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mk03\Desktop\"/>
    </mc:Choice>
  </mc:AlternateContent>
  <workbookProtection workbookPassword="B0CC" lockStructure="1"/>
  <bookViews>
    <workbookView xWindow="0" yWindow="0" windowWidth="28800" windowHeight="14580" tabRatio="875" firstSheet="7" activeTab="18"/>
  </bookViews>
  <sheets>
    <sheet name=" Instructions" sheetId="30" r:id="rId1"/>
    <sheet name=" Instructions (print friendly)" sheetId="38" r:id="rId2"/>
    <sheet name="Services - Base year" sheetId="23" r:id="rId3"/>
    <sheet name="Services - Base - OPTIONAL" sheetId="28" state="hidden" r:id="rId4"/>
    <sheet name="Revenue - Base year" sheetId="25" r:id="rId5"/>
    <sheet name="Expenditure - Base year" sheetId="26" r:id="rId6"/>
    <sheet name="Assets - Base year" sheetId="27" r:id="rId7"/>
    <sheet name="Services - NHC" sheetId="13" r:id="rId8"/>
    <sheet name="Revenue - NHC" sheetId="1" r:id="rId9"/>
    <sheet name="Expenditure- NHC" sheetId="8" r:id="rId10"/>
    <sheet name="Assets - NHC" sheetId="9" r:id="rId11"/>
    <sheet name="Services - WHC" sheetId="15" r:id="rId12"/>
    <sheet name="Revenue - WHC" sheetId="16" r:id="rId13"/>
    <sheet name="Expenditure - WHC" sheetId="17" r:id="rId14"/>
    <sheet name="Assets - WHC" sheetId="18" r:id="rId15"/>
    <sheet name="Summary - for ESC purposes" sheetId="37" state="hidden" r:id="rId16"/>
    <sheet name="Checks - for ESC purposes" sheetId="36" state="hidden" r:id="rId17"/>
    <sheet name="Analysis - For ESC purposes" sheetId="19" state="hidden" r:id="rId18"/>
    <sheet name="SRP and LTFP" sheetId="20" r:id="rId19"/>
    <sheet name="Higher cap(s) calculation" sheetId="35" r:id="rId20"/>
    <sheet name="Certification Statement" sheetId="31" r:id="rId21"/>
  </sheets>
  <definedNames>
    <definedName name="_xlnm._FilterDatabase" localSheetId="6" hidden="1">'Assets - Base year'!$S$12:$S$36</definedName>
    <definedName name="_xlnm._FilterDatabase" localSheetId="10" hidden="1">'Assets - NHC'!$S$12:$S$36</definedName>
    <definedName name="_xlnm._FilterDatabase" localSheetId="14" hidden="1">'Assets - WHC'!$S$12:$S$36</definedName>
    <definedName name="_xlnm.Print_Area" localSheetId="0">' Instructions'!$A$1:$O$431</definedName>
    <definedName name="_xlnm.Print_Area" localSheetId="1">' Instructions (print friendly)'!$A$1:$O$572</definedName>
    <definedName name="_xlnm.Print_Area" localSheetId="17">'Analysis - For ESC purposes'!$O$2:$AI$39</definedName>
    <definedName name="_xlnm.Print_Area" localSheetId="6">'Assets - Base year'!$A$1:$V$95</definedName>
    <definedName name="_xlnm.Print_Area" localSheetId="10">'Assets - NHC'!$A$1:$V$95</definedName>
    <definedName name="_xlnm.Print_Area" localSheetId="14">'Assets - WHC'!$A$1:$V$95</definedName>
    <definedName name="_xlnm.Print_Area" localSheetId="5">'Expenditure - Base year'!$A$1:$T$154</definedName>
    <definedName name="_xlnm.Print_Area" localSheetId="13">'Expenditure - WHC'!$A$1:$T$154</definedName>
    <definedName name="_xlnm.Print_Area" localSheetId="9">'Expenditure- NHC'!$A$1:$T$154</definedName>
    <definedName name="_xlnm.Print_Area" localSheetId="4">'Revenue - Base year'!$A$1:$X$155</definedName>
    <definedName name="_xlnm.Print_Area" localSheetId="12">'Revenue - WHC'!$A$2:$X$155</definedName>
    <definedName name="_xlnm.Print_Area" localSheetId="3">'Services - Base - OPTIONAL'!$A$1:$K$152</definedName>
    <definedName name="_xlnm.Print_Area" localSheetId="2">'Services - Base year'!$A$1:$K$154</definedName>
    <definedName name="_xlnm.Print_Area" localSheetId="7">'Services - NHC'!$A$1:$J$151</definedName>
    <definedName name="_xlnm.Print_Area" localSheetId="11">'Services - WHC'!$A$1:$K$152</definedName>
    <definedName name="_xlnm.Print_Area" localSheetId="15">'Summary - for ESC purposes'!$A$1:$O$54</definedName>
    <definedName name="_xlnm.Print_Titles" localSheetId="18">'SRP and LTFP'!$1:$5</definedName>
    <definedName name="solver_adj" localSheetId="19" hidden="1">'Higher cap(s) calculation'!$I$18</definedName>
    <definedName name="solver_cvg" localSheetId="19" hidden="1">0.0001</definedName>
    <definedName name="solver_drv" localSheetId="19" hidden="1">2</definedName>
    <definedName name="solver_eng" localSheetId="19" hidden="1">1</definedName>
    <definedName name="solver_est" localSheetId="19" hidden="1">1</definedName>
    <definedName name="solver_itr" localSheetId="19" hidden="1">2147483647</definedName>
    <definedName name="solver_mip" localSheetId="19" hidden="1">2147483647</definedName>
    <definedName name="solver_mni" localSheetId="19" hidden="1">30</definedName>
    <definedName name="solver_mrt" localSheetId="19" hidden="1">0.075</definedName>
    <definedName name="solver_msl" localSheetId="19" hidden="1">2</definedName>
    <definedName name="solver_neg" localSheetId="19" hidden="1">1</definedName>
    <definedName name="solver_nod" localSheetId="19" hidden="1">2147483647</definedName>
    <definedName name="solver_num" localSheetId="19" hidden="1">0</definedName>
    <definedName name="solver_nwt" localSheetId="19" hidden="1">1</definedName>
    <definedName name="solver_opt" localSheetId="19" hidden="1">'Higher cap(s) calculation'!$I$62</definedName>
    <definedName name="solver_pre" localSheetId="19" hidden="1">0.000001</definedName>
    <definedName name="solver_rbv" localSheetId="19" hidden="1">2</definedName>
    <definedName name="solver_rlx" localSheetId="19" hidden="1">2</definedName>
    <definedName name="solver_rsd" localSheetId="19" hidden="1">0</definedName>
    <definedName name="solver_scl" localSheetId="19" hidden="1">2</definedName>
    <definedName name="solver_sho" localSheetId="19" hidden="1">2</definedName>
    <definedName name="solver_ssz" localSheetId="19" hidden="1">100</definedName>
    <definedName name="solver_tim" localSheetId="19" hidden="1">2147483647</definedName>
    <definedName name="solver_tol" localSheetId="19" hidden="1">0.01</definedName>
    <definedName name="solver_typ" localSheetId="19" hidden="1">3</definedName>
    <definedName name="solver_val" localSheetId="19" hidden="1">0.04405011065</definedName>
    <definedName name="solver_ver" localSheetId="19" hidden="1">3</definedName>
  </definedNames>
  <calcPr calcId="162913"/>
</workbook>
</file>

<file path=xl/calcChain.xml><?xml version="1.0" encoding="utf-8"?>
<calcChain xmlns="http://schemas.openxmlformats.org/spreadsheetml/2006/main">
  <c r="M38" i="1" l="1"/>
  <c r="H28" i="13" l="1"/>
  <c r="H28" i="15"/>
  <c r="D40" i="35" l="1"/>
  <c r="C40" i="35"/>
  <c r="H28" i="23" l="1"/>
  <c r="H26" i="23"/>
  <c r="H24" i="23"/>
  <c r="E19" i="35" l="1"/>
  <c r="U153" i="1" l="1"/>
  <c r="U153" i="25"/>
  <c r="R57" i="27" l="1"/>
  <c r="U153" i="16" l="1"/>
  <c r="G314" i="20" l="1"/>
  <c r="H314" i="20"/>
  <c r="I314" i="20"/>
  <c r="J314" i="20"/>
  <c r="K314" i="20"/>
  <c r="L314" i="20"/>
  <c r="M314" i="20"/>
  <c r="G315" i="20"/>
  <c r="H315" i="20"/>
  <c r="I315" i="20"/>
  <c r="J315" i="20"/>
  <c r="K315" i="20"/>
  <c r="L315" i="20"/>
  <c r="M315" i="20"/>
  <c r="G316" i="20"/>
  <c r="H316" i="20"/>
  <c r="I316" i="20"/>
  <c r="J316" i="20"/>
  <c r="K316" i="20"/>
  <c r="L316" i="20"/>
  <c r="M316" i="20"/>
  <c r="H313" i="20"/>
  <c r="I313" i="20"/>
  <c r="J313" i="20"/>
  <c r="K313" i="20"/>
  <c r="L313" i="20"/>
  <c r="M313" i="20"/>
  <c r="E314" i="20"/>
  <c r="F314" i="20"/>
  <c r="E315" i="20"/>
  <c r="F315" i="20"/>
  <c r="E316" i="20"/>
  <c r="F316" i="20"/>
  <c r="E313" i="20"/>
  <c r="F313" i="20"/>
  <c r="G313" i="20"/>
  <c r="C307" i="20"/>
  <c r="D307" i="20"/>
  <c r="E307" i="20"/>
  <c r="F307" i="20"/>
  <c r="G307" i="20"/>
  <c r="H307" i="20"/>
  <c r="I307" i="20"/>
  <c r="J307" i="20"/>
  <c r="K307" i="20"/>
  <c r="L307" i="20"/>
  <c r="M307" i="20"/>
  <c r="C308" i="20"/>
  <c r="D308" i="20"/>
  <c r="E308" i="20"/>
  <c r="F308" i="20"/>
  <c r="G308" i="20"/>
  <c r="H308" i="20"/>
  <c r="I308" i="20"/>
  <c r="J308" i="20"/>
  <c r="K308" i="20"/>
  <c r="L308" i="20"/>
  <c r="M308" i="20"/>
  <c r="C309" i="20"/>
  <c r="D309" i="20"/>
  <c r="E309" i="20"/>
  <c r="F309" i="20"/>
  <c r="G309" i="20"/>
  <c r="H309" i="20"/>
  <c r="I309" i="20"/>
  <c r="J309" i="20"/>
  <c r="K309" i="20"/>
  <c r="L309" i="20"/>
  <c r="M309" i="20"/>
  <c r="D305" i="20"/>
  <c r="E305" i="20"/>
  <c r="F305" i="20"/>
  <c r="G305" i="20"/>
  <c r="H305" i="20"/>
  <c r="I305" i="20"/>
  <c r="J305" i="20"/>
  <c r="K305" i="20"/>
  <c r="L305" i="20"/>
  <c r="M305" i="20"/>
  <c r="C305" i="20"/>
  <c r="C297" i="20"/>
  <c r="D297" i="20"/>
  <c r="E297" i="20"/>
  <c r="F297" i="20"/>
  <c r="G297" i="20"/>
  <c r="H297" i="20"/>
  <c r="I297" i="20"/>
  <c r="J297" i="20"/>
  <c r="K297" i="20"/>
  <c r="L297" i="20"/>
  <c r="M297" i="20"/>
  <c r="C298" i="20"/>
  <c r="D298" i="20"/>
  <c r="E298" i="20"/>
  <c r="F298" i="20"/>
  <c r="G298" i="20"/>
  <c r="H298" i="20"/>
  <c r="I298" i="20"/>
  <c r="J298" i="20"/>
  <c r="K298" i="20"/>
  <c r="L298" i="20"/>
  <c r="M298" i="20"/>
  <c r="D296" i="20"/>
  <c r="E296" i="20"/>
  <c r="F296" i="20"/>
  <c r="G296" i="20"/>
  <c r="H296" i="20"/>
  <c r="I296" i="20"/>
  <c r="J296" i="20"/>
  <c r="K296" i="20"/>
  <c r="L296" i="20"/>
  <c r="M296" i="20"/>
  <c r="C296" i="20"/>
  <c r="C290" i="20"/>
  <c r="D290" i="20"/>
  <c r="E290" i="20"/>
  <c r="F290" i="20"/>
  <c r="G290" i="20"/>
  <c r="H290" i="20"/>
  <c r="I290" i="20"/>
  <c r="J290" i="20"/>
  <c r="K290" i="20"/>
  <c r="L290" i="20"/>
  <c r="M290" i="20"/>
  <c r="C291" i="20"/>
  <c r="D291" i="20"/>
  <c r="E291" i="20"/>
  <c r="F291" i="20"/>
  <c r="G291" i="20"/>
  <c r="H291" i="20"/>
  <c r="I291" i="20"/>
  <c r="J291" i="20"/>
  <c r="K291" i="20"/>
  <c r="L291" i="20"/>
  <c r="M291" i="20"/>
  <c r="C292" i="20"/>
  <c r="D292" i="20"/>
  <c r="E292" i="20"/>
  <c r="F292" i="20"/>
  <c r="G292" i="20"/>
  <c r="H292" i="20"/>
  <c r="I292" i="20"/>
  <c r="J292" i="20"/>
  <c r="K292" i="20"/>
  <c r="L292" i="20"/>
  <c r="M292" i="20"/>
  <c r="D289" i="20"/>
  <c r="E289" i="20"/>
  <c r="F289" i="20"/>
  <c r="G289" i="20"/>
  <c r="H289" i="20"/>
  <c r="I289" i="20"/>
  <c r="J289" i="20"/>
  <c r="K289" i="20"/>
  <c r="L289" i="20"/>
  <c r="M289" i="20"/>
  <c r="C289" i="20"/>
  <c r="C280" i="20"/>
  <c r="D280" i="20"/>
  <c r="E280" i="20"/>
  <c r="F280" i="20"/>
  <c r="G280" i="20"/>
  <c r="H280" i="20"/>
  <c r="I280" i="20"/>
  <c r="J280" i="20"/>
  <c r="K280" i="20"/>
  <c r="L280" i="20"/>
  <c r="M280" i="20"/>
  <c r="C281" i="20"/>
  <c r="D281" i="20"/>
  <c r="E281" i="20"/>
  <c r="F281" i="20"/>
  <c r="G281" i="20"/>
  <c r="H281" i="20"/>
  <c r="I281" i="20"/>
  <c r="J281" i="20"/>
  <c r="K281" i="20"/>
  <c r="L281" i="20"/>
  <c r="M281" i="20"/>
  <c r="C282" i="20"/>
  <c r="D282" i="20"/>
  <c r="E282" i="20"/>
  <c r="F282" i="20"/>
  <c r="G282" i="20"/>
  <c r="H282" i="20"/>
  <c r="I282" i="20"/>
  <c r="J282" i="20"/>
  <c r="K282" i="20"/>
  <c r="L282" i="20"/>
  <c r="M282" i="20"/>
  <c r="C283" i="20"/>
  <c r="D283" i="20"/>
  <c r="E283" i="20"/>
  <c r="F283" i="20"/>
  <c r="G283" i="20"/>
  <c r="H283" i="20"/>
  <c r="I283" i="20"/>
  <c r="J283" i="20"/>
  <c r="K283" i="20"/>
  <c r="L283" i="20"/>
  <c r="M283" i="20"/>
  <c r="D279" i="20"/>
  <c r="E279" i="20"/>
  <c r="F279" i="20"/>
  <c r="G279" i="20"/>
  <c r="H279" i="20"/>
  <c r="I279" i="20"/>
  <c r="J279" i="20"/>
  <c r="K279" i="20"/>
  <c r="L279" i="20"/>
  <c r="M279" i="20"/>
  <c r="C279" i="20"/>
  <c r="C267" i="20"/>
  <c r="D267" i="20"/>
  <c r="E267" i="20"/>
  <c r="F267" i="20"/>
  <c r="G267" i="20"/>
  <c r="H267" i="20"/>
  <c r="I267" i="20"/>
  <c r="J267" i="20"/>
  <c r="K267" i="20"/>
  <c r="L267" i="20"/>
  <c r="M267" i="20"/>
  <c r="C268" i="20"/>
  <c r="D268" i="20"/>
  <c r="E268" i="20"/>
  <c r="F268" i="20"/>
  <c r="G268" i="20"/>
  <c r="H268" i="20"/>
  <c r="I268" i="20"/>
  <c r="J268" i="20"/>
  <c r="K268" i="20"/>
  <c r="L268" i="20"/>
  <c r="M268" i="20"/>
  <c r="C269" i="20"/>
  <c r="D269" i="20"/>
  <c r="E269" i="20"/>
  <c r="F269" i="20"/>
  <c r="G269" i="20"/>
  <c r="H269" i="20"/>
  <c r="I269" i="20"/>
  <c r="J269" i="20"/>
  <c r="K269" i="20"/>
  <c r="L269" i="20"/>
  <c r="M269" i="20"/>
  <c r="C270" i="20"/>
  <c r="D270" i="20"/>
  <c r="E270" i="20"/>
  <c r="F270" i="20"/>
  <c r="G270" i="20"/>
  <c r="H270" i="20"/>
  <c r="I270" i="20"/>
  <c r="J270" i="20"/>
  <c r="K270" i="20"/>
  <c r="L270" i="20"/>
  <c r="M270" i="20"/>
  <c r="C271" i="20"/>
  <c r="D271" i="20"/>
  <c r="E271" i="20"/>
  <c r="F271" i="20"/>
  <c r="G271" i="20"/>
  <c r="H271" i="20"/>
  <c r="I271" i="20"/>
  <c r="J271" i="20"/>
  <c r="K271" i="20"/>
  <c r="L271" i="20"/>
  <c r="M271" i="20"/>
  <c r="C272" i="20"/>
  <c r="D272" i="20"/>
  <c r="E272" i="20"/>
  <c r="F272" i="20"/>
  <c r="G272" i="20"/>
  <c r="H272" i="20"/>
  <c r="I272" i="20"/>
  <c r="J272" i="20"/>
  <c r="K272" i="20"/>
  <c r="L272" i="20"/>
  <c r="M272" i="20"/>
  <c r="C273" i="20"/>
  <c r="D273" i="20"/>
  <c r="E273" i="20"/>
  <c r="F273" i="20"/>
  <c r="G273" i="20"/>
  <c r="H273" i="20"/>
  <c r="I273" i="20"/>
  <c r="J273" i="20"/>
  <c r="K273" i="20"/>
  <c r="L273" i="20"/>
  <c r="M273" i="20"/>
  <c r="C274" i="20"/>
  <c r="D274" i="20"/>
  <c r="E274" i="20"/>
  <c r="F274" i="20"/>
  <c r="G274" i="20"/>
  <c r="H274" i="20"/>
  <c r="I274" i="20"/>
  <c r="J274" i="20"/>
  <c r="K274" i="20"/>
  <c r="L274" i="20"/>
  <c r="M274" i="20"/>
  <c r="C275" i="20"/>
  <c r="D275" i="20"/>
  <c r="E275" i="20"/>
  <c r="F275" i="20"/>
  <c r="G275" i="20"/>
  <c r="H275" i="20"/>
  <c r="I275" i="20"/>
  <c r="J275" i="20"/>
  <c r="K275" i="20"/>
  <c r="L275" i="20"/>
  <c r="M275" i="20"/>
  <c r="E252" i="20"/>
  <c r="F252" i="20"/>
  <c r="G252" i="20"/>
  <c r="H252" i="20"/>
  <c r="I252" i="20"/>
  <c r="J252" i="20"/>
  <c r="K252" i="20"/>
  <c r="L252" i="20"/>
  <c r="M252" i="20"/>
  <c r="E253" i="20"/>
  <c r="F253" i="20"/>
  <c r="G253" i="20"/>
  <c r="H253" i="20"/>
  <c r="I253" i="20"/>
  <c r="J253" i="20"/>
  <c r="K253" i="20"/>
  <c r="L253" i="20"/>
  <c r="M253" i="20"/>
  <c r="E255" i="20"/>
  <c r="F255" i="20"/>
  <c r="G255" i="20"/>
  <c r="H255" i="20"/>
  <c r="I255" i="20"/>
  <c r="J255" i="20"/>
  <c r="K255" i="20"/>
  <c r="L255" i="20"/>
  <c r="M255" i="20"/>
  <c r="E256" i="20"/>
  <c r="F256" i="20"/>
  <c r="G256" i="20"/>
  <c r="H256" i="20"/>
  <c r="I256" i="20"/>
  <c r="J256" i="20"/>
  <c r="K256" i="20"/>
  <c r="L256" i="20"/>
  <c r="M256" i="20"/>
  <c r="E257" i="20"/>
  <c r="F257" i="20"/>
  <c r="G257" i="20"/>
  <c r="H257" i="20"/>
  <c r="I257" i="20"/>
  <c r="J257" i="20"/>
  <c r="K257" i="20"/>
  <c r="L257" i="20"/>
  <c r="M257" i="20"/>
  <c r="E258" i="20"/>
  <c r="F258" i="20"/>
  <c r="G258" i="20"/>
  <c r="H258" i="20"/>
  <c r="I258" i="20"/>
  <c r="J258" i="20"/>
  <c r="K258" i="20"/>
  <c r="L258" i="20"/>
  <c r="M258" i="20"/>
  <c r="E259" i="20"/>
  <c r="F259" i="20"/>
  <c r="G259" i="20"/>
  <c r="H259" i="20"/>
  <c r="I259" i="20"/>
  <c r="J259" i="20"/>
  <c r="K259" i="20"/>
  <c r="L259" i="20"/>
  <c r="M259" i="20"/>
  <c r="E260" i="20"/>
  <c r="F260" i="20"/>
  <c r="G260" i="20"/>
  <c r="H260" i="20"/>
  <c r="I260" i="20"/>
  <c r="J260" i="20"/>
  <c r="K260" i="20"/>
  <c r="L260" i="20"/>
  <c r="M260" i="20"/>
  <c r="E261" i="20"/>
  <c r="F261" i="20"/>
  <c r="G261" i="20"/>
  <c r="H261" i="20"/>
  <c r="I261" i="20"/>
  <c r="J261" i="20"/>
  <c r="K261" i="20"/>
  <c r="L261" i="20"/>
  <c r="M261" i="20"/>
  <c r="E251" i="20"/>
  <c r="F251" i="20"/>
  <c r="G251" i="20"/>
  <c r="H251" i="20"/>
  <c r="I251" i="20"/>
  <c r="J251" i="20"/>
  <c r="K251" i="20"/>
  <c r="L251" i="20"/>
  <c r="M251" i="20"/>
  <c r="E232" i="20"/>
  <c r="F232" i="20"/>
  <c r="G232" i="20"/>
  <c r="H232" i="20"/>
  <c r="I232" i="20"/>
  <c r="J232" i="20"/>
  <c r="K232" i="20"/>
  <c r="L232" i="20"/>
  <c r="M232" i="20"/>
  <c r="E233" i="20"/>
  <c r="F233" i="20"/>
  <c r="G233" i="20"/>
  <c r="H233" i="20"/>
  <c r="I233" i="20"/>
  <c r="J233" i="20"/>
  <c r="K233" i="20"/>
  <c r="L233" i="20"/>
  <c r="M233" i="20"/>
  <c r="E235" i="20"/>
  <c r="F235" i="20"/>
  <c r="G235" i="20"/>
  <c r="H235" i="20"/>
  <c r="I235" i="20"/>
  <c r="J235" i="20"/>
  <c r="K235" i="20"/>
  <c r="L235" i="20"/>
  <c r="M235" i="20"/>
  <c r="E236" i="20"/>
  <c r="F236" i="20"/>
  <c r="G236" i="20"/>
  <c r="H236" i="20"/>
  <c r="I236" i="20"/>
  <c r="J236" i="20"/>
  <c r="K236" i="20"/>
  <c r="L236" i="20"/>
  <c r="M236" i="20"/>
  <c r="E238" i="20"/>
  <c r="F238" i="20"/>
  <c r="G238" i="20"/>
  <c r="H238" i="20"/>
  <c r="I238" i="20"/>
  <c r="J238" i="20"/>
  <c r="K238" i="20"/>
  <c r="L238" i="20"/>
  <c r="M238" i="20"/>
  <c r="E239" i="20"/>
  <c r="F239" i="20"/>
  <c r="G239" i="20"/>
  <c r="H239" i="20"/>
  <c r="I239" i="20"/>
  <c r="J239" i="20"/>
  <c r="K239" i="20"/>
  <c r="L239" i="20"/>
  <c r="M239" i="20"/>
  <c r="E241" i="20"/>
  <c r="F241" i="20"/>
  <c r="G241" i="20"/>
  <c r="H241" i="20"/>
  <c r="I241" i="20"/>
  <c r="J241" i="20"/>
  <c r="K241" i="20"/>
  <c r="L241" i="20"/>
  <c r="M241" i="20"/>
  <c r="E242" i="20"/>
  <c r="F242" i="20"/>
  <c r="G242" i="20"/>
  <c r="H242" i="20"/>
  <c r="I242" i="20"/>
  <c r="J242" i="20"/>
  <c r="K242" i="20"/>
  <c r="L242" i="20"/>
  <c r="M242" i="20"/>
  <c r="E243" i="20"/>
  <c r="F243" i="20"/>
  <c r="G243" i="20"/>
  <c r="H243" i="20"/>
  <c r="I243" i="20"/>
  <c r="J243" i="20"/>
  <c r="K243" i="20"/>
  <c r="L243" i="20"/>
  <c r="M243" i="20"/>
  <c r="E244" i="20"/>
  <c r="F244" i="20"/>
  <c r="G244" i="20"/>
  <c r="H244" i="20"/>
  <c r="I244" i="20"/>
  <c r="J244" i="20"/>
  <c r="K244" i="20"/>
  <c r="L244" i="20"/>
  <c r="M244" i="20"/>
  <c r="E245" i="20"/>
  <c r="F245" i="20"/>
  <c r="G245" i="20"/>
  <c r="H245" i="20"/>
  <c r="I245" i="20"/>
  <c r="J245" i="20"/>
  <c r="K245" i="20"/>
  <c r="L245" i="20"/>
  <c r="M245" i="20"/>
  <c r="E246" i="20"/>
  <c r="F246" i="20"/>
  <c r="G246" i="20"/>
  <c r="H246" i="20"/>
  <c r="I246" i="20"/>
  <c r="J246" i="20"/>
  <c r="K246" i="20"/>
  <c r="L246" i="20"/>
  <c r="M246" i="20"/>
  <c r="E247" i="20"/>
  <c r="F247" i="20"/>
  <c r="G247" i="20"/>
  <c r="H247" i="20"/>
  <c r="I247" i="20"/>
  <c r="J247" i="20"/>
  <c r="K247" i="20"/>
  <c r="L247" i="20"/>
  <c r="M247" i="20"/>
  <c r="D220" i="20"/>
  <c r="E220" i="20"/>
  <c r="F220" i="20"/>
  <c r="G220" i="20"/>
  <c r="H220" i="20"/>
  <c r="I220" i="20"/>
  <c r="J220" i="20"/>
  <c r="K220" i="20"/>
  <c r="L220" i="20"/>
  <c r="M220" i="20"/>
  <c r="D222" i="20"/>
  <c r="E222" i="20"/>
  <c r="F222" i="20"/>
  <c r="G222" i="20"/>
  <c r="H222" i="20"/>
  <c r="I222" i="20"/>
  <c r="J222" i="20"/>
  <c r="K222" i="20"/>
  <c r="L222" i="20"/>
  <c r="M222" i="20"/>
  <c r="D223" i="20"/>
  <c r="E223" i="20"/>
  <c r="F223" i="20"/>
  <c r="G223" i="20"/>
  <c r="H223" i="20"/>
  <c r="I223" i="20"/>
  <c r="J223" i="20"/>
  <c r="K223" i="20"/>
  <c r="L223" i="20"/>
  <c r="M223" i="20"/>
  <c r="D224" i="20"/>
  <c r="E224" i="20"/>
  <c r="F224" i="20"/>
  <c r="G224" i="20"/>
  <c r="H224" i="20"/>
  <c r="I224" i="20"/>
  <c r="J224" i="20"/>
  <c r="K224" i="20"/>
  <c r="L224" i="20"/>
  <c r="M224" i="20"/>
  <c r="D225" i="20"/>
  <c r="E225" i="20"/>
  <c r="F225" i="20"/>
  <c r="G225" i="20"/>
  <c r="H225" i="20"/>
  <c r="I225" i="20"/>
  <c r="J225" i="20"/>
  <c r="K225" i="20"/>
  <c r="L225" i="20"/>
  <c r="M225" i="20"/>
  <c r="D226" i="20"/>
  <c r="E226" i="20"/>
  <c r="F226" i="20"/>
  <c r="G226" i="20"/>
  <c r="H226" i="20"/>
  <c r="I226" i="20"/>
  <c r="J226" i="20"/>
  <c r="K226" i="20"/>
  <c r="L226" i="20"/>
  <c r="M226" i="20"/>
  <c r="D227" i="20"/>
  <c r="E227" i="20"/>
  <c r="F227" i="20"/>
  <c r="G227" i="20"/>
  <c r="H227" i="20"/>
  <c r="I227" i="20"/>
  <c r="J227" i="20"/>
  <c r="K227" i="20"/>
  <c r="L227" i="20"/>
  <c r="M227" i="20"/>
  <c r="D219" i="20"/>
  <c r="E219" i="20"/>
  <c r="F219" i="20"/>
  <c r="G219" i="20"/>
  <c r="H219" i="20"/>
  <c r="I219" i="20"/>
  <c r="J219" i="20"/>
  <c r="K219" i="20"/>
  <c r="L219" i="20"/>
  <c r="M219" i="20"/>
  <c r="B13" i="36" l="1"/>
  <c r="B14" i="36"/>
  <c r="B43" i="36"/>
  <c r="J377" i="20" l="1"/>
  <c r="G382" i="20"/>
  <c r="H382" i="20"/>
  <c r="H384" i="20" s="1"/>
  <c r="I382" i="20"/>
  <c r="I384" i="20" s="1"/>
  <c r="J382" i="20"/>
  <c r="K382" i="20"/>
  <c r="L382" i="20"/>
  <c r="M382" i="20"/>
  <c r="G383" i="20"/>
  <c r="L36" i="37" s="1"/>
  <c r="H383" i="20"/>
  <c r="I383" i="20"/>
  <c r="J383" i="20"/>
  <c r="K383" i="20"/>
  <c r="L383" i="20"/>
  <c r="M383" i="20"/>
  <c r="M384" i="20"/>
  <c r="G117" i="20"/>
  <c r="H117" i="20"/>
  <c r="I117" i="20"/>
  <c r="I124" i="20" s="1"/>
  <c r="I127" i="20" s="1"/>
  <c r="I387" i="20" s="1"/>
  <c r="J117" i="20"/>
  <c r="K117" i="20"/>
  <c r="L117" i="20"/>
  <c r="M117" i="20"/>
  <c r="G124" i="20"/>
  <c r="K124" i="20"/>
  <c r="G130" i="20"/>
  <c r="H130" i="20"/>
  <c r="I130" i="20"/>
  <c r="J130" i="20"/>
  <c r="K130" i="20"/>
  <c r="L130" i="20"/>
  <c r="M130" i="20"/>
  <c r="G133" i="20"/>
  <c r="H133" i="20"/>
  <c r="I133" i="20"/>
  <c r="J133" i="20"/>
  <c r="K133" i="20"/>
  <c r="L133" i="20"/>
  <c r="M133" i="20"/>
  <c r="G136" i="20"/>
  <c r="H136" i="20"/>
  <c r="I136" i="20"/>
  <c r="J136" i="20"/>
  <c r="K136" i="20"/>
  <c r="L136" i="20"/>
  <c r="M136" i="20"/>
  <c r="G150" i="20"/>
  <c r="H150" i="20"/>
  <c r="H158" i="20" s="1"/>
  <c r="I150" i="20"/>
  <c r="J150" i="20"/>
  <c r="K150" i="20"/>
  <c r="L150" i="20"/>
  <c r="M150" i="20"/>
  <c r="J158" i="20"/>
  <c r="G162" i="20"/>
  <c r="H162" i="20"/>
  <c r="I162" i="20"/>
  <c r="J162" i="20"/>
  <c r="K162" i="20"/>
  <c r="L162" i="20"/>
  <c r="M162" i="20"/>
  <c r="G172" i="20"/>
  <c r="H172" i="20"/>
  <c r="I172" i="20"/>
  <c r="J172" i="20"/>
  <c r="K172" i="20"/>
  <c r="L172" i="20"/>
  <c r="M172" i="20"/>
  <c r="G180" i="20"/>
  <c r="H180" i="20"/>
  <c r="I180" i="20"/>
  <c r="J180" i="20"/>
  <c r="K180" i="20"/>
  <c r="L180" i="20"/>
  <c r="M180" i="20"/>
  <c r="G189" i="20"/>
  <c r="H189" i="20"/>
  <c r="I189" i="20"/>
  <c r="I377" i="20" s="1"/>
  <c r="J189" i="20"/>
  <c r="K189" i="20"/>
  <c r="L189" i="20"/>
  <c r="M189" i="20"/>
  <c r="M377" i="20" s="1"/>
  <c r="G195" i="20"/>
  <c r="H195" i="20"/>
  <c r="I195" i="20"/>
  <c r="J195" i="20"/>
  <c r="K195" i="20"/>
  <c r="L195" i="20"/>
  <c r="M195" i="20"/>
  <c r="G202" i="20"/>
  <c r="H202" i="20"/>
  <c r="I202" i="20"/>
  <c r="J202" i="20"/>
  <c r="K202" i="20"/>
  <c r="L202" i="20"/>
  <c r="L206" i="20" s="1"/>
  <c r="M202" i="20"/>
  <c r="J206" i="20"/>
  <c r="G213" i="20"/>
  <c r="H213" i="20"/>
  <c r="I213" i="20"/>
  <c r="J213" i="20"/>
  <c r="K213" i="20"/>
  <c r="L213" i="20"/>
  <c r="M213" i="20"/>
  <c r="M373" i="20" l="1"/>
  <c r="I373" i="20"/>
  <c r="J384" i="20"/>
  <c r="H181" i="20"/>
  <c r="K158" i="20"/>
  <c r="G158" i="20"/>
  <c r="J124" i="20"/>
  <c r="G206" i="20"/>
  <c r="L196" i="20"/>
  <c r="H196" i="20"/>
  <c r="G196" i="20"/>
  <c r="K181" i="20"/>
  <c r="G181" i="20"/>
  <c r="L373" i="20"/>
  <c r="H373" i="20"/>
  <c r="H206" i="20"/>
  <c r="M196" i="20"/>
  <c r="K196" i="20"/>
  <c r="J181" i="20"/>
  <c r="I158" i="20"/>
  <c r="K127" i="20"/>
  <c r="K144" i="20" s="1"/>
  <c r="L124" i="20"/>
  <c r="L127" i="20" s="1"/>
  <c r="H124" i="20"/>
  <c r="H127" i="20" s="1"/>
  <c r="L377" i="20"/>
  <c r="H377" i="20"/>
  <c r="K373" i="20"/>
  <c r="G373" i="20"/>
  <c r="L30" i="37" s="1"/>
  <c r="M206" i="20"/>
  <c r="I206" i="20"/>
  <c r="I196" i="20"/>
  <c r="J196" i="20"/>
  <c r="M181" i="20"/>
  <c r="I181" i="20"/>
  <c r="L181" i="20"/>
  <c r="L384" i="20"/>
  <c r="K384" i="20"/>
  <c r="G384" i="20"/>
  <c r="K377" i="20"/>
  <c r="G377" i="20"/>
  <c r="L33" i="37" s="1"/>
  <c r="J373" i="20"/>
  <c r="I144" i="20"/>
  <c r="I391" i="20" s="1"/>
  <c r="M158" i="20"/>
  <c r="G127" i="20"/>
  <c r="L158" i="20"/>
  <c r="M124" i="20"/>
  <c r="K206" i="20"/>
  <c r="E383" i="20"/>
  <c r="J36" i="37" s="1"/>
  <c r="F383" i="20"/>
  <c r="K36" i="37" s="1"/>
  <c r="E202" i="20"/>
  <c r="F202" i="20"/>
  <c r="E130" i="20"/>
  <c r="F130" i="20"/>
  <c r="E133" i="20"/>
  <c r="F133" i="20"/>
  <c r="E136" i="20"/>
  <c r="F136" i="20"/>
  <c r="E150" i="20"/>
  <c r="E158" i="20" s="1"/>
  <c r="F150" i="20"/>
  <c r="F158" i="20" s="1"/>
  <c r="E162" i="20"/>
  <c r="F162" i="20"/>
  <c r="E172" i="20"/>
  <c r="F172" i="20"/>
  <c r="E180" i="20"/>
  <c r="F180" i="20"/>
  <c r="E189" i="20"/>
  <c r="F189" i="20"/>
  <c r="E195" i="20"/>
  <c r="F195" i="20"/>
  <c r="E206" i="20"/>
  <c r="F206" i="20"/>
  <c r="E213" i="20"/>
  <c r="F213" i="20"/>
  <c r="E117" i="20"/>
  <c r="E124" i="20" s="1"/>
  <c r="F117" i="20"/>
  <c r="F124" i="20" s="1"/>
  <c r="G198" i="20" l="1"/>
  <c r="H198" i="20"/>
  <c r="M198" i="20"/>
  <c r="I198" i="20"/>
  <c r="F181" i="20"/>
  <c r="F377" i="20"/>
  <c r="K33" i="37" s="1"/>
  <c r="E196" i="20"/>
  <c r="E377" i="20"/>
  <c r="J33" i="37" s="1"/>
  <c r="G387" i="20"/>
  <c r="K397" i="20"/>
  <c r="K391" i="20"/>
  <c r="L387" i="20"/>
  <c r="H387" i="20"/>
  <c r="F196" i="20"/>
  <c r="F127" i="20"/>
  <c r="F144" i="20" s="1"/>
  <c r="F373" i="20"/>
  <c r="K30" i="37" s="1"/>
  <c r="K198" i="20"/>
  <c r="J198" i="20"/>
  <c r="J127" i="20"/>
  <c r="J144" i="20" s="1"/>
  <c r="E127" i="20"/>
  <c r="E144" i="20" s="1"/>
  <c r="I397" i="20"/>
  <c r="L198" i="20"/>
  <c r="K387" i="20"/>
  <c r="E181" i="20"/>
  <c r="E373" i="20"/>
  <c r="G144" i="20"/>
  <c r="H144" i="20"/>
  <c r="L144" i="20"/>
  <c r="M127" i="20"/>
  <c r="F21" i="35"/>
  <c r="G21" i="35"/>
  <c r="H21" i="35"/>
  <c r="I21" i="35"/>
  <c r="F22" i="35"/>
  <c r="G22" i="35"/>
  <c r="H22" i="35"/>
  <c r="I22" i="35"/>
  <c r="F23" i="35"/>
  <c r="G23" i="35"/>
  <c r="H23" i="35"/>
  <c r="I23" i="35"/>
  <c r="F24" i="35"/>
  <c r="G24" i="35"/>
  <c r="H24" i="35"/>
  <c r="I24" i="35"/>
  <c r="F25" i="35"/>
  <c r="G25" i="35"/>
  <c r="H25" i="35"/>
  <c r="I25" i="35"/>
  <c r="F26" i="35"/>
  <c r="G26" i="35"/>
  <c r="H26" i="35"/>
  <c r="I26" i="35"/>
  <c r="E18" i="35"/>
  <c r="F18" i="35"/>
  <c r="F19" i="35"/>
  <c r="F397" i="20" l="1"/>
  <c r="K27" i="37" s="1"/>
  <c r="F391" i="20"/>
  <c r="K42" i="37" s="1"/>
  <c r="H397" i="20"/>
  <c r="H391" i="20"/>
  <c r="J397" i="20"/>
  <c r="J391" i="20"/>
  <c r="G397" i="20"/>
  <c r="L27" i="37" s="1"/>
  <c r="G391" i="20"/>
  <c r="L42" i="37" s="1"/>
  <c r="J387" i="20"/>
  <c r="L39" i="37"/>
  <c r="F198" i="20"/>
  <c r="M387" i="20"/>
  <c r="E397" i="20"/>
  <c r="J27" i="37" s="1"/>
  <c r="E391" i="20"/>
  <c r="J42" i="37" s="1"/>
  <c r="L397" i="20"/>
  <c r="L391" i="20"/>
  <c r="E387" i="20"/>
  <c r="J39" i="37" s="1"/>
  <c r="F387" i="20"/>
  <c r="K39" i="37" s="1"/>
  <c r="E198" i="20"/>
  <c r="J30" i="37"/>
  <c r="M144" i="20"/>
  <c r="S177" i="19"/>
  <c r="T177" i="19"/>
  <c r="U177" i="19"/>
  <c r="S178" i="19"/>
  <c r="T178" i="19"/>
  <c r="U178" i="19"/>
  <c r="S179" i="19"/>
  <c r="T179" i="19"/>
  <c r="U179" i="19"/>
  <c r="S180" i="19"/>
  <c r="T180" i="19"/>
  <c r="U180" i="19"/>
  <c r="S181" i="19"/>
  <c r="T181" i="19"/>
  <c r="U181" i="19"/>
  <c r="S182" i="19"/>
  <c r="T182" i="19"/>
  <c r="U182" i="19"/>
  <c r="S183" i="19"/>
  <c r="T183" i="19"/>
  <c r="U183" i="19"/>
  <c r="S184" i="19"/>
  <c r="T184" i="19"/>
  <c r="U184" i="19"/>
  <c r="S185" i="19"/>
  <c r="T185" i="19"/>
  <c r="U185" i="19"/>
  <c r="S186" i="19"/>
  <c r="T186" i="19"/>
  <c r="U186" i="19"/>
  <c r="S171" i="19"/>
  <c r="T171" i="19"/>
  <c r="U171" i="19"/>
  <c r="S172" i="19"/>
  <c r="T172" i="19"/>
  <c r="U172" i="19"/>
  <c r="S173" i="19"/>
  <c r="T173" i="19"/>
  <c r="U173" i="19"/>
  <c r="S174" i="19"/>
  <c r="T174" i="19"/>
  <c r="U174" i="19"/>
  <c r="S175" i="19"/>
  <c r="T175" i="19"/>
  <c r="U175" i="19"/>
  <c r="S164" i="19"/>
  <c r="T164" i="19"/>
  <c r="U164" i="19"/>
  <c r="S165" i="19"/>
  <c r="T165" i="19"/>
  <c r="U165" i="19"/>
  <c r="S166" i="19"/>
  <c r="T166" i="19"/>
  <c r="U166" i="19"/>
  <c r="S167" i="19"/>
  <c r="T167" i="19"/>
  <c r="U167" i="19"/>
  <c r="S168" i="19"/>
  <c r="T168" i="19"/>
  <c r="U168" i="19"/>
  <c r="S169" i="19"/>
  <c r="T169" i="19"/>
  <c r="U169" i="19"/>
  <c r="R178" i="19"/>
  <c r="R179" i="19"/>
  <c r="R180" i="19"/>
  <c r="R181" i="19"/>
  <c r="R182" i="19"/>
  <c r="R183" i="19"/>
  <c r="R184" i="19"/>
  <c r="R185" i="19"/>
  <c r="R186" i="19"/>
  <c r="R177" i="19"/>
  <c r="R172" i="19"/>
  <c r="R173" i="19"/>
  <c r="R174" i="19"/>
  <c r="R175" i="19"/>
  <c r="R171" i="19"/>
  <c r="R165" i="19"/>
  <c r="R166" i="19"/>
  <c r="R167" i="19"/>
  <c r="R168" i="19"/>
  <c r="R169" i="19"/>
  <c r="R164" i="19"/>
  <c r="M397" i="20" l="1"/>
  <c r="M391" i="20"/>
  <c r="B35" i="36"/>
  <c r="B44" i="36" l="1"/>
  <c r="B42" i="36"/>
  <c r="B41" i="36"/>
  <c r="E20" i="35"/>
  <c r="E67" i="35" s="1"/>
  <c r="E92" i="35" l="1"/>
  <c r="E49" i="35"/>
  <c r="E50" i="35"/>
  <c r="F50" i="35"/>
  <c r="G50" i="35"/>
  <c r="H50" i="35"/>
  <c r="I50" i="35"/>
  <c r="D50" i="35"/>
  <c r="F49" i="35" l="1"/>
  <c r="G18" i="35"/>
  <c r="G49" i="35" s="1"/>
  <c r="H18" i="35"/>
  <c r="H49" i="35" s="1"/>
  <c r="I18" i="35"/>
  <c r="I49" i="35" s="1"/>
  <c r="G19" i="35"/>
  <c r="H19" i="35"/>
  <c r="I19" i="35"/>
  <c r="E21" i="35"/>
  <c r="E22" i="35"/>
  <c r="E23" i="35"/>
  <c r="E24" i="35"/>
  <c r="E25" i="35"/>
  <c r="E26" i="35"/>
  <c r="E27" i="35" l="1"/>
  <c r="D68" i="20"/>
  <c r="E68" i="20"/>
  <c r="E276" i="20" s="1"/>
  <c r="F68" i="20"/>
  <c r="F276" i="20" s="1"/>
  <c r="G68" i="20"/>
  <c r="H68" i="20"/>
  <c r="I68" i="20"/>
  <c r="J68" i="20"/>
  <c r="K68" i="20"/>
  <c r="L68" i="20"/>
  <c r="M68" i="20"/>
  <c r="C68" i="20"/>
  <c r="D172" i="20"/>
  <c r="C172" i="20"/>
  <c r="H150" i="15"/>
  <c r="B38" i="36"/>
  <c r="C276" i="20" l="1"/>
  <c r="L276" i="20"/>
  <c r="H276" i="20"/>
  <c r="D276" i="20"/>
  <c r="K276" i="20"/>
  <c r="G276" i="20"/>
  <c r="J276" i="20"/>
  <c r="M276" i="20"/>
  <c r="I276" i="20"/>
  <c r="M4" i="20"/>
  <c r="L4" i="20"/>
  <c r="K4" i="20"/>
  <c r="J4" i="20"/>
  <c r="I4" i="20"/>
  <c r="H4" i="20"/>
  <c r="G4" i="20"/>
  <c r="I15" i="35" s="1"/>
  <c r="I38" i="35" s="1"/>
  <c r="I60" i="35" s="1"/>
  <c r="I84" i="35" s="1"/>
  <c r="F4" i="20"/>
  <c r="H15" i="35" s="1"/>
  <c r="H38" i="35" s="1"/>
  <c r="H60" i="35" s="1"/>
  <c r="H84" i="35" s="1"/>
  <c r="E4" i="20"/>
  <c r="G15" i="35" s="1"/>
  <c r="G38" i="35" s="1"/>
  <c r="G60" i="35" s="1"/>
  <c r="G84" i="35" s="1"/>
  <c r="D4" i="20"/>
  <c r="F15" i="35" s="1"/>
  <c r="F38" i="35" s="1"/>
  <c r="F60" i="35" s="1"/>
  <c r="F84" i="35" s="1"/>
  <c r="C4" i="20"/>
  <c r="E15" i="35" s="1"/>
  <c r="E38" i="35" s="1"/>
  <c r="E60" i="35" s="1"/>
  <c r="E84" i="35" s="1"/>
  <c r="K6" i="18"/>
  <c r="H6" i="17"/>
  <c r="H6" i="16"/>
  <c r="E6" i="15"/>
  <c r="K6" i="9"/>
  <c r="H6" i="8"/>
  <c r="H6" i="1"/>
  <c r="E6" i="13"/>
  <c r="K6" i="27"/>
  <c r="H6" i="26"/>
  <c r="H6" i="25"/>
  <c r="G11" i="37" l="1"/>
  <c r="D13" i="20" l="1"/>
  <c r="E13" i="20"/>
  <c r="E221" i="20" s="1"/>
  <c r="F13" i="20"/>
  <c r="F221" i="20" s="1"/>
  <c r="G13" i="20"/>
  <c r="G221" i="20" s="1"/>
  <c r="E44" i="35"/>
  <c r="H64" i="35" l="1"/>
  <c r="H73" i="35"/>
  <c r="I64" i="35"/>
  <c r="I73" i="35"/>
  <c r="G64" i="35"/>
  <c r="G73" i="35"/>
  <c r="H20" i="35"/>
  <c r="G20" i="35"/>
  <c r="F20" i="35"/>
  <c r="I20" i="35"/>
  <c r="N641" i="35"/>
  <c r="B32" i="36"/>
  <c r="O93" i="18"/>
  <c r="I152" i="17"/>
  <c r="H153" i="16"/>
  <c r="N93" i="9"/>
  <c r="O93" i="9"/>
  <c r="P93" i="9"/>
  <c r="K152" i="8"/>
  <c r="L153" i="1"/>
  <c r="O93" i="27"/>
  <c r="J152" i="26"/>
  <c r="F173" i="26"/>
  <c r="I27" i="35" l="1"/>
  <c r="I67" i="35"/>
  <c r="I71" i="35"/>
  <c r="H27" i="35"/>
  <c r="H71" i="35"/>
  <c r="H67" i="35"/>
  <c r="G27" i="35"/>
  <c r="G67" i="35"/>
  <c r="F27" i="35"/>
  <c r="G71" i="35"/>
  <c r="F71" i="35"/>
  <c r="F67" i="35"/>
  <c r="F174" i="25"/>
  <c r="V24" i="25"/>
  <c r="F72" i="35" l="1"/>
  <c r="G72" i="35" s="1"/>
  <c r="H72" i="35" s="1"/>
  <c r="I72" i="35" s="1"/>
  <c r="K71" i="35"/>
  <c r="C58" i="20"/>
  <c r="C85" i="35" l="1"/>
  <c r="H150" i="23" l="1"/>
  <c r="G304" i="19" l="1"/>
  <c r="S176" i="19"/>
  <c r="T170" i="19"/>
  <c r="S170" i="19"/>
  <c r="R170" i="19"/>
  <c r="G17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E303" i="19"/>
  <c r="E302" i="19"/>
  <c r="E301" i="19"/>
  <c r="E300" i="19"/>
  <c r="E299" i="19"/>
  <c r="E298" i="19"/>
  <c r="E297" i="19"/>
  <c r="E296" i="19"/>
  <c r="E295" i="19"/>
  <c r="E294" i="19"/>
  <c r="E293" i="19"/>
  <c r="E292" i="19"/>
  <c r="E291" i="19"/>
  <c r="E290" i="19"/>
  <c r="E289" i="19"/>
  <c r="E288" i="19"/>
  <c r="E287" i="19"/>
  <c r="E286" i="19"/>
  <c r="E285" i="19"/>
  <c r="E284" i="19"/>
  <c r="E283" i="19"/>
  <c r="E282" i="19"/>
  <c r="E281" i="19"/>
  <c r="E280" i="19"/>
  <c r="E279" i="19"/>
  <c r="E278" i="19"/>
  <c r="E277" i="19"/>
  <c r="E276" i="19"/>
  <c r="E275" i="19"/>
  <c r="E274" i="19"/>
  <c r="E273" i="19"/>
  <c r="E272" i="19"/>
  <c r="E271" i="19"/>
  <c r="E270" i="19"/>
  <c r="E269" i="19"/>
  <c r="E268" i="19"/>
  <c r="E267" i="19"/>
  <c r="E266" i="19"/>
  <c r="E265" i="19"/>
  <c r="E264" i="19"/>
  <c r="E263" i="19"/>
  <c r="E262" i="19"/>
  <c r="E261" i="19"/>
  <c r="E260" i="19"/>
  <c r="E259" i="19"/>
  <c r="E258" i="19"/>
  <c r="E257" i="19"/>
  <c r="E256" i="19"/>
  <c r="E255" i="19"/>
  <c r="E254" i="19"/>
  <c r="E253" i="19"/>
  <c r="E252" i="19"/>
  <c r="E251" i="19"/>
  <c r="E250" i="19"/>
  <c r="E249" i="19"/>
  <c r="E248" i="19"/>
  <c r="E247" i="19"/>
  <c r="E246" i="19"/>
  <c r="E245" i="19"/>
  <c r="E244" i="19"/>
  <c r="E243" i="19"/>
  <c r="E242" i="19"/>
  <c r="E241" i="19"/>
  <c r="E240" i="19"/>
  <c r="E239" i="19"/>
  <c r="E238" i="19"/>
  <c r="E237" i="19"/>
  <c r="E236" i="19"/>
  <c r="E235" i="19"/>
  <c r="E234" i="19"/>
  <c r="E233" i="19"/>
  <c r="E232" i="19"/>
  <c r="E231" i="19"/>
  <c r="E230" i="19"/>
  <c r="E229" i="19"/>
  <c r="E228" i="19"/>
  <c r="E227" i="19"/>
  <c r="E226" i="19"/>
  <c r="E225" i="19"/>
  <c r="E224" i="19"/>
  <c r="E223" i="19"/>
  <c r="E222" i="19"/>
  <c r="E221" i="19"/>
  <c r="E220" i="19"/>
  <c r="E219" i="19"/>
  <c r="E218" i="19"/>
  <c r="E217" i="19"/>
  <c r="E216" i="19"/>
  <c r="E215" i="19"/>
  <c r="E214" i="19"/>
  <c r="E213" i="19"/>
  <c r="E212" i="19"/>
  <c r="E211" i="19"/>
  <c r="E210" i="19"/>
  <c r="E209" i="19"/>
  <c r="E208" i="19"/>
  <c r="E207" i="19"/>
  <c r="E206" i="19"/>
  <c r="E205" i="19"/>
  <c r="E204" i="19"/>
  <c r="E203" i="19"/>
  <c r="E202" i="19"/>
  <c r="E201" i="19"/>
  <c r="E200" i="19"/>
  <c r="E199" i="19"/>
  <c r="E198" i="19"/>
  <c r="E197" i="19"/>
  <c r="E196" i="19"/>
  <c r="E195" i="19"/>
  <c r="E194" i="19"/>
  <c r="E193" i="19"/>
  <c r="E192" i="19"/>
  <c r="E191" i="19"/>
  <c r="E190" i="19"/>
  <c r="E189" i="19"/>
  <c r="E188" i="19"/>
  <c r="E187" i="19"/>
  <c r="E186" i="19"/>
  <c r="E185" i="19"/>
  <c r="E184" i="19"/>
  <c r="E183" i="19"/>
  <c r="E182" i="19"/>
  <c r="E181" i="19"/>
  <c r="E180" i="19"/>
  <c r="E179" i="19"/>
  <c r="E178" i="19"/>
  <c r="E177" i="19"/>
  <c r="E176" i="19"/>
  <c r="E175" i="19"/>
  <c r="E174" i="19"/>
  <c r="E173" i="19"/>
  <c r="E172" i="19"/>
  <c r="E171" i="19"/>
  <c r="E170" i="19"/>
  <c r="E169" i="19"/>
  <c r="E168" i="19"/>
  <c r="E167" i="19"/>
  <c r="E166" i="19"/>
  <c r="E165" i="19"/>
  <c r="E164" i="19"/>
  <c r="E163" i="19"/>
  <c r="D164" i="19"/>
  <c r="D165" i="19" s="1"/>
  <c r="D166" i="19" s="1"/>
  <c r="D167" i="19" s="1"/>
  <c r="D168" i="19" s="1"/>
  <c r="D169" i="19" s="1"/>
  <c r="D170" i="19" s="1"/>
  <c r="D171" i="19" s="1"/>
  <c r="D172" i="19" s="1"/>
  <c r="D173" i="19" s="1"/>
  <c r="D174" i="19" s="1"/>
  <c r="D175" i="19" s="1"/>
  <c r="D176" i="19" s="1"/>
  <c r="D177" i="19" s="1"/>
  <c r="D178" i="19" s="1"/>
  <c r="D179" i="19" s="1"/>
  <c r="D180" i="19" s="1"/>
  <c r="D181" i="19" s="1"/>
  <c r="D182" i="19" s="1"/>
  <c r="D183" i="19" s="1"/>
  <c r="D184" i="19" s="1"/>
  <c r="D185" i="19" s="1"/>
  <c r="D186" i="19" s="1"/>
  <c r="D187" i="19" s="1"/>
  <c r="D188" i="19" s="1"/>
  <c r="D189" i="19" s="1"/>
  <c r="D190" i="19" s="1"/>
  <c r="D191" i="19" s="1"/>
  <c r="D192" i="19" s="1"/>
  <c r="D193" i="19" s="1"/>
  <c r="D194" i="19" s="1"/>
  <c r="D195" i="19" s="1"/>
  <c r="D196" i="19" s="1"/>
  <c r="D197" i="19" s="1"/>
  <c r="D198" i="19" s="1"/>
  <c r="D199" i="19" s="1"/>
  <c r="D200" i="19" s="1"/>
  <c r="D201" i="19" s="1"/>
  <c r="D202" i="19" s="1"/>
  <c r="D203" i="19" s="1"/>
  <c r="D204" i="19" s="1"/>
  <c r="D205" i="19" s="1"/>
  <c r="D206" i="19" s="1"/>
  <c r="D207" i="19" s="1"/>
  <c r="D208" i="19" s="1"/>
  <c r="D209" i="19" s="1"/>
  <c r="D210" i="19" s="1"/>
  <c r="D211" i="19" s="1"/>
  <c r="D212" i="19" s="1"/>
  <c r="D213" i="19" s="1"/>
  <c r="D214" i="19" s="1"/>
  <c r="D215" i="19" s="1"/>
  <c r="D216" i="19" s="1"/>
  <c r="D217" i="19" s="1"/>
  <c r="D218" i="19" s="1"/>
  <c r="D219" i="19" s="1"/>
  <c r="D220" i="19" s="1"/>
  <c r="D221" i="19" s="1"/>
  <c r="D222" i="19" s="1"/>
  <c r="D223" i="19" s="1"/>
  <c r="D224" i="19" s="1"/>
  <c r="D225" i="19" s="1"/>
  <c r="D226" i="19" s="1"/>
  <c r="D227" i="19" s="1"/>
  <c r="D228" i="19" s="1"/>
  <c r="D229" i="19" s="1"/>
  <c r="D230" i="19" s="1"/>
  <c r="D231" i="19" s="1"/>
  <c r="D232" i="19" s="1"/>
  <c r="D233" i="19" s="1"/>
  <c r="D234" i="19" s="1"/>
  <c r="D235" i="19" s="1"/>
  <c r="D236" i="19" s="1"/>
  <c r="D237" i="19" s="1"/>
  <c r="D238" i="19" s="1"/>
  <c r="D239" i="19" s="1"/>
  <c r="D240" i="19" s="1"/>
  <c r="D241" i="19" s="1"/>
  <c r="D242" i="19" s="1"/>
  <c r="D243" i="19" s="1"/>
  <c r="D244" i="19" s="1"/>
  <c r="D245" i="19" s="1"/>
  <c r="D246" i="19" s="1"/>
  <c r="D247" i="19" s="1"/>
  <c r="D248" i="19" s="1"/>
  <c r="D249" i="19" s="1"/>
  <c r="D250" i="19" s="1"/>
  <c r="D251" i="19" s="1"/>
  <c r="D252" i="19" s="1"/>
  <c r="D253" i="19" s="1"/>
  <c r="D254" i="19" s="1"/>
  <c r="D255" i="19" s="1"/>
  <c r="D256" i="19" s="1"/>
  <c r="D257" i="19" s="1"/>
  <c r="D258" i="19" s="1"/>
  <c r="D259" i="19" s="1"/>
  <c r="D260" i="19" s="1"/>
  <c r="D261" i="19" s="1"/>
  <c r="D262" i="19" s="1"/>
  <c r="D263" i="19" s="1"/>
  <c r="D264" i="19" s="1"/>
  <c r="D265" i="19" s="1"/>
  <c r="D266" i="19" s="1"/>
  <c r="D267" i="19" s="1"/>
  <c r="D268" i="19" s="1"/>
  <c r="D269" i="19" s="1"/>
  <c r="D270" i="19" s="1"/>
  <c r="D271" i="19" s="1"/>
  <c r="D272" i="19" s="1"/>
  <c r="D273" i="19" s="1"/>
  <c r="D274" i="19" s="1"/>
  <c r="D275" i="19" s="1"/>
  <c r="D276" i="19" s="1"/>
  <c r="D277" i="19" s="1"/>
  <c r="D278" i="19" s="1"/>
  <c r="D279" i="19" s="1"/>
  <c r="D280" i="19" s="1"/>
  <c r="D281" i="19" s="1"/>
  <c r="D282" i="19" s="1"/>
  <c r="D283" i="19" s="1"/>
  <c r="D284" i="19" s="1"/>
  <c r="D285" i="19" s="1"/>
  <c r="D286" i="19" s="1"/>
  <c r="D287" i="19" s="1"/>
  <c r="D288" i="19" s="1"/>
  <c r="D289" i="19" s="1"/>
  <c r="D290" i="19" s="1"/>
  <c r="D291" i="19" s="1"/>
  <c r="D292" i="19" s="1"/>
  <c r="D293" i="19" s="1"/>
  <c r="D294" i="19" s="1"/>
  <c r="D295" i="19" s="1"/>
  <c r="D296" i="19" s="1"/>
  <c r="D297" i="19" s="1"/>
  <c r="D298" i="19" s="1"/>
  <c r="D299" i="19" s="1"/>
  <c r="D300" i="19" s="1"/>
  <c r="D301" i="19" s="1"/>
  <c r="D302" i="19" s="1"/>
  <c r="T176" i="19" l="1"/>
  <c r="U170" i="19"/>
  <c r="U163" i="19"/>
  <c r="S163" i="19"/>
  <c r="S187" i="19" s="1"/>
  <c r="R176" i="19"/>
  <c r="U176" i="19"/>
  <c r="F44" i="35"/>
  <c r="R163" i="19"/>
  <c r="T163" i="19"/>
  <c r="T187" i="19" l="1"/>
  <c r="R187" i="19"/>
  <c r="F68" i="35"/>
  <c r="F62" i="35" s="1"/>
  <c r="U187" i="19"/>
  <c r="C202" i="20"/>
  <c r="C195" i="20"/>
  <c r="C189" i="20"/>
  <c r="C180" i="20"/>
  <c r="C162" i="20"/>
  <c r="C266" i="20" s="1"/>
  <c r="C206" i="20" l="1"/>
  <c r="F63" i="35"/>
  <c r="C181" i="20"/>
  <c r="G44" i="35"/>
  <c r="G68" i="35" s="1"/>
  <c r="G62" i="35" s="1"/>
  <c r="C196" i="20"/>
  <c r="D162" i="20"/>
  <c r="D180" i="20"/>
  <c r="D195" i="20"/>
  <c r="D202" i="20"/>
  <c r="D189" i="20"/>
  <c r="D206" i="20" l="1"/>
  <c r="G63" i="35"/>
  <c r="J21" i="37"/>
  <c r="C198" i="20"/>
  <c r="D181" i="20"/>
  <c r="D196" i="20"/>
  <c r="J20" i="37" l="1"/>
  <c r="H44" i="35"/>
  <c r="H68" i="35" s="1"/>
  <c r="H62" i="35" s="1"/>
  <c r="H63" i="35" s="1"/>
  <c r="D198" i="20"/>
  <c r="K21" i="37" l="1"/>
  <c r="T61" i="18"/>
  <c r="T56" i="18"/>
  <c r="T51" i="18"/>
  <c r="T46" i="18"/>
  <c r="T41" i="18"/>
  <c r="T36" i="18"/>
  <c r="T31" i="18"/>
  <c r="T26" i="18"/>
  <c r="T21" i="18"/>
  <c r="T16" i="18"/>
  <c r="K20" i="37" l="1"/>
  <c r="I44" i="35"/>
  <c r="I68" i="35" s="1"/>
  <c r="I62" i="35" s="1"/>
  <c r="I63" i="35" s="1"/>
  <c r="C123" i="20"/>
  <c r="C227" i="20" s="1"/>
  <c r="C122" i="20"/>
  <c r="C226" i="20" s="1"/>
  <c r="C121" i="20"/>
  <c r="C225" i="20" s="1"/>
  <c r="C120" i="20"/>
  <c r="C224" i="20" s="1"/>
  <c r="C119" i="20"/>
  <c r="C223" i="20" s="1"/>
  <c r="C118" i="20"/>
  <c r="C222" i="20" s="1"/>
  <c r="C116" i="20"/>
  <c r="C220" i="20" s="1"/>
  <c r="C115" i="20"/>
  <c r="C219" i="20" s="1"/>
  <c r="D151" i="20"/>
  <c r="D255" i="20" s="1"/>
  <c r="J152" i="8"/>
  <c r="D149" i="20" s="1"/>
  <c r="D253" i="20" s="1"/>
  <c r="K152" i="17"/>
  <c r="D47" i="20" s="1"/>
  <c r="J152" i="17"/>
  <c r="D45" i="20" s="1"/>
  <c r="K152" i="26"/>
  <c r="C47" i="20" s="1"/>
  <c r="C151" i="20" s="1"/>
  <c r="C255" i="20" s="1"/>
  <c r="C45" i="20"/>
  <c r="O152" i="26"/>
  <c r="N152" i="26"/>
  <c r="C53" i="20" s="1"/>
  <c r="M152" i="26"/>
  <c r="C49" i="20" s="1"/>
  <c r="L152" i="26"/>
  <c r="C48" i="20" s="1"/>
  <c r="C152" i="20" s="1"/>
  <c r="C256" i="20" s="1"/>
  <c r="P153" i="25"/>
  <c r="O153" i="25"/>
  <c r="N153" i="25"/>
  <c r="Q152" i="17"/>
  <c r="D52" i="20" s="1"/>
  <c r="P152" i="17"/>
  <c r="D51" i="20" s="1"/>
  <c r="O152" i="17"/>
  <c r="D50" i="20" s="1"/>
  <c r="N152" i="17"/>
  <c r="D53" i="20" s="1"/>
  <c r="M152" i="17"/>
  <c r="D49" i="20" s="1"/>
  <c r="L152" i="17"/>
  <c r="D48" i="20" s="1"/>
  <c r="T153" i="16"/>
  <c r="D38" i="20" s="1"/>
  <c r="S153" i="16"/>
  <c r="D37" i="20" s="1"/>
  <c r="R153" i="16"/>
  <c r="D36" i="20" s="1"/>
  <c r="Q153" i="16"/>
  <c r="D39" i="20" s="1"/>
  <c r="P153" i="16"/>
  <c r="D35" i="20" s="1"/>
  <c r="O153" i="16"/>
  <c r="D34" i="20" s="1"/>
  <c r="T153" i="1"/>
  <c r="D142" i="20" s="1"/>
  <c r="D246" i="20" s="1"/>
  <c r="S153" i="1"/>
  <c r="D141" i="20" s="1"/>
  <c r="R153" i="1"/>
  <c r="D140" i="20" s="1"/>
  <c r="Q153" i="1"/>
  <c r="D143" i="20" s="1"/>
  <c r="D247" i="20" s="1"/>
  <c r="P153" i="1"/>
  <c r="D139" i="20" s="1"/>
  <c r="D243" i="20" s="1"/>
  <c r="O153" i="1"/>
  <c r="D138" i="20" s="1"/>
  <c r="N153" i="1"/>
  <c r="D137" i="20" s="1"/>
  <c r="Q152" i="8"/>
  <c r="D156" i="20" s="1"/>
  <c r="P152" i="8"/>
  <c r="D155" i="20" s="1"/>
  <c r="D259" i="20" s="1"/>
  <c r="O152" i="8"/>
  <c r="D154" i="20" s="1"/>
  <c r="N152" i="8"/>
  <c r="D157" i="20" s="1"/>
  <c r="M152" i="8"/>
  <c r="D153" i="20" s="1"/>
  <c r="L152" i="8"/>
  <c r="D152" i="20" s="1"/>
  <c r="D256" i="20" s="1"/>
  <c r="I152" i="8"/>
  <c r="D148" i="20" s="1"/>
  <c r="T153" i="25"/>
  <c r="S153" i="25"/>
  <c r="R153" i="25"/>
  <c r="R151" i="26"/>
  <c r="R150" i="26"/>
  <c r="I302" i="19" s="1"/>
  <c r="R149" i="26"/>
  <c r="I301" i="19" s="1"/>
  <c r="R148" i="26"/>
  <c r="I300" i="19" s="1"/>
  <c r="R147" i="26"/>
  <c r="I299" i="19" s="1"/>
  <c r="R146" i="26"/>
  <c r="I298" i="19" s="1"/>
  <c r="R145" i="26"/>
  <c r="I297" i="19" s="1"/>
  <c r="R144" i="26"/>
  <c r="I296" i="19" s="1"/>
  <c r="R143" i="26"/>
  <c r="I295" i="19" s="1"/>
  <c r="R142" i="26"/>
  <c r="I294" i="19" s="1"/>
  <c r="R141" i="26"/>
  <c r="I293" i="19" s="1"/>
  <c r="R140" i="26"/>
  <c r="I292" i="19" s="1"/>
  <c r="R139" i="26"/>
  <c r="I291" i="19" s="1"/>
  <c r="R138" i="26"/>
  <c r="I290" i="19" s="1"/>
  <c r="R137" i="26"/>
  <c r="I289" i="19" s="1"/>
  <c r="R136" i="26"/>
  <c r="I288" i="19" s="1"/>
  <c r="R135" i="26"/>
  <c r="I287" i="19" s="1"/>
  <c r="R134" i="26"/>
  <c r="I286" i="19" s="1"/>
  <c r="R133" i="26"/>
  <c r="I285" i="19" s="1"/>
  <c r="R132" i="26"/>
  <c r="I284" i="19" s="1"/>
  <c r="R131" i="26"/>
  <c r="I283" i="19" s="1"/>
  <c r="R130" i="26"/>
  <c r="I282" i="19" s="1"/>
  <c r="R129" i="26"/>
  <c r="I281" i="19" s="1"/>
  <c r="R128" i="26"/>
  <c r="I280" i="19" s="1"/>
  <c r="R127" i="26"/>
  <c r="I279" i="19" s="1"/>
  <c r="R126" i="26"/>
  <c r="I278" i="19" s="1"/>
  <c r="R125" i="26"/>
  <c r="I277" i="19" s="1"/>
  <c r="R124" i="26"/>
  <c r="I276" i="19" s="1"/>
  <c r="R123" i="26"/>
  <c r="I275" i="19" s="1"/>
  <c r="R122" i="26"/>
  <c r="I274" i="19" s="1"/>
  <c r="R121" i="26"/>
  <c r="I273" i="19" s="1"/>
  <c r="R120" i="26"/>
  <c r="I272" i="19" s="1"/>
  <c r="R119" i="26"/>
  <c r="I271" i="19" s="1"/>
  <c r="R118" i="26"/>
  <c r="I270" i="19" s="1"/>
  <c r="R117" i="26"/>
  <c r="I269" i="19" s="1"/>
  <c r="R116" i="26"/>
  <c r="I268" i="19" s="1"/>
  <c r="R115" i="26"/>
  <c r="I267" i="19" s="1"/>
  <c r="R114" i="26"/>
  <c r="I266" i="19" s="1"/>
  <c r="R113" i="26"/>
  <c r="I265" i="19" s="1"/>
  <c r="R112" i="26"/>
  <c r="I264" i="19" s="1"/>
  <c r="R111" i="26"/>
  <c r="I263" i="19" s="1"/>
  <c r="R110" i="26"/>
  <c r="I262" i="19" s="1"/>
  <c r="R109" i="26"/>
  <c r="I261" i="19" s="1"/>
  <c r="R108" i="26"/>
  <c r="I260" i="19" s="1"/>
  <c r="R107" i="26"/>
  <c r="I259" i="19" s="1"/>
  <c r="R106" i="26"/>
  <c r="I258" i="19" s="1"/>
  <c r="R105" i="26"/>
  <c r="I257" i="19" s="1"/>
  <c r="R104" i="26"/>
  <c r="I256" i="19" s="1"/>
  <c r="R103" i="26"/>
  <c r="I255" i="19" s="1"/>
  <c r="R102" i="26"/>
  <c r="I254" i="19" s="1"/>
  <c r="R101" i="26"/>
  <c r="I253" i="19" s="1"/>
  <c r="R100" i="26"/>
  <c r="I252" i="19" s="1"/>
  <c r="R99" i="26"/>
  <c r="I251" i="19" s="1"/>
  <c r="R98" i="26"/>
  <c r="I250" i="19" s="1"/>
  <c r="R97" i="26"/>
  <c r="I249" i="19" s="1"/>
  <c r="R96" i="26"/>
  <c r="I248" i="19" s="1"/>
  <c r="R95" i="26"/>
  <c r="I247" i="19" s="1"/>
  <c r="R94" i="26"/>
  <c r="I246" i="19" s="1"/>
  <c r="R93" i="26"/>
  <c r="I245" i="19" s="1"/>
  <c r="R92" i="26"/>
  <c r="I244" i="19" s="1"/>
  <c r="R91" i="26"/>
  <c r="I243" i="19" s="1"/>
  <c r="R90" i="26"/>
  <c r="I242" i="19" s="1"/>
  <c r="R89" i="26"/>
  <c r="I241" i="19" s="1"/>
  <c r="R88" i="26"/>
  <c r="I240" i="19" s="1"/>
  <c r="R87" i="26"/>
  <c r="I239" i="19" s="1"/>
  <c r="R86" i="26"/>
  <c r="I238" i="19" s="1"/>
  <c r="R85" i="26"/>
  <c r="I237" i="19" s="1"/>
  <c r="R84" i="26"/>
  <c r="I236" i="19" s="1"/>
  <c r="R83" i="26"/>
  <c r="I235" i="19" s="1"/>
  <c r="R82" i="26"/>
  <c r="I234" i="19" s="1"/>
  <c r="R81" i="26"/>
  <c r="I233" i="19" s="1"/>
  <c r="R80" i="26"/>
  <c r="I232" i="19" s="1"/>
  <c r="R79" i="26"/>
  <c r="I231" i="19" s="1"/>
  <c r="R78" i="26"/>
  <c r="I230" i="19" s="1"/>
  <c r="R77" i="26"/>
  <c r="I229" i="19" s="1"/>
  <c r="R76" i="26"/>
  <c r="I228" i="19" s="1"/>
  <c r="R75" i="26"/>
  <c r="I227" i="19" s="1"/>
  <c r="R74" i="26"/>
  <c r="I226" i="19" s="1"/>
  <c r="R73" i="26"/>
  <c r="I225" i="19" s="1"/>
  <c r="R72" i="26"/>
  <c r="I224" i="19" s="1"/>
  <c r="R71" i="26"/>
  <c r="I223" i="19" s="1"/>
  <c r="R70" i="26"/>
  <c r="I222" i="19" s="1"/>
  <c r="R69" i="26"/>
  <c r="I221" i="19" s="1"/>
  <c r="R68" i="26"/>
  <c r="I220" i="19" s="1"/>
  <c r="R67" i="26"/>
  <c r="I219" i="19" s="1"/>
  <c r="R66" i="26"/>
  <c r="I218" i="19" s="1"/>
  <c r="R65" i="26"/>
  <c r="I217" i="19" s="1"/>
  <c r="R64" i="26"/>
  <c r="I216" i="19" s="1"/>
  <c r="R63" i="26"/>
  <c r="I215" i="19" s="1"/>
  <c r="R62" i="26"/>
  <c r="I214" i="19" s="1"/>
  <c r="R61" i="26"/>
  <c r="I213" i="19" s="1"/>
  <c r="R60" i="26"/>
  <c r="I212" i="19" s="1"/>
  <c r="R59" i="26"/>
  <c r="I211" i="19" s="1"/>
  <c r="R58" i="26"/>
  <c r="I210" i="19" s="1"/>
  <c r="R57" i="26"/>
  <c r="I209" i="19" s="1"/>
  <c r="R56" i="26"/>
  <c r="I208" i="19" s="1"/>
  <c r="R55" i="26"/>
  <c r="I207" i="19" s="1"/>
  <c r="R54" i="26"/>
  <c r="I206" i="19" s="1"/>
  <c r="R53" i="26"/>
  <c r="I205" i="19" s="1"/>
  <c r="R52" i="26"/>
  <c r="I204" i="19" s="1"/>
  <c r="R51" i="26"/>
  <c r="I203" i="19" s="1"/>
  <c r="R50" i="26"/>
  <c r="I202" i="19" s="1"/>
  <c r="R49" i="26"/>
  <c r="I201" i="19" s="1"/>
  <c r="R48" i="26"/>
  <c r="I200" i="19" s="1"/>
  <c r="R47" i="26"/>
  <c r="I199" i="19" s="1"/>
  <c r="R46" i="26"/>
  <c r="I198" i="19" s="1"/>
  <c r="R45" i="26"/>
  <c r="I197" i="19" s="1"/>
  <c r="R44" i="26"/>
  <c r="I196" i="19" s="1"/>
  <c r="R43" i="26"/>
  <c r="I195" i="19" s="1"/>
  <c r="R42" i="26"/>
  <c r="I194" i="19" s="1"/>
  <c r="R41" i="26"/>
  <c r="I193" i="19" s="1"/>
  <c r="R40" i="26"/>
  <c r="I192" i="19" s="1"/>
  <c r="R39" i="26"/>
  <c r="I191" i="19" s="1"/>
  <c r="R38" i="26"/>
  <c r="I190" i="19" s="1"/>
  <c r="R37" i="26"/>
  <c r="I189" i="19" s="1"/>
  <c r="R36" i="26"/>
  <c r="I188" i="19" s="1"/>
  <c r="R35" i="26"/>
  <c r="I187" i="19" s="1"/>
  <c r="R34" i="26"/>
  <c r="I186" i="19" s="1"/>
  <c r="R33" i="26"/>
  <c r="I185" i="19" s="1"/>
  <c r="R32" i="26"/>
  <c r="I184" i="19" s="1"/>
  <c r="R31" i="26"/>
  <c r="I183" i="19" s="1"/>
  <c r="R30" i="26"/>
  <c r="I182" i="19" s="1"/>
  <c r="R29" i="26"/>
  <c r="I181" i="19" s="1"/>
  <c r="R28" i="26"/>
  <c r="I180" i="19" s="1"/>
  <c r="R27" i="26"/>
  <c r="I179" i="19" s="1"/>
  <c r="R26" i="26"/>
  <c r="I178" i="19" s="1"/>
  <c r="R25" i="26"/>
  <c r="I177" i="19" s="1"/>
  <c r="R24" i="26"/>
  <c r="I176" i="19" s="1"/>
  <c r="R23" i="26"/>
  <c r="I175" i="19" s="1"/>
  <c r="R22" i="26"/>
  <c r="I174" i="19" s="1"/>
  <c r="R21" i="26"/>
  <c r="I173" i="19" s="1"/>
  <c r="R20" i="26"/>
  <c r="I172" i="19" s="1"/>
  <c r="R19" i="26"/>
  <c r="I171" i="19" s="1"/>
  <c r="R18" i="26"/>
  <c r="I170" i="19" s="1"/>
  <c r="R17" i="26"/>
  <c r="I169" i="19" s="1"/>
  <c r="R16" i="26"/>
  <c r="I168" i="19" s="1"/>
  <c r="R15" i="26"/>
  <c r="I167" i="19" s="1"/>
  <c r="R14" i="26"/>
  <c r="I166" i="19" s="1"/>
  <c r="R13" i="26"/>
  <c r="I165" i="19" s="1"/>
  <c r="R12" i="26"/>
  <c r="I164" i="19" s="1"/>
  <c r="R11" i="26"/>
  <c r="I163" i="19" s="1"/>
  <c r="Q152" i="26"/>
  <c r="P152" i="26"/>
  <c r="C51" i="20" s="1"/>
  <c r="C155" i="20" s="1"/>
  <c r="C259" i="20" s="1"/>
  <c r="C50" i="20" l="1"/>
  <c r="C154" i="20" s="1"/>
  <c r="C258" i="20" s="1"/>
  <c r="C36" i="20"/>
  <c r="C37" i="20"/>
  <c r="C33" i="20"/>
  <c r="C38" i="20"/>
  <c r="C34" i="20"/>
  <c r="C35" i="20"/>
  <c r="D257" i="20"/>
  <c r="D260" i="20"/>
  <c r="D261" i="20"/>
  <c r="D244" i="20"/>
  <c r="D258" i="20"/>
  <c r="D242" i="20"/>
  <c r="D245" i="20"/>
  <c r="L21" i="37"/>
  <c r="I303" i="19"/>
  <c r="I305" i="19" s="1"/>
  <c r="F175" i="26"/>
  <c r="F176" i="26" s="1"/>
  <c r="F177" i="26" s="1"/>
  <c r="B18" i="36" s="1"/>
  <c r="C52" i="20"/>
  <c r="C156" i="20" s="1"/>
  <c r="C260" i="20" s="1"/>
  <c r="C153" i="20"/>
  <c r="C257" i="20" s="1"/>
  <c r="C157" i="20"/>
  <c r="C261" i="20" s="1"/>
  <c r="C137" i="20"/>
  <c r="C241" i="20" s="1"/>
  <c r="C142" i="20"/>
  <c r="C246" i="20" s="1"/>
  <c r="C140" i="20"/>
  <c r="C244" i="20" s="1"/>
  <c r="C138" i="20"/>
  <c r="C242" i="20" s="1"/>
  <c r="C149" i="20"/>
  <c r="C253" i="20" s="1"/>
  <c r="C139" i="20"/>
  <c r="C243" i="20" s="1"/>
  <c r="C141" i="20"/>
  <c r="C245" i="20" s="1"/>
  <c r="K15" i="37" l="1"/>
  <c r="L15" i="37"/>
  <c r="L58" i="20" l="1"/>
  <c r="L266" i="20" s="1"/>
  <c r="D377" i="20"/>
  <c r="I33" i="37" s="1"/>
  <c r="C377" i="20"/>
  <c r="H33" i="37" s="1"/>
  <c r="D373" i="20"/>
  <c r="I30" i="37" s="1"/>
  <c r="C373" i="20"/>
  <c r="H30" i="37" s="1"/>
  <c r="D150" i="20"/>
  <c r="D136" i="20"/>
  <c r="D117" i="20"/>
  <c r="M98" i="20"/>
  <c r="M306" i="20" s="1"/>
  <c r="L98" i="20"/>
  <c r="L306" i="20" s="1"/>
  <c r="K98" i="20"/>
  <c r="K306" i="20" s="1"/>
  <c r="J98" i="20"/>
  <c r="J306" i="20" s="1"/>
  <c r="I98" i="20"/>
  <c r="I306" i="20" s="1"/>
  <c r="H98" i="20"/>
  <c r="H306" i="20" s="1"/>
  <c r="G98" i="20"/>
  <c r="G306" i="20" s="1"/>
  <c r="F98" i="20"/>
  <c r="F306" i="20" s="1"/>
  <c r="E98" i="20"/>
  <c r="E306" i="20" s="1"/>
  <c r="D98" i="20"/>
  <c r="D306" i="20" s="1"/>
  <c r="C98" i="20"/>
  <c r="C306" i="20" s="1"/>
  <c r="K58" i="20"/>
  <c r="K266" i="20" s="1"/>
  <c r="J58" i="20"/>
  <c r="J266" i="20" s="1"/>
  <c r="I58" i="20"/>
  <c r="I266" i="20" s="1"/>
  <c r="H58" i="20"/>
  <c r="H266" i="20" s="1"/>
  <c r="G58" i="20"/>
  <c r="G266" i="20" s="1"/>
  <c r="F58" i="20"/>
  <c r="F266" i="20" s="1"/>
  <c r="E58" i="20"/>
  <c r="E266" i="20" s="1"/>
  <c r="D58" i="20"/>
  <c r="D266" i="20" s="1"/>
  <c r="M91" i="20"/>
  <c r="L91" i="20"/>
  <c r="K91" i="20"/>
  <c r="J91" i="20"/>
  <c r="I91" i="20"/>
  <c r="I299" i="20" s="1"/>
  <c r="H91" i="20"/>
  <c r="G91" i="20"/>
  <c r="F91" i="20"/>
  <c r="F299" i="20" s="1"/>
  <c r="E91" i="20"/>
  <c r="E299" i="20" s="1"/>
  <c r="D91" i="20"/>
  <c r="D299" i="20" s="1"/>
  <c r="C91" i="20"/>
  <c r="C299" i="20" s="1"/>
  <c r="M299" i="20" l="1"/>
  <c r="D124" i="20"/>
  <c r="D221" i="20"/>
  <c r="J299" i="20"/>
  <c r="G299" i="20"/>
  <c r="K299" i="20"/>
  <c r="H299" i="20"/>
  <c r="L299" i="20"/>
  <c r="M46" i="20"/>
  <c r="M254" i="20" s="1"/>
  <c r="L46" i="20"/>
  <c r="L254" i="20" s="1"/>
  <c r="K46" i="20"/>
  <c r="K254" i="20" s="1"/>
  <c r="J46" i="20"/>
  <c r="J254" i="20" s="1"/>
  <c r="I46" i="20"/>
  <c r="I254" i="20" s="1"/>
  <c r="H46" i="20"/>
  <c r="H254" i="20" s="1"/>
  <c r="G46" i="20"/>
  <c r="G254" i="20" s="1"/>
  <c r="F46" i="20"/>
  <c r="F254" i="20" s="1"/>
  <c r="E46" i="20"/>
  <c r="E254" i="20" s="1"/>
  <c r="D46" i="20"/>
  <c r="D254" i="20" s="1"/>
  <c r="C46" i="20"/>
  <c r="C32" i="20"/>
  <c r="M102" i="20"/>
  <c r="M310" i="20" s="1"/>
  <c r="L102" i="20"/>
  <c r="L310" i="20" s="1"/>
  <c r="K102" i="20"/>
  <c r="K310" i="20" s="1"/>
  <c r="J102" i="20"/>
  <c r="J310" i="20" s="1"/>
  <c r="I102" i="20"/>
  <c r="I310" i="20" s="1"/>
  <c r="H102" i="20"/>
  <c r="H310" i="20" s="1"/>
  <c r="G102" i="20"/>
  <c r="G310" i="20" s="1"/>
  <c r="F102" i="20"/>
  <c r="F310" i="20" s="1"/>
  <c r="E102" i="20"/>
  <c r="E310" i="20" s="1"/>
  <c r="D102" i="20"/>
  <c r="D310" i="20" s="1"/>
  <c r="C102" i="20"/>
  <c r="C310" i="20" s="1"/>
  <c r="M85" i="20"/>
  <c r="L85" i="20"/>
  <c r="K85" i="20"/>
  <c r="J85" i="20"/>
  <c r="I85" i="20"/>
  <c r="H85" i="20"/>
  <c r="G85" i="20"/>
  <c r="F85" i="20"/>
  <c r="F293" i="20" s="1"/>
  <c r="E85" i="20"/>
  <c r="E293" i="20" s="1"/>
  <c r="D85" i="20"/>
  <c r="D293" i="20" s="1"/>
  <c r="C85" i="20"/>
  <c r="C293" i="20" s="1"/>
  <c r="M76" i="20"/>
  <c r="M284" i="20" s="1"/>
  <c r="L76" i="20"/>
  <c r="L284" i="20" s="1"/>
  <c r="K76" i="20"/>
  <c r="K284" i="20" s="1"/>
  <c r="J76" i="20"/>
  <c r="J284" i="20" s="1"/>
  <c r="I76" i="20"/>
  <c r="I284" i="20" s="1"/>
  <c r="H76" i="20"/>
  <c r="H284" i="20" s="1"/>
  <c r="G76" i="20"/>
  <c r="G284" i="20" s="1"/>
  <c r="F76" i="20"/>
  <c r="F284" i="20" s="1"/>
  <c r="E76" i="20"/>
  <c r="E284" i="20" s="1"/>
  <c r="D76" i="20"/>
  <c r="D284" i="20" s="1"/>
  <c r="C76" i="20"/>
  <c r="C284" i="20" s="1"/>
  <c r="J376" i="20" l="1"/>
  <c r="J378" i="20" s="1"/>
  <c r="J293" i="20"/>
  <c r="J372" i="20"/>
  <c r="J374" i="20" s="1"/>
  <c r="G376" i="20"/>
  <c r="G378" i="20" s="1"/>
  <c r="G293" i="20"/>
  <c r="G372" i="20"/>
  <c r="G374" i="20" s="1"/>
  <c r="K376" i="20"/>
  <c r="K378" i="20" s="1"/>
  <c r="K293" i="20"/>
  <c r="K372" i="20"/>
  <c r="K374" i="20" s="1"/>
  <c r="H376" i="20"/>
  <c r="H378" i="20" s="1"/>
  <c r="H293" i="20"/>
  <c r="H372" i="20"/>
  <c r="H374" i="20" s="1"/>
  <c r="L376" i="20"/>
  <c r="L378" i="20" s="1"/>
  <c r="L293" i="20"/>
  <c r="L372" i="20"/>
  <c r="L374" i="20" s="1"/>
  <c r="I376" i="20"/>
  <c r="I378" i="20" s="1"/>
  <c r="I293" i="20"/>
  <c r="I372" i="20"/>
  <c r="I374" i="20" s="1"/>
  <c r="M376" i="20"/>
  <c r="M378" i="20" s="1"/>
  <c r="M293" i="20"/>
  <c r="M372" i="20"/>
  <c r="M374" i="20" s="1"/>
  <c r="D127" i="20"/>
  <c r="F376" i="20"/>
  <c r="K32" i="37" s="1"/>
  <c r="F372" i="20"/>
  <c r="F374" i="20" s="1"/>
  <c r="E376" i="20"/>
  <c r="J32" i="37" s="1"/>
  <c r="E372" i="20"/>
  <c r="E374" i="20" s="1"/>
  <c r="C376" i="20"/>
  <c r="H32" i="37" s="1"/>
  <c r="D376" i="20"/>
  <c r="I32" i="37" s="1"/>
  <c r="M58" i="20"/>
  <c r="D387" i="20"/>
  <c r="I39" i="37" s="1"/>
  <c r="C150" i="20"/>
  <c r="C254" i="20" s="1"/>
  <c r="L29" i="37"/>
  <c r="D372" i="20"/>
  <c r="I29" i="37" s="1"/>
  <c r="C136" i="20"/>
  <c r="C240" i="20" s="1"/>
  <c r="C372" i="20"/>
  <c r="H29" i="37" s="1"/>
  <c r="G77" i="20"/>
  <c r="G285" i="20" s="1"/>
  <c r="H77" i="20"/>
  <c r="H285" i="20" s="1"/>
  <c r="J92" i="20"/>
  <c r="J300" i="20" s="1"/>
  <c r="C92" i="20"/>
  <c r="C300" i="20" s="1"/>
  <c r="K92" i="20"/>
  <c r="K300" i="20" s="1"/>
  <c r="J77" i="20"/>
  <c r="J285" i="20" s="1"/>
  <c r="D92" i="20"/>
  <c r="D300" i="20" s="1"/>
  <c r="L92" i="20"/>
  <c r="L300" i="20" s="1"/>
  <c r="C77" i="20"/>
  <c r="C285" i="20" s="1"/>
  <c r="K77" i="20"/>
  <c r="K285" i="20" s="1"/>
  <c r="E92" i="20"/>
  <c r="E300" i="20" s="1"/>
  <c r="M92" i="20"/>
  <c r="M300" i="20" s="1"/>
  <c r="D77" i="20"/>
  <c r="D285" i="20" s="1"/>
  <c r="L77" i="20"/>
  <c r="L285" i="20" s="1"/>
  <c r="F92" i="20"/>
  <c r="F300" i="20" s="1"/>
  <c r="G92" i="20"/>
  <c r="G300" i="20" s="1"/>
  <c r="F77" i="20"/>
  <c r="F285" i="20" s="1"/>
  <c r="H92" i="20"/>
  <c r="H300" i="20" s="1"/>
  <c r="I92" i="20"/>
  <c r="I300" i="20" s="1"/>
  <c r="E77" i="20"/>
  <c r="E285" i="20" s="1"/>
  <c r="I77" i="20"/>
  <c r="I285" i="20" s="1"/>
  <c r="L32" i="37" l="1"/>
  <c r="K29" i="37"/>
  <c r="M77" i="20"/>
  <c r="M285" i="20" s="1"/>
  <c r="M266" i="20"/>
  <c r="J29" i="37"/>
  <c r="C374" i="20"/>
  <c r="E378" i="20"/>
  <c r="D378" i="20"/>
  <c r="D374" i="20"/>
  <c r="C378" i="20"/>
  <c r="F378" i="20"/>
  <c r="G94" i="20"/>
  <c r="G302" i="20" s="1"/>
  <c r="H94" i="20"/>
  <c r="H302" i="20" s="1"/>
  <c r="C94" i="20"/>
  <c r="C302" i="20" s="1"/>
  <c r="J94" i="20"/>
  <c r="J302" i="20" s="1"/>
  <c r="M94" i="20"/>
  <c r="M302" i="20" s="1"/>
  <c r="F94" i="20"/>
  <c r="F302" i="20" s="1"/>
  <c r="K94" i="20"/>
  <c r="K302" i="20" s="1"/>
  <c r="L94" i="20"/>
  <c r="L302" i="20" s="1"/>
  <c r="D94" i="20"/>
  <c r="D302" i="20" s="1"/>
  <c r="E94" i="20"/>
  <c r="E302" i="20" s="1"/>
  <c r="I94" i="20"/>
  <c r="I302" i="20" s="1"/>
  <c r="K19" i="37" l="1"/>
  <c r="L19" i="37"/>
  <c r="J19" i="37"/>
  <c r="G20" i="20"/>
  <c r="G228" i="20" s="1"/>
  <c r="E20" i="20"/>
  <c r="E228" i="20" s="1"/>
  <c r="F20" i="20"/>
  <c r="F228" i="20" s="1"/>
  <c r="D20" i="20"/>
  <c r="B31" i="36" l="1"/>
  <c r="D228" i="20"/>
  <c r="I13" i="20"/>
  <c r="I221" i="20" s="1"/>
  <c r="J13" i="20"/>
  <c r="J221" i="20" s="1"/>
  <c r="K13" i="20"/>
  <c r="K221" i="20" s="1"/>
  <c r="L13" i="20"/>
  <c r="L221" i="20" s="1"/>
  <c r="M13" i="20"/>
  <c r="M221" i="20" s="1"/>
  <c r="H13" i="20"/>
  <c r="H221" i="20" s="1"/>
  <c r="C13" i="20"/>
  <c r="F64" i="35" l="1"/>
  <c r="F65" i="35" s="1"/>
  <c r="G65" i="35" s="1"/>
  <c r="H65" i="35" s="1"/>
  <c r="I65" i="35" s="1"/>
  <c r="F73" i="35"/>
  <c r="F74" i="35" s="1"/>
  <c r="G74" i="35" s="1"/>
  <c r="H74" i="35" s="1"/>
  <c r="I74" i="35" s="1"/>
  <c r="C117" i="20"/>
  <c r="C221" i="20" s="1"/>
  <c r="C20" i="20"/>
  <c r="B30" i="36" s="1"/>
  <c r="M20" i="20"/>
  <c r="M228" i="20" s="1"/>
  <c r="J20" i="20"/>
  <c r="J228" i="20" s="1"/>
  <c r="H20" i="20"/>
  <c r="H228" i="20" s="1"/>
  <c r="L20" i="20"/>
  <c r="L228" i="20" s="1"/>
  <c r="K20" i="20"/>
  <c r="K228" i="20" s="1"/>
  <c r="I20" i="20"/>
  <c r="I228" i="20" s="1"/>
  <c r="H20" i="37" l="1"/>
  <c r="I19" i="37"/>
  <c r="K74" i="35"/>
  <c r="M23" i="20"/>
  <c r="C23" i="20"/>
  <c r="C127" i="20" s="1"/>
  <c r="C231" i="20" s="1"/>
  <c r="C124" i="20"/>
  <c r="C228" i="20" s="1"/>
  <c r="I23" i="20"/>
  <c r="I231" i="20" s="1"/>
  <c r="K23" i="20"/>
  <c r="H23" i="20"/>
  <c r="J23" i="20"/>
  <c r="L23" i="20"/>
  <c r="K386" i="20" l="1"/>
  <c r="K388" i="20" s="1"/>
  <c r="K231" i="20"/>
  <c r="M386" i="20"/>
  <c r="M388" i="20" s="1"/>
  <c r="M231" i="20"/>
  <c r="L386" i="20"/>
  <c r="L388" i="20" s="1"/>
  <c r="L231" i="20"/>
  <c r="J386" i="20"/>
  <c r="J388" i="20" s="1"/>
  <c r="J231" i="20"/>
  <c r="H386" i="20"/>
  <c r="H388" i="20" s="1"/>
  <c r="H231" i="20"/>
  <c r="I386" i="20"/>
  <c r="I388" i="20" s="1"/>
  <c r="K65" i="35"/>
  <c r="C387" i="20"/>
  <c r="H39" i="37" s="1"/>
  <c r="C386" i="20"/>
  <c r="H38" i="37" s="1"/>
  <c r="C388" i="20" l="1"/>
  <c r="B3" i="16" l="1"/>
  <c r="B3" i="1"/>
  <c r="B3" i="25"/>
  <c r="B3" i="20" l="1"/>
  <c r="F173" i="17"/>
  <c r="F173" i="8"/>
  <c r="F174" i="16"/>
  <c r="F174" i="1"/>
  <c r="D23" i="20" l="1"/>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E149" i="28"/>
  <c r="E148" i="28"/>
  <c r="E147" i="28"/>
  <c r="E146" i="28"/>
  <c r="E145" i="28"/>
  <c r="E144" i="28"/>
  <c r="E143" i="28"/>
  <c r="E142" i="28"/>
  <c r="E141" i="28"/>
  <c r="E140" i="28"/>
  <c r="E139" i="28"/>
  <c r="E138" i="28"/>
  <c r="E137" i="28"/>
  <c r="E136" i="28"/>
  <c r="E135" i="28"/>
  <c r="E134" i="28"/>
  <c r="E133" i="28"/>
  <c r="E132" i="28"/>
  <c r="E131" i="28"/>
  <c r="E130" i="28"/>
  <c r="E129" i="28"/>
  <c r="E128" i="28"/>
  <c r="E127" i="28"/>
  <c r="E126" i="28"/>
  <c r="E125" i="28"/>
  <c r="E124" i="28"/>
  <c r="E123" i="28"/>
  <c r="E122" i="28"/>
  <c r="E121" i="28"/>
  <c r="E120" i="28"/>
  <c r="E119" i="28"/>
  <c r="E118" i="28"/>
  <c r="E117" i="28"/>
  <c r="E116" i="28"/>
  <c r="E115" i="28"/>
  <c r="E114" i="28"/>
  <c r="E113" i="28"/>
  <c r="E112" i="28"/>
  <c r="E111" i="28"/>
  <c r="E110" i="28"/>
  <c r="E109" i="28"/>
  <c r="E108" i="28"/>
  <c r="E107" i="28"/>
  <c r="E106" i="28"/>
  <c r="E105" i="28"/>
  <c r="E104" i="28"/>
  <c r="E103" i="28"/>
  <c r="E102" i="28"/>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F150" i="26"/>
  <c r="F149" i="26"/>
  <c r="F148" i="26"/>
  <c r="F147" i="26"/>
  <c r="F146" i="26"/>
  <c r="F145" i="26"/>
  <c r="F144" i="26"/>
  <c r="F143" i="26"/>
  <c r="F142" i="26"/>
  <c r="F141" i="26"/>
  <c r="F140" i="26"/>
  <c r="F139" i="26"/>
  <c r="F138" i="26"/>
  <c r="F137" i="26"/>
  <c r="F136" i="26"/>
  <c r="F135" i="26"/>
  <c r="F134" i="26"/>
  <c r="F133" i="26"/>
  <c r="F132" i="26"/>
  <c r="F131" i="26"/>
  <c r="F130" i="26"/>
  <c r="F129" i="26"/>
  <c r="F128" i="26"/>
  <c r="F127" i="26"/>
  <c r="F126" i="26"/>
  <c r="F125" i="26"/>
  <c r="F124" i="26"/>
  <c r="F123" i="26"/>
  <c r="F122" i="26"/>
  <c r="F121" i="26"/>
  <c r="F120" i="26"/>
  <c r="F119" i="26"/>
  <c r="F118" i="26"/>
  <c r="F117" i="26"/>
  <c r="F116" i="26"/>
  <c r="F115" i="26"/>
  <c r="F114" i="26"/>
  <c r="F113" i="26"/>
  <c r="F112" i="26"/>
  <c r="F111" i="26"/>
  <c r="F110" i="26"/>
  <c r="F109" i="26"/>
  <c r="F108" i="26"/>
  <c r="F107" i="26"/>
  <c r="F106" i="26"/>
  <c r="F105" i="26"/>
  <c r="F104" i="26"/>
  <c r="F103" i="26"/>
  <c r="F102" i="26"/>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F11" i="26"/>
  <c r="F151" i="25"/>
  <c r="F150" i="25"/>
  <c r="F149" i="25"/>
  <c r="F148" i="25"/>
  <c r="F147" i="25"/>
  <c r="F146" i="25"/>
  <c r="F145" i="25"/>
  <c r="F144" i="25"/>
  <c r="F143" i="25"/>
  <c r="F142" i="25"/>
  <c r="F141" i="25"/>
  <c r="F140" i="25"/>
  <c r="F139" i="25"/>
  <c r="F138" i="25"/>
  <c r="F137" i="25"/>
  <c r="F136" i="25"/>
  <c r="F135" i="25"/>
  <c r="F134" i="25"/>
  <c r="F133" i="25"/>
  <c r="F132" i="25"/>
  <c r="F131" i="25"/>
  <c r="F130" i="25"/>
  <c r="F129" i="25"/>
  <c r="F128" i="25"/>
  <c r="F127" i="25"/>
  <c r="F126" i="25"/>
  <c r="F125" i="25"/>
  <c r="F124" i="25"/>
  <c r="F123" i="25"/>
  <c r="F122" i="25"/>
  <c r="F121" i="25"/>
  <c r="F120" i="25"/>
  <c r="F119" i="25"/>
  <c r="F118" i="25"/>
  <c r="F117" i="25"/>
  <c r="F116" i="25"/>
  <c r="F115" i="25"/>
  <c r="F114" i="25"/>
  <c r="F113" i="25"/>
  <c r="F112" i="25"/>
  <c r="F111" i="25"/>
  <c r="F110" i="25"/>
  <c r="F109" i="25"/>
  <c r="F108" i="25"/>
  <c r="F107" i="25"/>
  <c r="F106" i="25"/>
  <c r="F105" i="25"/>
  <c r="F104" i="25"/>
  <c r="F103" i="25"/>
  <c r="F102" i="25"/>
  <c r="F101" i="25"/>
  <c r="F100" i="25"/>
  <c r="F99" i="25"/>
  <c r="F98" i="25"/>
  <c r="F97" i="25"/>
  <c r="F96" i="25"/>
  <c r="F95" i="25"/>
  <c r="F94" i="25"/>
  <c r="F93" i="25"/>
  <c r="F92" i="25"/>
  <c r="F91" i="25"/>
  <c r="F90" i="25"/>
  <c r="F89" i="25"/>
  <c r="F88" i="25"/>
  <c r="F8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E151" i="25"/>
  <c r="I339" i="27" s="1"/>
  <c r="E150" i="25"/>
  <c r="I338" i="27" s="1"/>
  <c r="E149" i="25"/>
  <c r="I337" i="27" s="1"/>
  <c r="E148" i="25"/>
  <c r="I336" i="27" s="1"/>
  <c r="E147" i="25"/>
  <c r="I335" i="27" s="1"/>
  <c r="E146" i="25"/>
  <c r="I334" i="27" s="1"/>
  <c r="E145" i="25"/>
  <c r="I333" i="27" s="1"/>
  <c r="E144" i="25"/>
  <c r="I332" i="27" s="1"/>
  <c r="E143" i="25"/>
  <c r="I331" i="27" s="1"/>
  <c r="E142" i="25"/>
  <c r="I330" i="27" s="1"/>
  <c r="E141" i="25"/>
  <c r="I329" i="27" s="1"/>
  <c r="E140" i="25"/>
  <c r="I328" i="27" s="1"/>
  <c r="E139" i="25"/>
  <c r="I327" i="27" s="1"/>
  <c r="E138" i="25"/>
  <c r="I326" i="27" s="1"/>
  <c r="E137" i="25"/>
  <c r="I325" i="27" s="1"/>
  <c r="E136" i="25"/>
  <c r="I324" i="27" s="1"/>
  <c r="E135" i="25"/>
  <c r="I323" i="27" s="1"/>
  <c r="E134" i="25"/>
  <c r="I322" i="27" s="1"/>
  <c r="E133" i="25"/>
  <c r="I321" i="27" s="1"/>
  <c r="E132" i="25"/>
  <c r="I320" i="27" s="1"/>
  <c r="E131" i="25"/>
  <c r="I319" i="27" s="1"/>
  <c r="E130" i="25"/>
  <c r="I318" i="27" s="1"/>
  <c r="E129" i="25"/>
  <c r="I317" i="27" s="1"/>
  <c r="E128" i="25"/>
  <c r="I316" i="27" s="1"/>
  <c r="E127" i="25"/>
  <c r="I315" i="27" s="1"/>
  <c r="E126" i="25"/>
  <c r="I314" i="27" s="1"/>
  <c r="E125" i="25"/>
  <c r="I313" i="27" s="1"/>
  <c r="E124" i="25"/>
  <c r="I312" i="27" s="1"/>
  <c r="E123" i="25"/>
  <c r="I311" i="27" s="1"/>
  <c r="E122" i="25"/>
  <c r="I310" i="27" s="1"/>
  <c r="E121" i="25"/>
  <c r="I309" i="27" s="1"/>
  <c r="E120" i="25"/>
  <c r="I308" i="27" s="1"/>
  <c r="E119" i="25"/>
  <c r="I307" i="27" s="1"/>
  <c r="E118" i="25"/>
  <c r="I306" i="27" s="1"/>
  <c r="E117" i="25"/>
  <c r="I305" i="27" s="1"/>
  <c r="E116" i="25"/>
  <c r="I304" i="27" s="1"/>
  <c r="E115" i="25"/>
  <c r="I303" i="27" s="1"/>
  <c r="E114" i="25"/>
  <c r="I302" i="27" s="1"/>
  <c r="E113" i="25"/>
  <c r="I301" i="27" s="1"/>
  <c r="E112" i="25"/>
  <c r="I300" i="27" s="1"/>
  <c r="E111" i="25"/>
  <c r="I299" i="27" s="1"/>
  <c r="E110" i="25"/>
  <c r="I298" i="27" s="1"/>
  <c r="E109" i="25"/>
  <c r="I297" i="27" s="1"/>
  <c r="E108" i="25"/>
  <c r="I296" i="27" s="1"/>
  <c r="E107" i="25"/>
  <c r="I295" i="27" s="1"/>
  <c r="E106" i="25"/>
  <c r="I294" i="27" s="1"/>
  <c r="E105" i="25"/>
  <c r="I293" i="27" s="1"/>
  <c r="E104" i="25"/>
  <c r="I292" i="27" s="1"/>
  <c r="E103" i="25"/>
  <c r="I291" i="27" s="1"/>
  <c r="E102" i="25"/>
  <c r="I290" i="27" s="1"/>
  <c r="E101" i="25"/>
  <c r="I289" i="27" s="1"/>
  <c r="E100" i="25"/>
  <c r="I288" i="27" s="1"/>
  <c r="E99" i="25"/>
  <c r="I287" i="27" s="1"/>
  <c r="E98" i="25"/>
  <c r="I286" i="27" s="1"/>
  <c r="E97" i="25"/>
  <c r="I285" i="27" s="1"/>
  <c r="E96" i="25"/>
  <c r="I284" i="27" s="1"/>
  <c r="E95" i="25"/>
  <c r="I283" i="27" s="1"/>
  <c r="E94" i="25"/>
  <c r="I282" i="27" s="1"/>
  <c r="E93" i="25"/>
  <c r="I281" i="27" s="1"/>
  <c r="E92" i="25"/>
  <c r="I280" i="27" s="1"/>
  <c r="E91" i="25"/>
  <c r="I279" i="27" s="1"/>
  <c r="E90" i="25"/>
  <c r="I278" i="27" s="1"/>
  <c r="E89" i="25"/>
  <c r="I277" i="27" s="1"/>
  <c r="E88" i="25"/>
  <c r="I276" i="27" s="1"/>
  <c r="E87" i="25"/>
  <c r="I275" i="27" s="1"/>
  <c r="E86" i="25"/>
  <c r="I274" i="27" s="1"/>
  <c r="E85" i="25"/>
  <c r="I273" i="27" s="1"/>
  <c r="E84" i="25"/>
  <c r="I272" i="27" s="1"/>
  <c r="E83" i="25"/>
  <c r="I271" i="27" s="1"/>
  <c r="E82" i="25"/>
  <c r="I270" i="27" s="1"/>
  <c r="E81" i="25"/>
  <c r="I269" i="27" s="1"/>
  <c r="E80" i="25"/>
  <c r="I268" i="27" s="1"/>
  <c r="E79" i="25"/>
  <c r="I267" i="27" s="1"/>
  <c r="E78" i="25"/>
  <c r="I266" i="27" s="1"/>
  <c r="E77" i="25"/>
  <c r="I265" i="27" s="1"/>
  <c r="E76" i="25"/>
  <c r="I264" i="27" s="1"/>
  <c r="E75" i="25"/>
  <c r="I263" i="27" s="1"/>
  <c r="E74" i="25"/>
  <c r="I262" i="27" s="1"/>
  <c r="E73" i="25"/>
  <c r="I261" i="27" s="1"/>
  <c r="E72" i="25"/>
  <c r="I260" i="27" s="1"/>
  <c r="E71" i="25"/>
  <c r="I259" i="27" s="1"/>
  <c r="E70" i="25"/>
  <c r="I258" i="27" s="1"/>
  <c r="E69" i="25"/>
  <c r="I257" i="27" s="1"/>
  <c r="E68" i="25"/>
  <c r="I256" i="27" s="1"/>
  <c r="E67" i="25"/>
  <c r="I255" i="27" s="1"/>
  <c r="E66" i="25"/>
  <c r="I254" i="27" s="1"/>
  <c r="E65" i="25"/>
  <c r="I253" i="27" s="1"/>
  <c r="E64" i="25"/>
  <c r="I252" i="27" s="1"/>
  <c r="E63" i="25"/>
  <c r="I251" i="27" s="1"/>
  <c r="E62" i="25"/>
  <c r="I250" i="27" s="1"/>
  <c r="E61" i="25"/>
  <c r="I249" i="27" s="1"/>
  <c r="E60" i="25"/>
  <c r="I248" i="27" s="1"/>
  <c r="E59" i="25"/>
  <c r="I247" i="27" s="1"/>
  <c r="E58" i="25"/>
  <c r="I246" i="27" s="1"/>
  <c r="E57" i="25"/>
  <c r="I245" i="27" s="1"/>
  <c r="E56" i="25"/>
  <c r="I244" i="27" s="1"/>
  <c r="E55" i="25"/>
  <c r="I243" i="27" s="1"/>
  <c r="E54" i="25"/>
  <c r="I242" i="27" s="1"/>
  <c r="E53" i="25"/>
  <c r="I241" i="27" s="1"/>
  <c r="E52" i="25"/>
  <c r="I240" i="27" s="1"/>
  <c r="E51" i="25"/>
  <c r="I239" i="27" s="1"/>
  <c r="E50" i="25"/>
  <c r="I238" i="27" s="1"/>
  <c r="E49" i="25"/>
  <c r="I237" i="27" s="1"/>
  <c r="E48" i="25"/>
  <c r="I236" i="27" s="1"/>
  <c r="E47" i="25"/>
  <c r="I235" i="27" s="1"/>
  <c r="E46" i="25"/>
  <c r="I234" i="27" s="1"/>
  <c r="E45" i="25"/>
  <c r="I233" i="27" s="1"/>
  <c r="E44" i="25"/>
  <c r="I232" i="27" s="1"/>
  <c r="E43" i="25"/>
  <c r="I231" i="27" s="1"/>
  <c r="E42" i="25"/>
  <c r="I230" i="27" s="1"/>
  <c r="E41" i="25"/>
  <c r="I229" i="27" s="1"/>
  <c r="E40" i="25"/>
  <c r="I228" i="27" s="1"/>
  <c r="E39" i="25"/>
  <c r="I227" i="27" s="1"/>
  <c r="E38" i="25"/>
  <c r="I226" i="27" s="1"/>
  <c r="E37" i="25"/>
  <c r="I225" i="27" s="1"/>
  <c r="E36" i="25"/>
  <c r="I224" i="27" s="1"/>
  <c r="E35" i="25"/>
  <c r="I223" i="27" s="1"/>
  <c r="E34" i="25"/>
  <c r="I222" i="27" s="1"/>
  <c r="E33" i="25"/>
  <c r="I221" i="27" s="1"/>
  <c r="E32" i="25"/>
  <c r="I220" i="27" s="1"/>
  <c r="E31" i="25"/>
  <c r="I219" i="27" s="1"/>
  <c r="E30" i="25"/>
  <c r="I218" i="27" s="1"/>
  <c r="E29" i="25"/>
  <c r="I217" i="27" s="1"/>
  <c r="E28" i="25"/>
  <c r="I216" i="27" s="1"/>
  <c r="E27" i="25"/>
  <c r="I215" i="27" s="1"/>
  <c r="E26" i="25"/>
  <c r="I214" i="27" s="1"/>
  <c r="E25" i="25"/>
  <c r="I213" i="27" s="1"/>
  <c r="E24" i="25"/>
  <c r="I212" i="27" s="1"/>
  <c r="E23" i="25"/>
  <c r="I211" i="27" s="1"/>
  <c r="E22" i="25"/>
  <c r="I210" i="27" s="1"/>
  <c r="E21" i="25"/>
  <c r="I209" i="27" s="1"/>
  <c r="E20" i="25"/>
  <c r="I208" i="27" s="1"/>
  <c r="E19" i="25"/>
  <c r="I207" i="27" s="1"/>
  <c r="E18" i="25"/>
  <c r="I206" i="27" s="1"/>
  <c r="E17" i="25"/>
  <c r="I205" i="27" s="1"/>
  <c r="E16" i="25"/>
  <c r="I204" i="27" s="1"/>
  <c r="E15" i="25"/>
  <c r="I203" i="27" s="1"/>
  <c r="E14" i="25"/>
  <c r="I202" i="27" s="1"/>
  <c r="E13" i="25"/>
  <c r="I201" i="27" s="1"/>
  <c r="E12" i="25"/>
  <c r="I200" i="27" s="1"/>
  <c r="E150" i="26"/>
  <c r="E149" i="26"/>
  <c r="E148" i="26"/>
  <c r="E147" i="26"/>
  <c r="E146" i="26"/>
  <c r="E145" i="26"/>
  <c r="E144" i="26"/>
  <c r="E143" i="26"/>
  <c r="E14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B3" i="23"/>
  <c r="B3" i="26"/>
  <c r="B3" i="28"/>
  <c r="E12" i="1"/>
  <c r="I200" i="9" s="1"/>
  <c r="H150" i="28"/>
  <c r="D11" i="28"/>
  <c r="D12" i="28" s="1"/>
  <c r="D13" i="28" s="1"/>
  <c r="D14" i="28" s="1"/>
  <c r="D15" i="28" s="1"/>
  <c r="D16" i="28" s="1"/>
  <c r="D17" i="28" s="1"/>
  <c r="D18" i="28" s="1"/>
  <c r="D19" i="28" s="1"/>
  <c r="D20" i="28" s="1"/>
  <c r="D21" i="28" s="1"/>
  <c r="D22" i="28" s="1"/>
  <c r="D23" i="28" s="1"/>
  <c r="D24" i="28" s="1"/>
  <c r="D25" i="28" s="1"/>
  <c r="D26" i="28" s="1"/>
  <c r="D27" i="28" s="1"/>
  <c r="D28" i="28" s="1"/>
  <c r="D29" i="28" s="1"/>
  <c r="D30" i="28" s="1"/>
  <c r="D31" i="28" s="1"/>
  <c r="D32" i="28" s="1"/>
  <c r="D33" i="28" s="1"/>
  <c r="D34" i="28" s="1"/>
  <c r="D35" i="28" s="1"/>
  <c r="D36" i="28" s="1"/>
  <c r="D37" i="28" s="1"/>
  <c r="D38" i="28" s="1"/>
  <c r="D39" i="28" s="1"/>
  <c r="D40" i="28" s="1"/>
  <c r="D41" i="28" s="1"/>
  <c r="D42" i="28" s="1"/>
  <c r="D43" i="28" s="1"/>
  <c r="D44" i="28" s="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93" i="28" s="1"/>
  <c r="D94" i="28" s="1"/>
  <c r="D95" i="28" s="1"/>
  <c r="D96" i="28" s="1"/>
  <c r="D97" i="28" s="1"/>
  <c r="D98" i="28" s="1"/>
  <c r="D99" i="28" s="1"/>
  <c r="D100" i="28" s="1"/>
  <c r="D101" i="28" s="1"/>
  <c r="D102" i="28" s="1"/>
  <c r="D103" i="28" s="1"/>
  <c r="D104" i="28" s="1"/>
  <c r="D105" i="28" s="1"/>
  <c r="D106" i="28" s="1"/>
  <c r="D107" i="28" s="1"/>
  <c r="D108" i="28" s="1"/>
  <c r="D109" i="28" s="1"/>
  <c r="D110" i="28" s="1"/>
  <c r="D111" i="28" s="1"/>
  <c r="D112" i="28" s="1"/>
  <c r="D113" i="28" s="1"/>
  <c r="D114" i="28" s="1"/>
  <c r="D115" i="28" s="1"/>
  <c r="D116" i="28" s="1"/>
  <c r="D117" i="28" s="1"/>
  <c r="D118" i="28" s="1"/>
  <c r="D119" i="28" s="1"/>
  <c r="D120" i="28" s="1"/>
  <c r="D121" i="28" s="1"/>
  <c r="D122" i="28" s="1"/>
  <c r="D123" i="28" s="1"/>
  <c r="D124" i="28" s="1"/>
  <c r="D125" i="28" s="1"/>
  <c r="D126" i="28" s="1"/>
  <c r="D127" i="28" s="1"/>
  <c r="D128" i="28" s="1"/>
  <c r="D129" i="28" s="1"/>
  <c r="D130" i="28" s="1"/>
  <c r="D131" i="28" s="1"/>
  <c r="D132" i="28" s="1"/>
  <c r="D133" i="28" s="1"/>
  <c r="D134" i="28" s="1"/>
  <c r="D135" i="28" s="1"/>
  <c r="D136" i="28" s="1"/>
  <c r="D137" i="28" s="1"/>
  <c r="D138" i="28" s="1"/>
  <c r="D139" i="28" s="1"/>
  <c r="D140" i="28" s="1"/>
  <c r="D141" i="28" s="1"/>
  <c r="D142" i="28" s="1"/>
  <c r="D143" i="28" s="1"/>
  <c r="D144" i="28" s="1"/>
  <c r="D145" i="28" s="1"/>
  <c r="D146" i="28" s="1"/>
  <c r="D147" i="28" s="1"/>
  <c r="D148" i="28" s="1"/>
  <c r="D149" i="28" s="1"/>
  <c r="B3" i="19"/>
  <c r="D11" i="23"/>
  <c r="D12" i="23" s="1"/>
  <c r="D13" i="23" s="1"/>
  <c r="D14" i="23" s="1"/>
  <c r="D15" i="23" s="1"/>
  <c r="D16" i="23" s="1"/>
  <c r="D17" i="23" s="1"/>
  <c r="D18" i="23" s="1"/>
  <c r="D19" i="23" s="1"/>
  <c r="D20" i="23" s="1"/>
  <c r="D21" i="23" s="1"/>
  <c r="D22" i="23" s="1"/>
  <c r="D23" i="23" s="1"/>
  <c r="D24" i="23" s="1"/>
  <c r="D25" i="23" s="1"/>
  <c r="D26" i="23" s="1"/>
  <c r="D27" i="23" s="1"/>
  <c r="D28" i="23" s="1"/>
  <c r="D29" i="23" s="1"/>
  <c r="D30" i="23" s="1"/>
  <c r="D31" i="23" s="1"/>
  <c r="D32" i="23" s="1"/>
  <c r="D33" i="23" s="1"/>
  <c r="D34" i="23" s="1"/>
  <c r="D35" i="23" s="1"/>
  <c r="D36" i="23" s="1"/>
  <c r="D37" i="23" s="1"/>
  <c r="D38" i="23" s="1"/>
  <c r="D39" i="23" s="1"/>
  <c r="D40" i="23" s="1"/>
  <c r="D41" i="23" s="1"/>
  <c r="D42" i="23" s="1"/>
  <c r="D43" i="23" s="1"/>
  <c r="D44" i="23" s="1"/>
  <c r="D45" i="23" s="1"/>
  <c r="D46" i="23" s="1"/>
  <c r="D47" i="23" s="1"/>
  <c r="D48" i="23" s="1"/>
  <c r="D49" i="23" s="1"/>
  <c r="D50" i="23" s="1"/>
  <c r="D51" i="23" s="1"/>
  <c r="D52" i="23" s="1"/>
  <c r="D53" i="23" s="1"/>
  <c r="D54" i="23" s="1"/>
  <c r="D55" i="23" s="1"/>
  <c r="D56" i="23" s="1"/>
  <c r="D57" i="23" s="1"/>
  <c r="D58" i="23" s="1"/>
  <c r="D59" i="23" s="1"/>
  <c r="D60" i="23" s="1"/>
  <c r="D61" i="23" s="1"/>
  <c r="D62" i="23" s="1"/>
  <c r="D63" i="23" s="1"/>
  <c r="D64" i="23" s="1"/>
  <c r="D65" i="23" s="1"/>
  <c r="D66" i="23" s="1"/>
  <c r="D67" i="23" s="1"/>
  <c r="D68" i="23" s="1"/>
  <c r="D69" i="23" s="1"/>
  <c r="D70" i="23" s="1"/>
  <c r="D71" i="23" s="1"/>
  <c r="D72" i="23" s="1"/>
  <c r="D73" i="23" s="1"/>
  <c r="D74" i="23" s="1"/>
  <c r="D75" i="23" s="1"/>
  <c r="D76" i="23" s="1"/>
  <c r="D77" i="23" s="1"/>
  <c r="D78" i="23" s="1"/>
  <c r="D79" i="23" s="1"/>
  <c r="D80" i="23" s="1"/>
  <c r="D81" i="23" s="1"/>
  <c r="D82" i="23" s="1"/>
  <c r="D83" i="23" s="1"/>
  <c r="D84" i="23" s="1"/>
  <c r="D85" i="23" s="1"/>
  <c r="D86" i="23" s="1"/>
  <c r="D87" i="23" s="1"/>
  <c r="D88" i="23" s="1"/>
  <c r="D89" i="23" s="1"/>
  <c r="D90" i="23" s="1"/>
  <c r="D91" i="23" s="1"/>
  <c r="D92" i="23" s="1"/>
  <c r="D93" i="23" s="1"/>
  <c r="D94" i="23" s="1"/>
  <c r="D95" i="23" s="1"/>
  <c r="D96" i="23" s="1"/>
  <c r="D97" i="23" s="1"/>
  <c r="D98" i="23" s="1"/>
  <c r="D99" i="23" s="1"/>
  <c r="D100" i="23" s="1"/>
  <c r="D101" i="23" s="1"/>
  <c r="D102" i="23" s="1"/>
  <c r="D103" i="23" s="1"/>
  <c r="D104" i="23" s="1"/>
  <c r="D105" i="23" s="1"/>
  <c r="D106" i="23" s="1"/>
  <c r="D107" i="23" s="1"/>
  <c r="D108" i="23" s="1"/>
  <c r="D109" i="23" s="1"/>
  <c r="D110" i="23" s="1"/>
  <c r="D111" i="23" s="1"/>
  <c r="D112" i="23" s="1"/>
  <c r="D113" i="23" s="1"/>
  <c r="D114" i="23" s="1"/>
  <c r="D115" i="23" s="1"/>
  <c r="D116" i="23" s="1"/>
  <c r="D117" i="23" s="1"/>
  <c r="D118" i="23" s="1"/>
  <c r="D119" i="23" s="1"/>
  <c r="D120" i="23" s="1"/>
  <c r="D121" i="23" s="1"/>
  <c r="D122" i="23" s="1"/>
  <c r="D123" i="23" s="1"/>
  <c r="D124" i="23" s="1"/>
  <c r="D125" i="23" s="1"/>
  <c r="D126" i="23" s="1"/>
  <c r="D127" i="23" s="1"/>
  <c r="D128" i="23" s="1"/>
  <c r="D129" i="23" s="1"/>
  <c r="D130" i="23" s="1"/>
  <c r="D131" i="23" s="1"/>
  <c r="D132" i="23" s="1"/>
  <c r="D133" i="23" s="1"/>
  <c r="D134" i="23" s="1"/>
  <c r="D135" i="23" s="1"/>
  <c r="D136" i="23" s="1"/>
  <c r="D137" i="23" s="1"/>
  <c r="D138" i="23" s="1"/>
  <c r="D139" i="23" s="1"/>
  <c r="D140" i="23" s="1"/>
  <c r="D141" i="23" s="1"/>
  <c r="D142" i="23" s="1"/>
  <c r="D143" i="23" s="1"/>
  <c r="D144" i="23" s="1"/>
  <c r="D145" i="23" s="1"/>
  <c r="D146" i="23" s="1"/>
  <c r="D147" i="23" s="1"/>
  <c r="D148" i="23" s="1"/>
  <c r="D149" i="23" s="1"/>
  <c r="E31" i="19"/>
  <c r="F31" i="19"/>
  <c r="V32" i="1"/>
  <c r="G31" i="19" s="1"/>
  <c r="V32" i="16"/>
  <c r="H31" i="19" s="1"/>
  <c r="H183" i="19" s="1"/>
  <c r="R31" i="8"/>
  <c r="I31" i="19" s="1"/>
  <c r="R31" i="17"/>
  <c r="J31" i="19" s="1"/>
  <c r="J183" i="19" s="1"/>
  <c r="L183" i="19" s="1"/>
  <c r="E32" i="19"/>
  <c r="F32" i="19"/>
  <c r="V33" i="1"/>
  <c r="G32" i="19" s="1"/>
  <c r="V33" i="16"/>
  <c r="H32" i="19"/>
  <c r="H184" i="19" s="1"/>
  <c r="R32" i="8"/>
  <c r="I32" i="19" s="1"/>
  <c r="R32" i="17"/>
  <c r="J32" i="19" s="1"/>
  <c r="J184" i="19" s="1"/>
  <c r="L184" i="19" s="1"/>
  <c r="E33" i="19"/>
  <c r="F33" i="19"/>
  <c r="V34" i="1"/>
  <c r="G33" i="19" s="1"/>
  <c r="V34" i="16"/>
  <c r="H33" i="19" s="1"/>
  <c r="H185" i="19" s="1"/>
  <c r="R33" i="8"/>
  <c r="I33" i="19" s="1"/>
  <c r="R33" i="17"/>
  <c r="J33" i="19" s="1"/>
  <c r="J185" i="19" s="1"/>
  <c r="L185" i="19" s="1"/>
  <c r="E34" i="19"/>
  <c r="F34" i="19"/>
  <c r="V35" i="1"/>
  <c r="G34" i="19" s="1"/>
  <c r="V35" i="16"/>
  <c r="H34" i="19" s="1"/>
  <c r="H186" i="19" s="1"/>
  <c r="R34" i="8"/>
  <c r="I34" i="19" s="1"/>
  <c r="R34" i="17"/>
  <c r="J34" i="19" s="1"/>
  <c r="J186" i="19" s="1"/>
  <c r="L186" i="19" s="1"/>
  <c r="E35" i="19"/>
  <c r="F35" i="19"/>
  <c r="V36" i="1"/>
  <c r="G35" i="19" s="1"/>
  <c r="V36" i="16"/>
  <c r="H35" i="19" s="1"/>
  <c r="H187" i="19" s="1"/>
  <c r="R35" i="8"/>
  <c r="I35" i="19" s="1"/>
  <c r="R35" i="17"/>
  <c r="J35" i="19" s="1"/>
  <c r="J187" i="19" s="1"/>
  <c r="L187" i="19" s="1"/>
  <c r="E36" i="19"/>
  <c r="F36" i="19"/>
  <c r="V37" i="1"/>
  <c r="G36" i="19" s="1"/>
  <c r="V37" i="16"/>
  <c r="H36" i="19" s="1"/>
  <c r="H188" i="19" s="1"/>
  <c r="R36" i="8"/>
  <c r="I36" i="19" s="1"/>
  <c r="R36" i="17"/>
  <c r="J36" i="19" s="1"/>
  <c r="J188" i="19" s="1"/>
  <c r="L188" i="19" s="1"/>
  <c r="E37" i="19"/>
  <c r="F37" i="19"/>
  <c r="V38" i="1"/>
  <c r="G37" i="19" s="1"/>
  <c r="V38" i="16"/>
  <c r="H37" i="19" s="1"/>
  <c r="H189" i="19" s="1"/>
  <c r="R37" i="8"/>
  <c r="I37" i="19" s="1"/>
  <c r="R37" i="17"/>
  <c r="J37" i="19" s="1"/>
  <c r="J189" i="19" s="1"/>
  <c r="L189" i="19" s="1"/>
  <c r="E38" i="19"/>
  <c r="F38" i="19"/>
  <c r="V39" i="1"/>
  <c r="G38" i="19" s="1"/>
  <c r="V39" i="16"/>
  <c r="H38" i="19" s="1"/>
  <c r="H190" i="19" s="1"/>
  <c r="R38" i="8"/>
  <c r="I38" i="19" s="1"/>
  <c r="R38" i="17"/>
  <c r="J38" i="19" s="1"/>
  <c r="J190" i="19" s="1"/>
  <c r="L190" i="19" s="1"/>
  <c r="E39" i="19"/>
  <c r="F39" i="19"/>
  <c r="V40" i="1"/>
  <c r="G39" i="19" s="1"/>
  <c r="V40" i="16"/>
  <c r="H39" i="19" s="1"/>
  <c r="H191" i="19" s="1"/>
  <c r="R39" i="8"/>
  <c r="I39" i="19" s="1"/>
  <c r="R39" i="17"/>
  <c r="J39" i="19" s="1"/>
  <c r="J191" i="19" s="1"/>
  <c r="L191" i="19" s="1"/>
  <c r="E40" i="19"/>
  <c r="F40" i="19"/>
  <c r="V41" i="1"/>
  <c r="G40" i="19" s="1"/>
  <c r="V41" i="16"/>
  <c r="H40" i="19" s="1"/>
  <c r="H192" i="19" s="1"/>
  <c r="R40" i="8"/>
  <c r="I40" i="19" s="1"/>
  <c r="R40" i="17"/>
  <c r="J40" i="19" s="1"/>
  <c r="J192" i="19" s="1"/>
  <c r="L192" i="19" s="1"/>
  <c r="E41" i="19"/>
  <c r="F41" i="19"/>
  <c r="V42" i="1"/>
  <c r="G41" i="19" s="1"/>
  <c r="V42" i="16"/>
  <c r="H41" i="19" s="1"/>
  <c r="H193" i="19" s="1"/>
  <c r="R41" i="8"/>
  <c r="I41" i="19" s="1"/>
  <c r="R41" i="17"/>
  <c r="J41" i="19" s="1"/>
  <c r="J193" i="19" s="1"/>
  <c r="L193" i="19" s="1"/>
  <c r="E42" i="19"/>
  <c r="F42" i="19"/>
  <c r="V43" i="1"/>
  <c r="G42" i="19" s="1"/>
  <c r="V43" i="16"/>
  <c r="H42" i="19" s="1"/>
  <c r="H194" i="19" s="1"/>
  <c r="R42" i="8"/>
  <c r="I42" i="19" s="1"/>
  <c r="R42" i="17"/>
  <c r="J42" i="19" s="1"/>
  <c r="J194" i="19" s="1"/>
  <c r="L194" i="19" s="1"/>
  <c r="E43" i="19"/>
  <c r="F43" i="19"/>
  <c r="V44" i="1"/>
  <c r="G43" i="19" s="1"/>
  <c r="V44" i="16"/>
  <c r="H43" i="19" s="1"/>
  <c r="H195" i="19" s="1"/>
  <c r="R43" i="8"/>
  <c r="I43" i="19" s="1"/>
  <c r="R43" i="17"/>
  <c r="J43" i="19" s="1"/>
  <c r="J195" i="19" s="1"/>
  <c r="L195" i="19" s="1"/>
  <c r="E44" i="19"/>
  <c r="F44" i="19"/>
  <c r="V45" i="1"/>
  <c r="G44" i="19" s="1"/>
  <c r="V45" i="16"/>
  <c r="H44" i="19" s="1"/>
  <c r="H196" i="19" s="1"/>
  <c r="R44" i="8"/>
  <c r="I44" i="19" s="1"/>
  <c r="R44" i="17"/>
  <c r="J44" i="19" s="1"/>
  <c r="J196" i="19" s="1"/>
  <c r="L196" i="19" s="1"/>
  <c r="E45" i="19"/>
  <c r="F45" i="19"/>
  <c r="V46" i="1"/>
  <c r="G45" i="19" s="1"/>
  <c r="V46" i="16"/>
  <c r="H45" i="19" s="1"/>
  <c r="H197" i="19" s="1"/>
  <c r="R45" i="8"/>
  <c r="I45" i="19" s="1"/>
  <c r="R45" i="17"/>
  <c r="J45" i="19" s="1"/>
  <c r="J197" i="19" s="1"/>
  <c r="L197" i="19" s="1"/>
  <c r="E46" i="19"/>
  <c r="F46" i="19"/>
  <c r="V47" i="1"/>
  <c r="G46" i="19" s="1"/>
  <c r="V47" i="16"/>
  <c r="H46" i="19" s="1"/>
  <c r="H198" i="19" s="1"/>
  <c r="R46" i="8"/>
  <c r="I46" i="19" s="1"/>
  <c r="R46" i="17"/>
  <c r="J46" i="19" s="1"/>
  <c r="J198" i="19" s="1"/>
  <c r="L198" i="19" s="1"/>
  <c r="E47" i="19"/>
  <c r="F47" i="19"/>
  <c r="V48" i="1"/>
  <c r="G47" i="19" s="1"/>
  <c r="V48" i="16"/>
  <c r="H47" i="19" s="1"/>
  <c r="H199" i="19" s="1"/>
  <c r="R47" i="8"/>
  <c r="I47" i="19" s="1"/>
  <c r="R47" i="17"/>
  <c r="J47" i="19" s="1"/>
  <c r="J199" i="19" s="1"/>
  <c r="L199" i="19" s="1"/>
  <c r="E48" i="19"/>
  <c r="F48" i="19"/>
  <c r="V49" i="1"/>
  <c r="G48" i="19" s="1"/>
  <c r="V49" i="16"/>
  <c r="H48" i="19" s="1"/>
  <c r="H200" i="19" s="1"/>
  <c r="R48" i="8"/>
  <c r="I48" i="19" s="1"/>
  <c r="R48" i="17"/>
  <c r="J48" i="19" s="1"/>
  <c r="J200" i="19" s="1"/>
  <c r="L200" i="19" s="1"/>
  <c r="E49" i="19"/>
  <c r="F49" i="19"/>
  <c r="V50" i="1"/>
  <c r="G49" i="19" s="1"/>
  <c r="V50" i="16"/>
  <c r="H49" i="19" s="1"/>
  <c r="H201" i="19" s="1"/>
  <c r="R49" i="8"/>
  <c r="I49" i="19" s="1"/>
  <c r="R49" i="17"/>
  <c r="J49" i="19" s="1"/>
  <c r="J201" i="19" s="1"/>
  <c r="L201" i="19" s="1"/>
  <c r="E50" i="19"/>
  <c r="F50" i="19"/>
  <c r="V51" i="1"/>
  <c r="G50" i="19" s="1"/>
  <c r="V51" i="16"/>
  <c r="H50" i="19" s="1"/>
  <c r="H202" i="19" s="1"/>
  <c r="R50" i="8"/>
  <c r="I50" i="19" s="1"/>
  <c r="R50" i="17"/>
  <c r="J50" i="19" s="1"/>
  <c r="J202" i="19" s="1"/>
  <c r="L202" i="19" s="1"/>
  <c r="E51" i="19"/>
  <c r="F51" i="19"/>
  <c r="V52" i="1"/>
  <c r="G51" i="19" s="1"/>
  <c r="V52" i="16"/>
  <c r="H51" i="19" s="1"/>
  <c r="H203" i="19" s="1"/>
  <c r="R51" i="8"/>
  <c r="I51" i="19" s="1"/>
  <c r="R51" i="17"/>
  <c r="J51" i="19" s="1"/>
  <c r="J203" i="19" s="1"/>
  <c r="L203" i="19" s="1"/>
  <c r="E52" i="19"/>
  <c r="F52" i="19"/>
  <c r="V53" i="1"/>
  <c r="G52" i="19" s="1"/>
  <c r="V53" i="16"/>
  <c r="H52" i="19" s="1"/>
  <c r="H204" i="19" s="1"/>
  <c r="R52" i="8"/>
  <c r="I52" i="19" s="1"/>
  <c r="R52" i="17"/>
  <c r="J52" i="19" s="1"/>
  <c r="J204" i="19" s="1"/>
  <c r="L204" i="19" s="1"/>
  <c r="E53" i="19"/>
  <c r="F53" i="19"/>
  <c r="V54" i="1"/>
  <c r="G53" i="19" s="1"/>
  <c r="V54" i="16"/>
  <c r="H53" i="19" s="1"/>
  <c r="H205" i="19" s="1"/>
  <c r="R53" i="8"/>
  <c r="I53" i="19" s="1"/>
  <c r="R53" i="17"/>
  <c r="J53" i="19" s="1"/>
  <c r="J205" i="19" s="1"/>
  <c r="L205" i="19" s="1"/>
  <c r="E54" i="19"/>
  <c r="F54" i="19"/>
  <c r="V55" i="1"/>
  <c r="G54" i="19" s="1"/>
  <c r="V55" i="16"/>
  <c r="H54" i="19" s="1"/>
  <c r="H206" i="19" s="1"/>
  <c r="R54" i="8"/>
  <c r="I54" i="19" s="1"/>
  <c r="R54" i="17"/>
  <c r="J54" i="19" s="1"/>
  <c r="J206" i="19" s="1"/>
  <c r="L206" i="19" s="1"/>
  <c r="E55" i="19"/>
  <c r="F55" i="19"/>
  <c r="V56" i="1"/>
  <c r="G55" i="19" s="1"/>
  <c r="V56" i="16"/>
  <c r="H55" i="19" s="1"/>
  <c r="H207" i="19" s="1"/>
  <c r="R55" i="8"/>
  <c r="I55" i="19" s="1"/>
  <c r="R55" i="17"/>
  <c r="J55" i="19" s="1"/>
  <c r="J207" i="19" s="1"/>
  <c r="L207" i="19" s="1"/>
  <c r="E56" i="19"/>
  <c r="F56" i="19"/>
  <c r="V57" i="1"/>
  <c r="G56" i="19" s="1"/>
  <c r="V57" i="16"/>
  <c r="H56" i="19" s="1"/>
  <c r="H208" i="19" s="1"/>
  <c r="R56" i="8"/>
  <c r="I56" i="19" s="1"/>
  <c r="R56" i="17"/>
  <c r="J56" i="19" s="1"/>
  <c r="J208" i="19" s="1"/>
  <c r="L208" i="19" s="1"/>
  <c r="E57" i="19"/>
  <c r="F57" i="19"/>
  <c r="V58" i="1"/>
  <c r="G57" i="19" s="1"/>
  <c r="V58" i="16"/>
  <c r="H57" i="19" s="1"/>
  <c r="H209" i="19" s="1"/>
  <c r="R57" i="8"/>
  <c r="I57" i="19" s="1"/>
  <c r="R57" i="17"/>
  <c r="J57" i="19" s="1"/>
  <c r="J209" i="19" s="1"/>
  <c r="L209" i="19" s="1"/>
  <c r="E58" i="19"/>
  <c r="F58" i="19"/>
  <c r="V59" i="1"/>
  <c r="G58" i="19" s="1"/>
  <c r="V59" i="16"/>
  <c r="H58" i="19" s="1"/>
  <c r="H210" i="19" s="1"/>
  <c r="R58" i="8"/>
  <c r="I58" i="19" s="1"/>
  <c r="R58" i="17"/>
  <c r="J58" i="19" s="1"/>
  <c r="J210" i="19" s="1"/>
  <c r="L210" i="19" s="1"/>
  <c r="E59" i="19"/>
  <c r="F59" i="19"/>
  <c r="V60" i="1"/>
  <c r="G59" i="19" s="1"/>
  <c r="V60" i="16"/>
  <c r="H59" i="19" s="1"/>
  <c r="H211" i="19" s="1"/>
  <c r="R59" i="8"/>
  <c r="I59" i="19" s="1"/>
  <c r="R59" i="17"/>
  <c r="J59" i="19" s="1"/>
  <c r="J211" i="19" s="1"/>
  <c r="L211" i="19" s="1"/>
  <c r="E60" i="19"/>
  <c r="F60" i="19"/>
  <c r="V61" i="1"/>
  <c r="G60" i="19" s="1"/>
  <c r="V61" i="16"/>
  <c r="H60" i="19" s="1"/>
  <c r="H212" i="19" s="1"/>
  <c r="R60" i="8"/>
  <c r="I60" i="19"/>
  <c r="R60" i="17"/>
  <c r="J60" i="19" s="1"/>
  <c r="J212" i="19" s="1"/>
  <c r="L212" i="19" s="1"/>
  <c r="E61" i="19"/>
  <c r="F61" i="19"/>
  <c r="V62" i="1"/>
  <c r="G61" i="19" s="1"/>
  <c r="V62" i="16"/>
  <c r="H61" i="19" s="1"/>
  <c r="H213" i="19" s="1"/>
  <c r="R61" i="8"/>
  <c r="I61" i="19" s="1"/>
  <c r="R61" i="17"/>
  <c r="J61" i="19" s="1"/>
  <c r="J213" i="19" s="1"/>
  <c r="L213" i="19" s="1"/>
  <c r="E62" i="19"/>
  <c r="F62" i="19"/>
  <c r="V63" i="1"/>
  <c r="G62" i="19" s="1"/>
  <c r="V63" i="16"/>
  <c r="H62" i="19" s="1"/>
  <c r="H214" i="19" s="1"/>
  <c r="R62" i="8"/>
  <c r="I62" i="19" s="1"/>
  <c r="R62" i="17"/>
  <c r="J62" i="19" s="1"/>
  <c r="J214" i="19" s="1"/>
  <c r="L214" i="19" s="1"/>
  <c r="E63" i="19"/>
  <c r="F63" i="19"/>
  <c r="V64" i="1"/>
  <c r="G63" i="19" s="1"/>
  <c r="V64" i="16"/>
  <c r="H63" i="19" s="1"/>
  <c r="H215" i="19" s="1"/>
  <c r="R63" i="8"/>
  <c r="I63" i="19" s="1"/>
  <c r="R63" i="17"/>
  <c r="J63" i="19" s="1"/>
  <c r="J215" i="19" s="1"/>
  <c r="L215" i="19" s="1"/>
  <c r="E64" i="19"/>
  <c r="F64" i="19"/>
  <c r="V65" i="1"/>
  <c r="G64" i="19" s="1"/>
  <c r="V65" i="16"/>
  <c r="H64" i="19" s="1"/>
  <c r="H216" i="19" s="1"/>
  <c r="R64" i="8"/>
  <c r="I64" i="19" s="1"/>
  <c r="R64" i="17"/>
  <c r="J64" i="19" s="1"/>
  <c r="J216" i="19" s="1"/>
  <c r="L216" i="19" s="1"/>
  <c r="E65" i="19"/>
  <c r="F65" i="19"/>
  <c r="V66" i="1"/>
  <c r="G65" i="19" s="1"/>
  <c r="V66" i="16"/>
  <c r="H65" i="19" s="1"/>
  <c r="H217" i="19" s="1"/>
  <c r="R65" i="8"/>
  <c r="I65" i="19" s="1"/>
  <c r="R65" i="17"/>
  <c r="J65" i="19" s="1"/>
  <c r="J217" i="19" s="1"/>
  <c r="L217" i="19" s="1"/>
  <c r="E66" i="19"/>
  <c r="F66" i="19"/>
  <c r="V67" i="1"/>
  <c r="G66" i="19" s="1"/>
  <c r="V67" i="16"/>
  <c r="H66" i="19" s="1"/>
  <c r="H218" i="19" s="1"/>
  <c r="R66" i="8"/>
  <c r="I66" i="19" s="1"/>
  <c r="R66" i="17"/>
  <c r="J66" i="19" s="1"/>
  <c r="J218" i="19" s="1"/>
  <c r="L218" i="19" s="1"/>
  <c r="E67" i="19"/>
  <c r="F67" i="19"/>
  <c r="V68" i="1"/>
  <c r="G67" i="19" s="1"/>
  <c r="V68" i="16"/>
  <c r="H67" i="19" s="1"/>
  <c r="H219" i="19" s="1"/>
  <c r="R67" i="8"/>
  <c r="I67" i="19" s="1"/>
  <c r="R67" i="17"/>
  <c r="J67" i="19" s="1"/>
  <c r="J219" i="19" s="1"/>
  <c r="L219" i="19" s="1"/>
  <c r="E68" i="19"/>
  <c r="F68" i="19"/>
  <c r="V69" i="1"/>
  <c r="G68" i="19" s="1"/>
  <c r="V69" i="16"/>
  <c r="H68" i="19" s="1"/>
  <c r="H220" i="19" s="1"/>
  <c r="R68" i="8"/>
  <c r="I68" i="19" s="1"/>
  <c r="R68" i="17"/>
  <c r="J68" i="19" s="1"/>
  <c r="J220" i="19" s="1"/>
  <c r="L220" i="19" s="1"/>
  <c r="E69" i="19"/>
  <c r="F69" i="19"/>
  <c r="V70" i="1"/>
  <c r="G69" i="19" s="1"/>
  <c r="V70" i="16"/>
  <c r="H69" i="19" s="1"/>
  <c r="H221" i="19" s="1"/>
  <c r="R69" i="8"/>
  <c r="I69" i="19" s="1"/>
  <c r="R69" i="17"/>
  <c r="J69" i="19" s="1"/>
  <c r="J221" i="19" s="1"/>
  <c r="L221" i="19" s="1"/>
  <c r="E70" i="19"/>
  <c r="F70" i="19"/>
  <c r="V71" i="1"/>
  <c r="G70" i="19" s="1"/>
  <c r="V71" i="16"/>
  <c r="H70" i="19" s="1"/>
  <c r="H222" i="19" s="1"/>
  <c r="R70" i="8"/>
  <c r="I70" i="19" s="1"/>
  <c r="R70" i="17"/>
  <c r="J70" i="19" s="1"/>
  <c r="J222" i="19" s="1"/>
  <c r="L222" i="19" s="1"/>
  <c r="E71" i="19"/>
  <c r="F71" i="19"/>
  <c r="V72" i="1"/>
  <c r="G71" i="19" s="1"/>
  <c r="V72" i="16"/>
  <c r="H71" i="19" s="1"/>
  <c r="H223" i="19" s="1"/>
  <c r="R71" i="8"/>
  <c r="I71" i="19" s="1"/>
  <c r="R71" i="17"/>
  <c r="J71" i="19" s="1"/>
  <c r="J223" i="19" s="1"/>
  <c r="L223" i="19" s="1"/>
  <c r="E72" i="19"/>
  <c r="F72" i="19"/>
  <c r="V73" i="1"/>
  <c r="G72" i="19" s="1"/>
  <c r="V73" i="16"/>
  <c r="H72" i="19" s="1"/>
  <c r="H224" i="19" s="1"/>
  <c r="R72" i="8"/>
  <c r="I72" i="19" s="1"/>
  <c r="R72" i="17"/>
  <c r="J72" i="19" s="1"/>
  <c r="J224" i="19" s="1"/>
  <c r="L224" i="19" s="1"/>
  <c r="E73" i="19"/>
  <c r="F73" i="19"/>
  <c r="V74" i="1"/>
  <c r="G73" i="19"/>
  <c r="V74" i="16"/>
  <c r="H73" i="19" s="1"/>
  <c r="H225" i="19" s="1"/>
  <c r="R73" i="8"/>
  <c r="I73" i="19" s="1"/>
  <c r="R73" i="17"/>
  <c r="J73" i="19" s="1"/>
  <c r="J225" i="19" s="1"/>
  <c r="L225" i="19" s="1"/>
  <c r="E74" i="19"/>
  <c r="F74" i="19"/>
  <c r="V75" i="1"/>
  <c r="G74" i="19" s="1"/>
  <c r="V75" i="16"/>
  <c r="H74" i="19" s="1"/>
  <c r="H226" i="19" s="1"/>
  <c r="R74" i="8"/>
  <c r="I74" i="19" s="1"/>
  <c r="R74" i="17"/>
  <c r="J74" i="19" s="1"/>
  <c r="J226" i="19" s="1"/>
  <c r="L226" i="19" s="1"/>
  <c r="E75" i="19"/>
  <c r="F75" i="19"/>
  <c r="V76" i="1"/>
  <c r="G75" i="19" s="1"/>
  <c r="V76" i="16"/>
  <c r="H75" i="19" s="1"/>
  <c r="H227" i="19" s="1"/>
  <c r="R75" i="8"/>
  <c r="I75" i="19" s="1"/>
  <c r="R75" i="17"/>
  <c r="J75" i="19" s="1"/>
  <c r="J227" i="19" s="1"/>
  <c r="L227" i="19" s="1"/>
  <c r="E76" i="19"/>
  <c r="F76" i="19"/>
  <c r="V77" i="1"/>
  <c r="G76" i="19" s="1"/>
  <c r="V77" i="16"/>
  <c r="H76" i="19" s="1"/>
  <c r="H228" i="19" s="1"/>
  <c r="R76" i="8"/>
  <c r="I76" i="19" s="1"/>
  <c r="R76" i="17"/>
  <c r="J76" i="19" s="1"/>
  <c r="J228" i="19" s="1"/>
  <c r="L228" i="19" s="1"/>
  <c r="E77" i="19"/>
  <c r="F77" i="19"/>
  <c r="V78" i="1"/>
  <c r="G77" i="19" s="1"/>
  <c r="V78" i="16"/>
  <c r="H77" i="19" s="1"/>
  <c r="H229" i="19" s="1"/>
  <c r="R77" i="8"/>
  <c r="I77" i="19" s="1"/>
  <c r="R77" i="17"/>
  <c r="J77" i="19" s="1"/>
  <c r="J229" i="19" s="1"/>
  <c r="L229" i="19" s="1"/>
  <c r="E78" i="19"/>
  <c r="F78" i="19"/>
  <c r="V79" i="1"/>
  <c r="G78" i="19" s="1"/>
  <c r="V79" i="16"/>
  <c r="H78" i="19" s="1"/>
  <c r="H230" i="19" s="1"/>
  <c r="R78" i="8"/>
  <c r="I78" i="19" s="1"/>
  <c r="R78" i="17"/>
  <c r="J78" i="19" s="1"/>
  <c r="J230" i="19" s="1"/>
  <c r="L230" i="19" s="1"/>
  <c r="E79" i="19"/>
  <c r="F79" i="19"/>
  <c r="V80" i="1"/>
  <c r="G79" i="19" s="1"/>
  <c r="V80" i="16"/>
  <c r="H79" i="19" s="1"/>
  <c r="H231" i="19" s="1"/>
  <c r="R79" i="8"/>
  <c r="I79" i="19" s="1"/>
  <c r="R79" i="17"/>
  <c r="J79" i="19" s="1"/>
  <c r="J231" i="19" s="1"/>
  <c r="L231" i="19" s="1"/>
  <c r="E80" i="19"/>
  <c r="F80" i="19"/>
  <c r="V81" i="1"/>
  <c r="G80" i="19" s="1"/>
  <c r="V81" i="16"/>
  <c r="H80" i="19" s="1"/>
  <c r="H232" i="19" s="1"/>
  <c r="R80" i="8"/>
  <c r="I80" i="19" s="1"/>
  <c r="R80" i="17"/>
  <c r="J80" i="19" s="1"/>
  <c r="J232" i="19" s="1"/>
  <c r="L232" i="19" s="1"/>
  <c r="E81" i="19"/>
  <c r="F81" i="19"/>
  <c r="V82" i="1"/>
  <c r="G81" i="19" s="1"/>
  <c r="V82" i="16"/>
  <c r="H81" i="19" s="1"/>
  <c r="H233" i="19" s="1"/>
  <c r="R81" i="8"/>
  <c r="I81" i="19" s="1"/>
  <c r="R81" i="17"/>
  <c r="J81" i="19" s="1"/>
  <c r="J233" i="19" s="1"/>
  <c r="L233" i="19" s="1"/>
  <c r="E82" i="19"/>
  <c r="F82" i="19"/>
  <c r="V83" i="1"/>
  <c r="G82" i="19" s="1"/>
  <c r="V83" i="16"/>
  <c r="H82" i="19" s="1"/>
  <c r="H234" i="19" s="1"/>
  <c r="R82" i="8"/>
  <c r="I82" i="19" s="1"/>
  <c r="R82" i="17"/>
  <c r="J82" i="19" s="1"/>
  <c r="J234" i="19" s="1"/>
  <c r="L234" i="19" s="1"/>
  <c r="E83" i="19"/>
  <c r="F83" i="19"/>
  <c r="V84" i="1"/>
  <c r="G83" i="19" s="1"/>
  <c r="V84" i="16"/>
  <c r="H83" i="19" s="1"/>
  <c r="H235" i="19" s="1"/>
  <c r="R83" i="8"/>
  <c r="I83" i="19" s="1"/>
  <c r="R83" i="17"/>
  <c r="J83" i="19" s="1"/>
  <c r="J235" i="19" s="1"/>
  <c r="L235" i="19" s="1"/>
  <c r="E84" i="19"/>
  <c r="F84" i="19"/>
  <c r="V85" i="1"/>
  <c r="G84" i="19" s="1"/>
  <c r="V85" i="16"/>
  <c r="H84" i="19" s="1"/>
  <c r="H236" i="19" s="1"/>
  <c r="R84" i="8"/>
  <c r="I84" i="19" s="1"/>
  <c r="R84" i="17"/>
  <c r="J84" i="19" s="1"/>
  <c r="J236" i="19" s="1"/>
  <c r="L236" i="19" s="1"/>
  <c r="E85" i="19"/>
  <c r="F85" i="19"/>
  <c r="V86" i="1"/>
  <c r="G85" i="19" s="1"/>
  <c r="V86" i="16"/>
  <c r="H85" i="19" s="1"/>
  <c r="H237" i="19" s="1"/>
  <c r="R85" i="8"/>
  <c r="I85" i="19" s="1"/>
  <c r="R85" i="17"/>
  <c r="J85" i="19" s="1"/>
  <c r="J237" i="19" s="1"/>
  <c r="L237" i="19" s="1"/>
  <c r="E86" i="19"/>
  <c r="F86" i="19"/>
  <c r="V87" i="1"/>
  <c r="G86" i="19" s="1"/>
  <c r="V87" i="16"/>
  <c r="H86" i="19" s="1"/>
  <c r="H238" i="19" s="1"/>
  <c r="R86" i="8"/>
  <c r="I86" i="19" s="1"/>
  <c r="R86" i="17"/>
  <c r="J86" i="19" s="1"/>
  <c r="J238" i="19" s="1"/>
  <c r="L238" i="19" s="1"/>
  <c r="E87" i="19"/>
  <c r="F87" i="19"/>
  <c r="V88" i="1"/>
  <c r="G87" i="19" s="1"/>
  <c r="V88" i="16"/>
  <c r="H87" i="19" s="1"/>
  <c r="H239" i="19" s="1"/>
  <c r="R87" i="8"/>
  <c r="I87" i="19" s="1"/>
  <c r="R87" i="17"/>
  <c r="J87" i="19" s="1"/>
  <c r="J239" i="19" s="1"/>
  <c r="L239" i="19" s="1"/>
  <c r="E88" i="19"/>
  <c r="F88" i="19"/>
  <c r="V89" i="1"/>
  <c r="G88" i="19" s="1"/>
  <c r="V89" i="16"/>
  <c r="H88" i="19" s="1"/>
  <c r="H240" i="19" s="1"/>
  <c r="R88" i="8"/>
  <c r="I88" i="19" s="1"/>
  <c r="R88" i="17"/>
  <c r="J88" i="19" s="1"/>
  <c r="J240" i="19" s="1"/>
  <c r="L240" i="19" s="1"/>
  <c r="E89" i="19"/>
  <c r="F89" i="19"/>
  <c r="V90" i="1"/>
  <c r="G89" i="19" s="1"/>
  <c r="V90" i="16"/>
  <c r="H89" i="19" s="1"/>
  <c r="H241" i="19" s="1"/>
  <c r="R89" i="8"/>
  <c r="I89" i="19" s="1"/>
  <c r="R89" i="17"/>
  <c r="J89" i="19" s="1"/>
  <c r="J241" i="19" s="1"/>
  <c r="L241" i="19" s="1"/>
  <c r="E90" i="19"/>
  <c r="F90" i="19"/>
  <c r="V91" i="1"/>
  <c r="G90" i="19" s="1"/>
  <c r="V91" i="16"/>
  <c r="H90" i="19" s="1"/>
  <c r="H242" i="19" s="1"/>
  <c r="R90" i="8"/>
  <c r="I90" i="19" s="1"/>
  <c r="R90" i="17"/>
  <c r="J90" i="19" s="1"/>
  <c r="J242" i="19" s="1"/>
  <c r="L242" i="19" s="1"/>
  <c r="E91" i="19"/>
  <c r="F91" i="19"/>
  <c r="V92" i="1"/>
  <c r="G91" i="19" s="1"/>
  <c r="V92" i="16"/>
  <c r="H91" i="19" s="1"/>
  <c r="H243" i="19" s="1"/>
  <c r="R91" i="8"/>
  <c r="I91" i="19" s="1"/>
  <c r="R91" i="17"/>
  <c r="J91" i="19" s="1"/>
  <c r="J243" i="19" s="1"/>
  <c r="L243" i="19" s="1"/>
  <c r="E92" i="19"/>
  <c r="F92" i="19"/>
  <c r="V93" i="1"/>
  <c r="G92" i="19" s="1"/>
  <c r="V93" i="16"/>
  <c r="H92" i="19" s="1"/>
  <c r="H244" i="19" s="1"/>
  <c r="R92" i="8"/>
  <c r="I92" i="19" s="1"/>
  <c r="R92" i="17"/>
  <c r="J92" i="19" s="1"/>
  <c r="J244" i="19" s="1"/>
  <c r="L244" i="19" s="1"/>
  <c r="E93" i="19"/>
  <c r="F93" i="19"/>
  <c r="V94" i="1"/>
  <c r="G93" i="19" s="1"/>
  <c r="V94" i="16"/>
  <c r="H93" i="19" s="1"/>
  <c r="H245" i="19" s="1"/>
  <c r="R93" i="8"/>
  <c r="I93" i="19" s="1"/>
  <c r="R93" i="17"/>
  <c r="J93" i="19" s="1"/>
  <c r="J245" i="19" s="1"/>
  <c r="L245" i="19" s="1"/>
  <c r="E94" i="19"/>
  <c r="F94" i="19"/>
  <c r="V95" i="1"/>
  <c r="G94" i="19" s="1"/>
  <c r="V95" i="16"/>
  <c r="H94" i="19" s="1"/>
  <c r="H246" i="19" s="1"/>
  <c r="R94" i="8"/>
  <c r="I94" i="19" s="1"/>
  <c r="R94" i="17"/>
  <c r="J94" i="19" s="1"/>
  <c r="J246" i="19" s="1"/>
  <c r="L246" i="19" s="1"/>
  <c r="E95" i="19"/>
  <c r="F95" i="19"/>
  <c r="V96" i="1"/>
  <c r="G95" i="19" s="1"/>
  <c r="V96" i="16"/>
  <c r="H95" i="19" s="1"/>
  <c r="H247" i="19" s="1"/>
  <c r="R95" i="8"/>
  <c r="I95" i="19" s="1"/>
  <c r="R95" i="17"/>
  <c r="J95" i="19" s="1"/>
  <c r="J247" i="19" s="1"/>
  <c r="L247" i="19" s="1"/>
  <c r="E96" i="19"/>
  <c r="F96" i="19"/>
  <c r="V97" i="1"/>
  <c r="G96" i="19" s="1"/>
  <c r="V97" i="16"/>
  <c r="H96" i="19" s="1"/>
  <c r="H248" i="19" s="1"/>
  <c r="R96" i="8"/>
  <c r="I96" i="19" s="1"/>
  <c r="R96" i="17"/>
  <c r="J96" i="19" s="1"/>
  <c r="J248" i="19" s="1"/>
  <c r="L248" i="19" s="1"/>
  <c r="E97" i="19"/>
  <c r="F97" i="19"/>
  <c r="V98" i="1"/>
  <c r="G97" i="19" s="1"/>
  <c r="V98" i="16"/>
  <c r="H97" i="19" s="1"/>
  <c r="H249" i="19" s="1"/>
  <c r="R97" i="8"/>
  <c r="I97" i="19" s="1"/>
  <c r="R97" i="17"/>
  <c r="J97" i="19" s="1"/>
  <c r="J249" i="19" s="1"/>
  <c r="L249" i="19" s="1"/>
  <c r="E98" i="19"/>
  <c r="F98" i="19"/>
  <c r="V99" i="1"/>
  <c r="G98" i="19" s="1"/>
  <c r="V99" i="16"/>
  <c r="H98" i="19" s="1"/>
  <c r="H250" i="19" s="1"/>
  <c r="R98" i="8"/>
  <c r="I98" i="19" s="1"/>
  <c r="R98" i="17"/>
  <c r="J98" i="19" s="1"/>
  <c r="J250" i="19" s="1"/>
  <c r="L250" i="19" s="1"/>
  <c r="E99" i="19"/>
  <c r="F99" i="19"/>
  <c r="V100" i="1"/>
  <c r="G99" i="19" s="1"/>
  <c r="V100" i="16"/>
  <c r="H99" i="19" s="1"/>
  <c r="H251" i="19" s="1"/>
  <c r="R99" i="8"/>
  <c r="I99" i="19" s="1"/>
  <c r="R99" i="17"/>
  <c r="J99" i="19" s="1"/>
  <c r="J251" i="19" s="1"/>
  <c r="L251" i="19" s="1"/>
  <c r="E100" i="19"/>
  <c r="F100" i="19"/>
  <c r="V101" i="1"/>
  <c r="G100" i="19" s="1"/>
  <c r="V101" i="16"/>
  <c r="H100" i="19" s="1"/>
  <c r="H252" i="19" s="1"/>
  <c r="R100" i="8"/>
  <c r="I100" i="19" s="1"/>
  <c r="R100" i="17"/>
  <c r="J100" i="19" s="1"/>
  <c r="J252" i="19" s="1"/>
  <c r="L252" i="19" s="1"/>
  <c r="E101" i="19"/>
  <c r="F101" i="19"/>
  <c r="V102" i="1"/>
  <c r="G101" i="19" s="1"/>
  <c r="V102" i="16"/>
  <c r="H101" i="19" s="1"/>
  <c r="H253" i="19" s="1"/>
  <c r="R101" i="8"/>
  <c r="I101" i="19" s="1"/>
  <c r="R101" i="17"/>
  <c r="J101" i="19" s="1"/>
  <c r="J253" i="19" s="1"/>
  <c r="L253" i="19" s="1"/>
  <c r="E102" i="19"/>
  <c r="F102" i="19"/>
  <c r="V103" i="1"/>
  <c r="G102" i="19" s="1"/>
  <c r="V103" i="16"/>
  <c r="H102" i="19" s="1"/>
  <c r="H254" i="19" s="1"/>
  <c r="R102" i="8"/>
  <c r="I102" i="19" s="1"/>
  <c r="R102" i="17"/>
  <c r="J102" i="19" s="1"/>
  <c r="J254" i="19" s="1"/>
  <c r="L254" i="19" s="1"/>
  <c r="E103" i="19"/>
  <c r="F103" i="19"/>
  <c r="V104" i="1"/>
  <c r="G103" i="19" s="1"/>
  <c r="V104" i="16"/>
  <c r="H103" i="19" s="1"/>
  <c r="H255" i="19" s="1"/>
  <c r="R103" i="8"/>
  <c r="I103" i="19" s="1"/>
  <c r="R103" i="17"/>
  <c r="J103" i="19" s="1"/>
  <c r="J255" i="19" s="1"/>
  <c r="L255" i="19" s="1"/>
  <c r="E104" i="19"/>
  <c r="F104" i="19"/>
  <c r="V105" i="1"/>
  <c r="G104" i="19" s="1"/>
  <c r="V105" i="16"/>
  <c r="H104" i="19" s="1"/>
  <c r="H256" i="19" s="1"/>
  <c r="R104" i="8"/>
  <c r="I104" i="19" s="1"/>
  <c r="R104" i="17"/>
  <c r="J104" i="19" s="1"/>
  <c r="J256" i="19" s="1"/>
  <c r="L256" i="19" s="1"/>
  <c r="E105" i="19"/>
  <c r="F105" i="19"/>
  <c r="V106" i="1"/>
  <c r="G105" i="19" s="1"/>
  <c r="V106" i="16"/>
  <c r="H105" i="19" s="1"/>
  <c r="H257" i="19" s="1"/>
  <c r="R105" i="8"/>
  <c r="I105" i="19" s="1"/>
  <c r="R105" i="17"/>
  <c r="J105" i="19" s="1"/>
  <c r="J257" i="19" s="1"/>
  <c r="L257" i="19" s="1"/>
  <c r="E106" i="19"/>
  <c r="F106" i="19"/>
  <c r="V107" i="1"/>
  <c r="G106" i="19" s="1"/>
  <c r="V107" i="16"/>
  <c r="H106" i="19" s="1"/>
  <c r="H258" i="19" s="1"/>
  <c r="R106" i="8"/>
  <c r="I106" i="19" s="1"/>
  <c r="R106" i="17"/>
  <c r="J106" i="19" s="1"/>
  <c r="J258" i="19" s="1"/>
  <c r="L258" i="19" s="1"/>
  <c r="E107" i="19"/>
  <c r="F107" i="19"/>
  <c r="V108" i="1"/>
  <c r="G107" i="19" s="1"/>
  <c r="V108" i="16"/>
  <c r="H107" i="19" s="1"/>
  <c r="H259" i="19" s="1"/>
  <c r="R107" i="8"/>
  <c r="I107" i="19"/>
  <c r="R107" i="17"/>
  <c r="J107" i="19" s="1"/>
  <c r="J259" i="19" s="1"/>
  <c r="L259" i="19" s="1"/>
  <c r="E108" i="19"/>
  <c r="F108" i="19"/>
  <c r="V109" i="1"/>
  <c r="G108" i="19" s="1"/>
  <c r="V109" i="16"/>
  <c r="H108" i="19" s="1"/>
  <c r="H260" i="19" s="1"/>
  <c r="R108" i="8"/>
  <c r="I108" i="19" s="1"/>
  <c r="R108" i="17"/>
  <c r="J108" i="19" s="1"/>
  <c r="J260" i="19" s="1"/>
  <c r="L260" i="19" s="1"/>
  <c r="E109" i="19"/>
  <c r="F109" i="19"/>
  <c r="V110" i="1"/>
  <c r="G109" i="19" s="1"/>
  <c r="V110" i="16"/>
  <c r="H109" i="19" s="1"/>
  <c r="H261" i="19" s="1"/>
  <c r="R109" i="8"/>
  <c r="I109" i="19" s="1"/>
  <c r="R109" i="17"/>
  <c r="J109" i="19" s="1"/>
  <c r="J261" i="19" s="1"/>
  <c r="L261" i="19" s="1"/>
  <c r="E110" i="19"/>
  <c r="F110" i="19"/>
  <c r="V111" i="1"/>
  <c r="G110" i="19" s="1"/>
  <c r="V111" i="16"/>
  <c r="H110" i="19" s="1"/>
  <c r="H262" i="19" s="1"/>
  <c r="R110" i="8"/>
  <c r="I110" i="19" s="1"/>
  <c r="R110" i="17"/>
  <c r="J110" i="19" s="1"/>
  <c r="J262" i="19" s="1"/>
  <c r="L262" i="19" s="1"/>
  <c r="E111" i="19"/>
  <c r="F111" i="19"/>
  <c r="V112" i="1"/>
  <c r="G111" i="19" s="1"/>
  <c r="V112" i="16"/>
  <c r="H111" i="19" s="1"/>
  <c r="H263" i="19" s="1"/>
  <c r="R111" i="8"/>
  <c r="I111" i="19" s="1"/>
  <c r="R111" i="17"/>
  <c r="J111" i="19"/>
  <c r="J263" i="19" s="1"/>
  <c r="L263" i="19" s="1"/>
  <c r="E112" i="19"/>
  <c r="F112" i="19"/>
  <c r="V113" i="1"/>
  <c r="G112" i="19" s="1"/>
  <c r="V113" i="16"/>
  <c r="H112" i="19" s="1"/>
  <c r="H264" i="19" s="1"/>
  <c r="R112" i="8"/>
  <c r="I112" i="19" s="1"/>
  <c r="R112" i="17"/>
  <c r="J112" i="19" s="1"/>
  <c r="J264" i="19" s="1"/>
  <c r="L264" i="19" s="1"/>
  <c r="E113" i="19"/>
  <c r="F113" i="19"/>
  <c r="V114" i="1"/>
  <c r="G113" i="19" s="1"/>
  <c r="V114" i="16"/>
  <c r="H113" i="19" s="1"/>
  <c r="H265" i="19" s="1"/>
  <c r="R113" i="8"/>
  <c r="I113" i="19" s="1"/>
  <c r="R113" i="17"/>
  <c r="J113" i="19" s="1"/>
  <c r="J265" i="19" s="1"/>
  <c r="L265" i="19" s="1"/>
  <c r="E114" i="19"/>
  <c r="F114" i="19"/>
  <c r="V115" i="1"/>
  <c r="G114" i="19" s="1"/>
  <c r="V115" i="16"/>
  <c r="H114" i="19" s="1"/>
  <c r="H266" i="19" s="1"/>
  <c r="R114" i="8"/>
  <c r="I114" i="19" s="1"/>
  <c r="R114" i="17"/>
  <c r="J114" i="19" s="1"/>
  <c r="J266" i="19" s="1"/>
  <c r="L266" i="19" s="1"/>
  <c r="E115" i="19"/>
  <c r="F115" i="19"/>
  <c r="V116" i="1"/>
  <c r="G115" i="19" s="1"/>
  <c r="V116" i="16"/>
  <c r="H115" i="19" s="1"/>
  <c r="H267" i="19" s="1"/>
  <c r="R115" i="8"/>
  <c r="I115" i="19" s="1"/>
  <c r="R115" i="17"/>
  <c r="J115" i="19" s="1"/>
  <c r="J267" i="19" s="1"/>
  <c r="L267" i="19" s="1"/>
  <c r="E116" i="19"/>
  <c r="F116" i="19"/>
  <c r="V117" i="1"/>
  <c r="G116" i="19" s="1"/>
  <c r="V117" i="16"/>
  <c r="H116" i="19" s="1"/>
  <c r="H268" i="19" s="1"/>
  <c r="R116" i="8"/>
  <c r="I116" i="19"/>
  <c r="R116" i="17"/>
  <c r="J116" i="19" s="1"/>
  <c r="J268" i="19" s="1"/>
  <c r="L268" i="19" s="1"/>
  <c r="E117" i="19"/>
  <c r="F117" i="19"/>
  <c r="V118" i="1"/>
  <c r="G117" i="19" s="1"/>
  <c r="V118" i="16"/>
  <c r="H117" i="19" s="1"/>
  <c r="H269" i="19" s="1"/>
  <c r="R117" i="8"/>
  <c r="I117" i="19" s="1"/>
  <c r="R117" i="17"/>
  <c r="J117" i="19" s="1"/>
  <c r="J269" i="19" s="1"/>
  <c r="L269" i="19" s="1"/>
  <c r="E118" i="19"/>
  <c r="F118" i="19"/>
  <c r="V119" i="1"/>
  <c r="G118" i="19" s="1"/>
  <c r="V119" i="16"/>
  <c r="H118" i="19" s="1"/>
  <c r="H270" i="19" s="1"/>
  <c r="R118" i="8"/>
  <c r="I118" i="19" s="1"/>
  <c r="R118" i="17"/>
  <c r="J118" i="19" s="1"/>
  <c r="J270" i="19" s="1"/>
  <c r="L270" i="19" s="1"/>
  <c r="E119" i="19"/>
  <c r="F119" i="19"/>
  <c r="V120" i="1"/>
  <c r="G119" i="19" s="1"/>
  <c r="V120" i="16"/>
  <c r="H119" i="19" s="1"/>
  <c r="H271" i="19" s="1"/>
  <c r="R119" i="8"/>
  <c r="I119" i="19" s="1"/>
  <c r="R119" i="17"/>
  <c r="J119" i="19" s="1"/>
  <c r="J271" i="19" s="1"/>
  <c r="L271" i="19" s="1"/>
  <c r="E120" i="19"/>
  <c r="F120" i="19"/>
  <c r="V121" i="1"/>
  <c r="G120" i="19" s="1"/>
  <c r="V121" i="16"/>
  <c r="H120" i="19" s="1"/>
  <c r="H272" i="19" s="1"/>
  <c r="R120" i="8"/>
  <c r="I120" i="19" s="1"/>
  <c r="R120" i="17"/>
  <c r="J120" i="19" s="1"/>
  <c r="J272" i="19" s="1"/>
  <c r="L272" i="19" s="1"/>
  <c r="E121" i="19"/>
  <c r="F121" i="19"/>
  <c r="V122" i="1"/>
  <c r="G121" i="19" s="1"/>
  <c r="V122" i="16"/>
  <c r="H121" i="19" s="1"/>
  <c r="H273" i="19" s="1"/>
  <c r="R121" i="8"/>
  <c r="I121" i="19" s="1"/>
  <c r="R121" i="17"/>
  <c r="J121" i="19" s="1"/>
  <c r="J273" i="19" s="1"/>
  <c r="L273" i="19" s="1"/>
  <c r="E122" i="19"/>
  <c r="F122" i="19"/>
  <c r="V123" i="1"/>
  <c r="G122" i="19" s="1"/>
  <c r="V123" i="16"/>
  <c r="H122" i="19" s="1"/>
  <c r="H274" i="19" s="1"/>
  <c r="R122" i="8"/>
  <c r="I122" i="19" s="1"/>
  <c r="R122" i="17"/>
  <c r="J122" i="19" s="1"/>
  <c r="J274" i="19" s="1"/>
  <c r="L274" i="19" s="1"/>
  <c r="E123" i="19"/>
  <c r="F123" i="19"/>
  <c r="V124" i="1"/>
  <c r="G123" i="19" s="1"/>
  <c r="V124" i="16"/>
  <c r="H123" i="19" s="1"/>
  <c r="H275" i="19" s="1"/>
  <c r="R123" i="8"/>
  <c r="I123" i="19" s="1"/>
  <c r="R123" i="17"/>
  <c r="J123" i="19" s="1"/>
  <c r="J275" i="19" s="1"/>
  <c r="L275" i="19" s="1"/>
  <c r="E124" i="19"/>
  <c r="F124" i="19"/>
  <c r="V125" i="1"/>
  <c r="G124" i="19" s="1"/>
  <c r="V125" i="16"/>
  <c r="H124" i="19" s="1"/>
  <c r="H276" i="19" s="1"/>
  <c r="R124" i="8"/>
  <c r="I124" i="19" s="1"/>
  <c r="R124" i="17"/>
  <c r="J124" i="19" s="1"/>
  <c r="J276" i="19" s="1"/>
  <c r="L276" i="19" s="1"/>
  <c r="E125" i="19"/>
  <c r="F125" i="19"/>
  <c r="V126" i="1"/>
  <c r="G125" i="19" s="1"/>
  <c r="V126" i="16"/>
  <c r="H125" i="19" s="1"/>
  <c r="H277" i="19" s="1"/>
  <c r="R125" i="8"/>
  <c r="I125" i="19" s="1"/>
  <c r="R125" i="17"/>
  <c r="J125" i="19" s="1"/>
  <c r="J277" i="19" s="1"/>
  <c r="L277" i="19" s="1"/>
  <c r="E126" i="19"/>
  <c r="F126" i="19"/>
  <c r="V127" i="1"/>
  <c r="G126" i="19" s="1"/>
  <c r="V127" i="16"/>
  <c r="H126" i="19" s="1"/>
  <c r="H278" i="19" s="1"/>
  <c r="R126" i="8"/>
  <c r="I126" i="19" s="1"/>
  <c r="R126" i="17"/>
  <c r="J126" i="19" s="1"/>
  <c r="J278" i="19" s="1"/>
  <c r="L278" i="19" s="1"/>
  <c r="E127" i="19"/>
  <c r="F127" i="19"/>
  <c r="V128" i="1"/>
  <c r="G127" i="19" s="1"/>
  <c r="V128" i="16"/>
  <c r="H127" i="19" s="1"/>
  <c r="H279" i="19" s="1"/>
  <c r="R127" i="8"/>
  <c r="I127" i="19" s="1"/>
  <c r="R127" i="17"/>
  <c r="J127" i="19" s="1"/>
  <c r="J279" i="19" s="1"/>
  <c r="L279" i="19" s="1"/>
  <c r="E128" i="19"/>
  <c r="F128" i="19"/>
  <c r="V129" i="1"/>
  <c r="G128" i="19" s="1"/>
  <c r="V129" i="16"/>
  <c r="H128" i="19" s="1"/>
  <c r="H280" i="19" s="1"/>
  <c r="R128" i="8"/>
  <c r="I128" i="19" s="1"/>
  <c r="R128" i="17"/>
  <c r="J128" i="19"/>
  <c r="J280" i="19" s="1"/>
  <c r="L280" i="19" s="1"/>
  <c r="E129" i="19"/>
  <c r="F129" i="19"/>
  <c r="V130" i="1"/>
  <c r="G129" i="19" s="1"/>
  <c r="V130" i="16"/>
  <c r="H129" i="19" s="1"/>
  <c r="H281" i="19" s="1"/>
  <c r="R129" i="8"/>
  <c r="I129" i="19" s="1"/>
  <c r="R129" i="17"/>
  <c r="J129" i="19" s="1"/>
  <c r="J281" i="19" s="1"/>
  <c r="L281" i="19" s="1"/>
  <c r="E130" i="19"/>
  <c r="F130" i="19"/>
  <c r="V131" i="1"/>
  <c r="G130" i="19" s="1"/>
  <c r="V131" i="16"/>
  <c r="H130" i="19" s="1"/>
  <c r="H282" i="19" s="1"/>
  <c r="R130" i="8"/>
  <c r="I130" i="19" s="1"/>
  <c r="R130" i="17"/>
  <c r="J130" i="19" s="1"/>
  <c r="J282" i="19" s="1"/>
  <c r="L282" i="19" s="1"/>
  <c r="E131" i="19"/>
  <c r="F131" i="19"/>
  <c r="V132" i="1"/>
  <c r="G131" i="19" s="1"/>
  <c r="V132" i="16"/>
  <c r="H131" i="19" s="1"/>
  <c r="H283" i="19" s="1"/>
  <c r="R131" i="8"/>
  <c r="I131" i="19" s="1"/>
  <c r="R131" i="17"/>
  <c r="J131" i="19" s="1"/>
  <c r="J283" i="19" s="1"/>
  <c r="L283" i="19" s="1"/>
  <c r="E132" i="19"/>
  <c r="F132" i="19"/>
  <c r="V133" i="1"/>
  <c r="G132" i="19" s="1"/>
  <c r="V133" i="16"/>
  <c r="H132" i="19" s="1"/>
  <c r="H284" i="19" s="1"/>
  <c r="R132" i="8"/>
  <c r="I132" i="19"/>
  <c r="R132" i="17"/>
  <c r="J132" i="19" s="1"/>
  <c r="J284" i="19" s="1"/>
  <c r="L284" i="19" s="1"/>
  <c r="E133" i="19"/>
  <c r="F133" i="19"/>
  <c r="V134" i="1"/>
  <c r="G133" i="19" s="1"/>
  <c r="V134" i="16"/>
  <c r="H133" i="19" s="1"/>
  <c r="H285" i="19" s="1"/>
  <c r="R133" i="8"/>
  <c r="I133" i="19" s="1"/>
  <c r="R133" i="17"/>
  <c r="J133" i="19"/>
  <c r="J285" i="19" s="1"/>
  <c r="L285" i="19" s="1"/>
  <c r="E134" i="19"/>
  <c r="F134" i="19"/>
  <c r="V135" i="1"/>
  <c r="G134" i="19" s="1"/>
  <c r="V135" i="16"/>
  <c r="H134" i="19" s="1"/>
  <c r="H286" i="19" s="1"/>
  <c r="R134" i="8"/>
  <c r="I134" i="19" s="1"/>
  <c r="R134" i="17"/>
  <c r="J134" i="19" s="1"/>
  <c r="J286" i="19" s="1"/>
  <c r="L286" i="19" s="1"/>
  <c r="E135" i="19"/>
  <c r="F135" i="19"/>
  <c r="V136" i="1"/>
  <c r="G135" i="19" s="1"/>
  <c r="V136" i="16"/>
  <c r="H135" i="19" s="1"/>
  <c r="H287" i="19" s="1"/>
  <c r="R135" i="8"/>
  <c r="I135" i="19" s="1"/>
  <c r="R135" i="17"/>
  <c r="J135" i="19" s="1"/>
  <c r="J287" i="19" s="1"/>
  <c r="L287" i="19" s="1"/>
  <c r="E136" i="19"/>
  <c r="F136" i="19"/>
  <c r="V137" i="1"/>
  <c r="G136" i="19" s="1"/>
  <c r="V137" i="16"/>
  <c r="H136" i="19" s="1"/>
  <c r="H288" i="19" s="1"/>
  <c r="R136" i="8"/>
  <c r="I136" i="19" s="1"/>
  <c r="R136" i="17"/>
  <c r="J136" i="19" s="1"/>
  <c r="J288" i="19" s="1"/>
  <c r="L288" i="19" s="1"/>
  <c r="E137" i="19"/>
  <c r="F137" i="19"/>
  <c r="V138" i="1"/>
  <c r="G137" i="19" s="1"/>
  <c r="V138" i="16"/>
  <c r="H137" i="19" s="1"/>
  <c r="H289" i="19" s="1"/>
  <c r="R137" i="8"/>
  <c r="I137" i="19" s="1"/>
  <c r="R137" i="17"/>
  <c r="J137" i="19" s="1"/>
  <c r="J289" i="19" s="1"/>
  <c r="L289" i="19" s="1"/>
  <c r="E138" i="19"/>
  <c r="F138" i="19"/>
  <c r="V139" i="1"/>
  <c r="G138" i="19" s="1"/>
  <c r="V139" i="16"/>
  <c r="H138" i="19" s="1"/>
  <c r="H290" i="19" s="1"/>
  <c r="R138" i="8"/>
  <c r="I138" i="19" s="1"/>
  <c r="R138" i="17"/>
  <c r="J138" i="19" s="1"/>
  <c r="J290" i="19" s="1"/>
  <c r="L290" i="19" s="1"/>
  <c r="E139" i="19"/>
  <c r="F139" i="19"/>
  <c r="V140" i="1"/>
  <c r="G139" i="19" s="1"/>
  <c r="V140" i="16"/>
  <c r="H139" i="19" s="1"/>
  <c r="H291" i="19" s="1"/>
  <c r="R139" i="8"/>
  <c r="I139" i="19" s="1"/>
  <c r="R139" i="17"/>
  <c r="J139" i="19" s="1"/>
  <c r="J291" i="19" s="1"/>
  <c r="L291" i="19" s="1"/>
  <c r="E140" i="19"/>
  <c r="F140" i="19"/>
  <c r="V141" i="1"/>
  <c r="G140" i="19" s="1"/>
  <c r="V141" i="16"/>
  <c r="H140" i="19" s="1"/>
  <c r="H292" i="19" s="1"/>
  <c r="R140" i="8"/>
  <c r="I140" i="19" s="1"/>
  <c r="R140" i="17"/>
  <c r="J140" i="19" s="1"/>
  <c r="J292" i="19" s="1"/>
  <c r="L292" i="19" s="1"/>
  <c r="E141" i="19"/>
  <c r="F141" i="19"/>
  <c r="V142" i="1"/>
  <c r="G141" i="19" s="1"/>
  <c r="V142" i="16"/>
  <c r="H141" i="19" s="1"/>
  <c r="H293" i="19" s="1"/>
  <c r="R141" i="8"/>
  <c r="I141" i="19" s="1"/>
  <c r="R141" i="17"/>
  <c r="J141" i="19" s="1"/>
  <c r="J293" i="19" s="1"/>
  <c r="L293" i="19" s="1"/>
  <c r="E142" i="19"/>
  <c r="F142" i="19"/>
  <c r="V143" i="1"/>
  <c r="G142" i="19" s="1"/>
  <c r="V143" i="16"/>
  <c r="H142" i="19" s="1"/>
  <c r="H294" i="19" s="1"/>
  <c r="R142" i="8"/>
  <c r="I142" i="19" s="1"/>
  <c r="R142" i="17"/>
  <c r="J142" i="19" s="1"/>
  <c r="J294" i="19" s="1"/>
  <c r="L294" i="19" s="1"/>
  <c r="E143" i="19"/>
  <c r="F143" i="19"/>
  <c r="V144" i="1"/>
  <c r="G143" i="19" s="1"/>
  <c r="V144" i="16"/>
  <c r="H143" i="19" s="1"/>
  <c r="H295" i="19" s="1"/>
  <c r="R143" i="8"/>
  <c r="I143" i="19" s="1"/>
  <c r="R143" i="17"/>
  <c r="J143" i="19" s="1"/>
  <c r="J295" i="19" s="1"/>
  <c r="L295" i="19" s="1"/>
  <c r="E144" i="19"/>
  <c r="F144" i="19"/>
  <c r="V145" i="1"/>
  <c r="G144" i="19" s="1"/>
  <c r="V145" i="16"/>
  <c r="H144" i="19" s="1"/>
  <c r="H296" i="19" s="1"/>
  <c r="R144" i="8"/>
  <c r="I144" i="19" s="1"/>
  <c r="R144" i="17"/>
  <c r="J144" i="19" s="1"/>
  <c r="J296" i="19" s="1"/>
  <c r="L296" i="19" s="1"/>
  <c r="E145" i="19"/>
  <c r="F145" i="19"/>
  <c r="V146" i="1"/>
  <c r="G145" i="19" s="1"/>
  <c r="V146" i="16"/>
  <c r="H145" i="19" s="1"/>
  <c r="H297" i="19" s="1"/>
  <c r="R145" i="8"/>
  <c r="I145" i="19" s="1"/>
  <c r="R145" i="17"/>
  <c r="J145" i="19"/>
  <c r="J297" i="19" s="1"/>
  <c r="L297" i="19" s="1"/>
  <c r="E146" i="19"/>
  <c r="F146" i="19"/>
  <c r="V147" i="1"/>
  <c r="G146" i="19" s="1"/>
  <c r="V147" i="16"/>
  <c r="H146" i="19" s="1"/>
  <c r="H298" i="19" s="1"/>
  <c r="R146" i="8"/>
  <c r="I146" i="19" s="1"/>
  <c r="R146" i="17"/>
  <c r="J146" i="19" s="1"/>
  <c r="J298" i="19" s="1"/>
  <c r="L298" i="19" s="1"/>
  <c r="E147" i="19"/>
  <c r="F147" i="19"/>
  <c r="V148" i="1"/>
  <c r="G147" i="19" s="1"/>
  <c r="V148" i="16"/>
  <c r="H147" i="19" s="1"/>
  <c r="H299" i="19" s="1"/>
  <c r="R147" i="8"/>
  <c r="I147" i="19" s="1"/>
  <c r="R147" i="17"/>
  <c r="J147" i="19" s="1"/>
  <c r="J299" i="19" s="1"/>
  <c r="L299" i="19" s="1"/>
  <c r="E148" i="19"/>
  <c r="F148" i="19"/>
  <c r="V149" i="1"/>
  <c r="G148" i="19" s="1"/>
  <c r="V149" i="16"/>
  <c r="H148" i="19" s="1"/>
  <c r="H300" i="19" s="1"/>
  <c r="R148" i="8"/>
  <c r="I148" i="19"/>
  <c r="R148" i="17"/>
  <c r="J148" i="19" s="1"/>
  <c r="J300" i="19" s="1"/>
  <c r="L300" i="19" s="1"/>
  <c r="E149" i="19"/>
  <c r="F149" i="19"/>
  <c r="V150" i="1"/>
  <c r="G149" i="19" s="1"/>
  <c r="V150" i="16"/>
  <c r="H149" i="19" s="1"/>
  <c r="H301" i="19" s="1"/>
  <c r="R149" i="8"/>
  <c r="I149" i="19" s="1"/>
  <c r="R149" i="17"/>
  <c r="J149" i="19" s="1"/>
  <c r="J301" i="19" s="1"/>
  <c r="L301" i="19" s="1"/>
  <c r="E150" i="19"/>
  <c r="F150" i="19"/>
  <c r="V151" i="1"/>
  <c r="V151" i="16"/>
  <c r="H150" i="19" s="1"/>
  <c r="H302" i="19" s="1"/>
  <c r="R150" i="8"/>
  <c r="I150" i="19" s="1"/>
  <c r="R150" i="17"/>
  <c r="J150" i="19" s="1"/>
  <c r="J302" i="19" s="1"/>
  <c r="L302" i="19" s="1"/>
  <c r="D12" i="19"/>
  <c r="D13" i="19" s="1"/>
  <c r="D14" i="19" s="1"/>
  <c r="D15" i="19" s="1"/>
  <c r="D16" i="19" s="1"/>
  <c r="D17" i="19" s="1"/>
  <c r="D18" i="19" s="1"/>
  <c r="D19" i="19" s="1"/>
  <c r="D20" i="19" s="1"/>
  <c r="D21" i="19" s="1"/>
  <c r="D22" i="19" s="1"/>
  <c r="D23" i="19" s="1"/>
  <c r="D24" i="19" s="1"/>
  <c r="D25" i="19" s="1"/>
  <c r="D26" i="19" s="1"/>
  <c r="D27" i="19" s="1"/>
  <c r="D28" i="19" s="1"/>
  <c r="D29" i="19" s="1"/>
  <c r="D30" i="19" s="1"/>
  <c r="D31" i="19" s="1"/>
  <c r="D32" i="19" s="1"/>
  <c r="D33" i="19" s="1"/>
  <c r="D34" i="19" s="1"/>
  <c r="D35" i="19" s="1"/>
  <c r="D36" i="19" s="1"/>
  <c r="D37" i="19" s="1"/>
  <c r="D38" i="19" s="1"/>
  <c r="D39" i="19" s="1"/>
  <c r="D40" i="19" s="1"/>
  <c r="D41" i="19" s="1"/>
  <c r="D42" i="19" s="1"/>
  <c r="D43" i="19" s="1"/>
  <c r="D44" i="19" s="1"/>
  <c r="D45" i="19" s="1"/>
  <c r="D46" i="19" s="1"/>
  <c r="D47" i="19" s="1"/>
  <c r="D48" i="19" s="1"/>
  <c r="D49" i="19" s="1"/>
  <c r="D50" i="19" s="1"/>
  <c r="D51" i="19" s="1"/>
  <c r="D52" i="19" s="1"/>
  <c r="D53" i="19" s="1"/>
  <c r="D54" i="19" s="1"/>
  <c r="D55" i="19" s="1"/>
  <c r="D56" i="19" s="1"/>
  <c r="D57" i="19" s="1"/>
  <c r="D58" i="19" s="1"/>
  <c r="D59" i="19" s="1"/>
  <c r="D60" i="19" s="1"/>
  <c r="D61" i="19" s="1"/>
  <c r="D62" i="19" s="1"/>
  <c r="D63" i="19" s="1"/>
  <c r="D64" i="19" s="1"/>
  <c r="D65" i="19" s="1"/>
  <c r="D66" i="19" s="1"/>
  <c r="D67" i="19" s="1"/>
  <c r="D68" i="19" s="1"/>
  <c r="D69" i="19" s="1"/>
  <c r="D70" i="19" s="1"/>
  <c r="D71" i="19" s="1"/>
  <c r="D72" i="19" s="1"/>
  <c r="D73" i="19" s="1"/>
  <c r="D74" i="19" s="1"/>
  <c r="D75" i="19" s="1"/>
  <c r="D76" i="19" s="1"/>
  <c r="D77" i="19" s="1"/>
  <c r="D78" i="19" s="1"/>
  <c r="D79" i="19" s="1"/>
  <c r="D80" i="19" s="1"/>
  <c r="D81" i="19" s="1"/>
  <c r="D82" i="19" s="1"/>
  <c r="D83" i="19" s="1"/>
  <c r="D84" i="19" s="1"/>
  <c r="D85" i="19" s="1"/>
  <c r="D86" i="19" s="1"/>
  <c r="D87" i="19" s="1"/>
  <c r="D88" i="19" s="1"/>
  <c r="D89" i="19" s="1"/>
  <c r="D90" i="19" s="1"/>
  <c r="D91" i="19" s="1"/>
  <c r="D92" i="19" s="1"/>
  <c r="D93" i="19" s="1"/>
  <c r="D94" i="19" s="1"/>
  <c r="D95" i="19" s="1"/>
  <c r="D96" i="19" s="1"/>
  <c r="D97" i="19" s="1"/>
  <c r="D98" i="19" s="1"/>
  <c r="D99" i="19" s="1"/>
  <c r="D100" i="19" s="1"/>
  <c r="D101" i="19" s="1"/>
  <c r="D102" i="19" s="1"/>
  <c r="D103" i="19" s="1"/>
  <c r="D104" i="19" s="1"/>
  <c r="D105" i="19" s="1"/>
  <c r="D106" i="19" s="1"/>
  <c r="D107" i="19" s="1"/>
  <c r="D108" i="19" s="1"/>
  <c r="D109" i="19" s="1"/>
  <c r="D110" i="19" s="1"/>
  <c r="D111" i="19" s="1"/>
  <c r="D112" i="19" s="1"/>
  <c r="D113" i="19" s="1"/>
  <c r="D114" i="19" s="1"/>
  <c r="D115" i="19" s="1"/>
  <c r="D116" i="19" s="1"/>
  <c r="D117" i="19" s="1"/>
  <c r="D118" i="19" s="1"/>
  <c r="D119" i="19" s="1"/>
  <c r="D120" i="19" s="1"/>
  <c r="D121" i="19" s="1"/>
  <c r="D122" i="19" s="1"/>
  <c r="D123" i="19" s="1"/>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47" i="19" s="1"/>
  <c r="D148" i="19" s="1"/>
  <c r="D149" i="19" s="1"/>
  <c r="D150" i="19" s="1"/>
  <c r="S93" i="27"/>
  <c r="R70" i="27"/>
  <c r="V164" i="19" s="1"/>
  <c r="R71" i="27"/>
  <c r="V165" i="19" s="1"/>
  <c r="R72" i="27"/>
  <c r="V166" i="19" s="1"/>
  <c r="R73" i="27"/>
  <c r="V167" i="19" s="1"/>
  <c r="R74" i="27"/>
  <c r="V168" i="19" s="1"/>
  <c r="R75" i="27"/>
  <c r="V169" i="19" s="1"/>
  <c r="R77" i="27"/>
  <c r="V171" i="19" s="1"/>
  <c r="R78" i="27"/>
  <c r="V172" i="19" s="1"/>
  <c r="R79" i="27"/>
  <c r="V173" i="19" s="1"/>
  <c r="R80" i="27"/>
  <c r="V174" i="19" s="1"/>
  <c r="R81" i="27"/>
  <c r="V175" i="19" s="1"/>
  <c r="R83" i="27"/>
  <c r="V177" i="19" s="1"/>
  <c r="R84" i="27"/>
  <c r="V178" i="19" s="1"/>
  <c r="R85" i="27"/>
  <c r="V179" i="19" s="1"/>
  <c r="R86" i="27"/>
  <c r="V180" i="19" s="1"/>
  <c r="R87" i="27"/>
  <c r="R88" i="27"/>
  <c r="V182" i="19" s="1"/>
  <c r="R89" i="27"/>
  <c r="V183" i="19" s="1"/>
  <c r="R90" i="27"/>
  <c r="V184" i="19" s="1"/>
  <c r="R91" i="27"/>
  <c r="V185" i="19" s="1"/>
  <c r="R92" i="27"/>
  <c r="V186" i="19" s="1"/>
  <c r="Q93" i="27"/>
  <c r="P93" i="27"/>
  <c r="N93" i="27"/>
  <c r="H93" i="27"/>
  <c r="T92" i="27"/>
  <c r="T91" i="27"/>
  <c r="T90" i="27"/>
  <c r="T89" i="27"/>
  <c r="T88" i="27"/>
  <c r="T87" i="27"/>
  <c r="T86" i="27"/>
  <c r="T85" i="27"/>
  <c r="T84" i="27"/>
  <c r="T83" i="27"/>
  <c r="T81" i="27"/>
  <c r="T80" i="27"/>
  <c r="T79" i="27"/>
  <c r="T78" i="27"/>
  <c r="T77" i="27"/>
  <c r="T75" i="27"/>
  <c r="T74" i="27"/>
  <c r="T73" i="27"/>
  <c r="T72" i="27"/>
  <c r="T71" i="27"/>
  <c r="T70" i="27"/>
  <c r="R12" i="27"/>
  <c r="R17" i="27"/>
  <c r="R22" i="27"/>
  <c r="R27" i="27"/>
  <c r="R32" i="27"/>
  <c r="R37" i="27"/>
  <c r="R42" i="27"/>
  <c r="R47" i="27"/>
  <c r="R52" i="27"/>
  <c r="T61" i="27"/>
  <c r="D17" i="27"/>
  <c r="D22" i="27" s="1"/>
  <c r="D27" i="27" s="1"/>
  <c r="D32" i="27" s="1"/>
  <c r="D37" i="27" s="1"/>
  <c r="D42" i="27" s="1"/>
  <c r="D47" i="27" s="1"/>
  <c r="D52" i="27" s="1"/>
  <c r="D57" i="27" s="1"/>
  <c r="T56" i="27"/>
  <c r="T51" i="27"/>
  <c r="T46" i="27"/>
  <c r="T41" i="27"/>
  <c r="T36" i="27"/>
  <c r="T31" i="27"/>
  <c r="T26" i="27"/>
  <c r="T21" i="27"/>
  <c r="T16" i="27"/>
  <c r="B3" i="27"/>
  <c r="H152" i="26"/>
  <c r="I152" i="26"/>
  <c r="C44" i="20" s="1"/>
  <c r="D13" i="25"/>
  <c r="D14" i="25" s="1"/>
  <c r="D11" i="26"/>
  <c r="H153" i="25"/>
  <c r="I153" i="25"/>
  <c r="J153" i="25"/>
  <c r="K153" i="25"/>
  <c r="L153" i="25"/>
  <c r="M153" i="25"/>
  <c r="Q153" i="25"/>
  <c r="V152" i="25"/>
  <c r="V151" i="25"/>
  <c r="G302" i="19" s="1"/>
  <c r="V150" i="25"/>
  <c r="G301" i="19" s="1"/>
  <c r="V149" i="25"/>
  <c r="G300" i="19" s="1"/>
  <c r="V148" i="25"/>
  <c r="G299" i="19" s="1"/>
  <c r="V147" i="25"/>
  <c r="G298" i="19" s="1"/>
  <c r="V146" i="25"/>
  <c r="G297" i="19" s="1"/>
  <c r="V145" i="25"/>
  <c r="G296" i="19" s="1"/>
  <c r="V144" i="25"/>
  <c r="G295" i="19" s="1"/>
  <c r="V143" i="25"/>
  <c r="G294" i="19" s="1"/>
  <c r="V142" i="25"/>
  <c r="G293" i="19" s="1"/>
  <c r="V141" i="25"/>
  <c r="G292" i="19" s="1"/>
  <c r="V140" i="25"/>
  <c r="G291" i="19" s="1"/>
  <c r="V139" i="25"/>
  <c r="G290" i="19" s="1"/>
  <c r="V138" i="25"/>
  <c r="G289" i="19" s="1"/>
  <c r="V137" i="25"/>
  <c r="G288" i="19" s="1"/>
  <c r="V136" i="25"/>
  <c r="G287" i="19" s="1"/>
  <c r="V135" i="25"/>
  <c r="G286" i="19" s="1"/>
  <c r="V134" i="25"/>
  <c r="G285" i="19" s="1"/>
  <c r="V133" i="25"/>
  <c r="G284" i="19" s="1"/>
  <c r="V132" i="25"/>
  <c r="G283" i="19" s="1"/>
  <c r="V131" i="25"/>
  <c r="G282" i="19" s="1"/>
  <c r="V130" i="25"/>
  <c r="G281" i="19" s="1"/>
  <c r="V129" i="25"/>
  <c r="G280" i="19" s="1"/>
  <c r="V128" i="25"/>
  <c r="G279" i="19" s="1"/>
  <c r="V127" i="25"/>
  <c r="G278" i="19" s="1"/>
  <c r="V126" i="25"/>
  <c r="G277" i="19" s="1"/>
  <c r="V125" i="25"/>
  <c r="G276" i="19" s="1"/>
  <c r="V124" i="25"/>
  <c r="G275" i="19" s="1"/>
  <c r="V123" i="25"/>
  <c r="G274" i="19" s="1"/>
  <c r="V122" i="25"/>
  <c r="G273" i="19" s="1"/>
  <c r="V121" i="25"/>
  <c r="G272" i="19" s="1"/>
  <c r="V120" i="25"/>
  <c r="G271" i="19" s="1"/>
  <c r="V119" i="25"/>
  <c r="G270" i="19" s="1"/>
  <c r="V118" i="25"/>
  <c r="G269" i="19" s="1"/>
  <c r="V117" i="25"/>
  <c r="G268" i="19" s="1"/>
  <c r="V116" i="25"/>
  <c r="G267" i="19" s="1"/>
  <c r="V115" i="25"/>
  <c r="G266" i="19" s="1"/>
  <c r="V114" i="25"/>
  <c r="G265" i="19" s="1"/>
  <c r="V113" i="25"/>
  <c r="G264" i="19" s="1"/>
  <c r="V112" i="25"/>
  <c r="G263" i="19" s="1"/>
  <c r="V111" i="25"/>
  <c r="G262" i="19" s="1"/>
  <c r="V110" i="25"/>
  <c r="G261" i="19" s="1"/>
  <c r="V109" i="25"/>
  <c r="G260" i="19" s="1"/>
  <c r="V108" i="25"/>
  <c r="G259" i="19" s="1"/>
  <c r="V107" i="25"/>
  <c r="G258" i="19" s="1"/>
  <c r="V106" i="25"/>
  <c r="G257" i="19" s="1"/>
  <c r="V105" i="25"/>
  <c r="G256" i="19" s="1"/>
  <c r="V104" i="25"/>
  <c r="G255" i="19" s="1"/>
  <c r="V103" i="25"/>
  <c r="G254" i="19" s="1"/>
  <c r="V102" i="25"/>
  <c r="G253" i="19" s="1"/>
  <c r="V101" i="25"/>
  <c r="G252" i="19" s="1"/>
  <c r="V100" i="25"/>
  <c r="G251" i="19" s="1"/>
  <c r="V99" i="25"/>
  <c r="G250" i="19" s="1"/>
  <c r="V98" i="25"/>
  <c r="G249" i="19" s="1"/>
  <c r="V97" i="25"/>
  <c r="G248" i="19" s="1"/>
  <c r="V96" i="25"/>
  <c r="G247" i="19" s="1"/>
  <c r="V95" i="25"/>
  <c r="G246" i="19" s="1"/>
  <c r="V94" i="25"/>
  <c r="G245" i="19" s="1"/>
  <c r="V93" i="25"/>
  <c r="G244" i="19" s="1"/>
  <c r="V92" i="25"/>
  <c r="G243" i="19" s="1"/>
  <c r="V91" i="25"/>
  <c r="G242" i="19" s="1"/>
  <c r="V90" i="25"/>
  <c r="G241" i="19" s="1"/>
  <c r="V89" i="25"/>
  <c r="G240" i="19" s="1"/>
  <c r="V88" i="25"/>
  <c r="G239" i="19" s="1"/>
  <c r="V87" i="25"/>
  <c r="G238" i="19" s="1"/>
  <c r="V86" i="25"/>
  <c r="G237" i="19" s="1"/>
  <c r="V85" i="25"/>
  <c r="G236" i="19" s="1"/>
  <c r="V84" i="25"/>
  <c r="G235" i="19" s="1"/>
  <c r="V83" i="25"/>
  <c r="G234" i="19" s="1"/>
  <c r="V82" i="25"/>
  <c r="G233" i="19" s="1"/>
  <c r="V81" i="25"/>
  <c r="G232" i="19" s="1"/>
  <c r="V80" i="25"/>
  <c r="G231" i="19" s="1"/>
  <c r="V79" i="25"/>
  <c r="G230" i="19" s="1"/>
  <c r="V78" i="25"/>
  <c r="G229" i="19" s="1"/>
  <c r="V77" i="25"/>
  <c r="G228" i="19" s="1"/>
  <c r="V76" i="25"/>
  <c r="G227" i="19" s="1"/>
  <c r="V75" i="25"/>
  <c r="G226" i="19" s="1"/>
  <c r="V74" i="25"/>
  <c r="G225" i="19" s="1"/>
  <c r="V73" i="25"/>
  <c r="G224" i="19" s="1"/>
  <c r="V72" i="25"/>
  <c r="G223" i="19" s="1"/>
  <c r="V71" i="25"/>
  <c r="G222" i="19" s="1"/>
  <c r="V70" i="25"/>
  <c r="G221" i="19" s="1"/>
  <c r="V69" i="25"/>
  <c r="G220" i="19" s="1"/>
  <c r="V68" i="25"/>
  <c r="G219" i="19" s="1"/>
  <c r="V67" i="25"/>
  <c r="G218" i="19" s="1"/>
  <c r="V66" i="25"/>
  <c r="G217" i="19" s="1"/>
  <c r="V65" i="25"/>
  <c r="G216" i="19" s="1"/>
  <c r="V64" i="25"/>
  <c r="G215" i="19" s="1"/>
  <c r="V63" i="25"/>
  <c r="G214" i="19" s="1"/>
  <c r="V62" i="25"/>
  <c r="G213" i="19" s="1"/>
  <c r="V61" i="25"/>
  <c r="G212" i="19" s="1"/>
  <c r="V60" i="25"/>
  <c r="G211" i="19" s="1"/>
  <c r="V59" i="25"/>
  <c r="G210" i="19" s="1"/>
  <c r="V58" i="25"/>
  <c r="G209" i="19" s="1"/>
  <c r="V57" i="25"/>
  <c r="G208" i="19" s="1"/>
  <c r="V56" i="25"/>
  <c r="G207" i="19" s="1"/>
  <c r="V55" i="25"/>
  <c r="G206" i="19" s="1"/>
  <c r="V54" i="25"/>
  <c r="G205" i="19" s="1"/>
  <c r="V53" i="25"/>
  <c r="G204" i="19" s="1"/>
  <c r="V52" i="25"/>
  <c r="G203" i="19" s="1"/>
  <c r="V51" i="25"/>
  <c r="G202" i="19" s="1"/>
  <c r="V50" i="25"/>
  <c r="G201" i="19" s="1"/>
  <c r="V49" i="25"/>
  <c r="G200" i="19" s="1"/>
  <c r="V48" i="25"/>
  <c r="G199" i="19" s="1"/>
  <c r="V47" i="25"/>
  <c r="G198" i="19" s="1"/>
  <c r="V46" i="25"/>
  <c r="G197" i="19" s="1"/>
  <c r="V45" i="25"/>
  <c r="G196" i="19" s="1"/>
  <c r="V44" i="25"/>
  <c r="G195" i="19" s="1"/>
  <c r="V43" i="25"/>
  <c r="G194" i="19" s="1"/>
  <c r="V42" i="25"/>
  <c r="G193" i="19" s="1"/>
  <c r="V41" i="25"/>
  <c r="G192" i="19" s="1"/>
  <c r="V40" i="25"/>
  <c r="G191" i="19" s="1"/>
  <c r="V39" i="25"/>
  <c r="G190" i="19" s="1"/>
  <c r="V38" i="25"/>
  <c r="G189" i="19" s="1"/>
  <c r="V37" i="25"/>
  <c r="G188" i="19" s="1"/>
  <c r="V36" i="25"/>
  <c r="G187" i="19" s="1"/>
  <c r="V35" i="25"/>
  <c r="G186" i="19" s="1"/>
  <c r="V34" i="25"/>
  <c r="G185" i="19" s="1"/>
  <c r="V33" i="25"/>
  <c r="G184" i="19" s="1"/>
  <c r="V32" i="25"/>
  <c r="G183" i="19" s="1"/>
  <c r="V31" i="25"/>
  <c r="G182" i="19" s="1"/>
  <c r="V30" i="25"/>
  <c r="G181" i="19" s="1"/>
  <c r="V29" i="25"/>
  <c r="G180" i="19" s="1"/>
  <c r="V28" i="25"/>
  <c r="G179" i="19" s="1"/>
  <c r="V27" i="25"/>
  <c r="G178" i="19" s="1"/>
  <c r="V26" i="25"/>
  <c r="G177" i="19" s="1"/>
  <c r="V25" i="25"/>
  <c r="G176" i="19" s="1"/>
  <c r="V23" i="25"/>
  <c r="G174" i="19" s="1"/>
  <c r="V22" i="25"/>
  <c r="G173" i="19" s="1"/>
  <c r="V21" i="25"/>
  <c r="G172" i="19" s="1"/>
  <c r="V20" i="25"/>
  <c r="G171" i="19" s="1"/>
  <c r="V19" i="25"/>
  <c r="G170" i="19" s="1"/>
  <c r="V18" i="25"/>
  <c r="G169" i="19" s="1"/>
  <c r="V17" i="25"/>
  <c r="G168" i="19" s="1"/>
  <c r="V16" i="25"/>
  <c r="G167" i="19" s="1"/>
  <c r="V15" i="25"/>
  <c r="G166" i="19" s="1"/>
  <c r="V14" i="25"/>
  <c r="G165" i="19" s="1"/>
  <c r="V13" i="25"/>
  <c r="G164" i="19" s="1"/>
  <c r="V12" i="25"/>
  <c r="G163" i="19" s="1"/>
  <c r="R12" i="9"/>
  <c r="R17" i="9"/>
  <c r="R22" i="9"/>
  <c r="R27" i="9"/>
  <c r="R32" i="9"/>
  <c r="R37" i="9"/>
  <c r="R42" i="9"/>
  <c r="R47" i="9"/>
  <c r="R52" i="9"/>
  <c r="R57" i="9"/>
  <c r="R70" i="9"/>
  <c r="V12" i="19" s="1"/>
  <c r="R71" i="9"/>
  <c r="V13" i="19" s="1"/>
  <c r="R72" i="9"/>
  <c r="V14" i="19" s="1"/>
  <c r="R73" i="9"/>
  <c r="R74" i="9"/>
  <c r="V16" i="19" s="1"/>
  <c r="R75" i="9"/>
  <c r="R77" i="9"/>
  <c r="V19" i="19" s="1"/>
  <c r="R78" i="9"/>
  <c r="V20" i="19" s="1"/>
  <c r="R79" i="9"/>
  <c r="V21" i="19" s="1"/>
  <c r="R80" i="9"/>
  <c r="V22" i="19" s="1"/>
  <c r="R81" i="9"/>
  <c r="V23" i="19" s="1"/>
  <c r="R83" i="9"/>
  <c r="R84" i="9"/>
  <c r="V26" i="19" s="1"/>
  <c r="R85" i="9"/>
  <c r="V27" i="19" s="1"/>
  <c r="R86" i="9"/>
  <c r="V28" i="19" s="1"/>
  <c r="R87" i="9"/>
  <c r="V29" i="19" s="1"/>
  <c r="R88" i="9"/>
  <c r="V30" i="19" s="1"/>
  <c r="R89" i="9"/>
  <c r="V31" i="19" s="1"/>
  <c r="R90" i="9"/>
  <c r="V32" i="19" s="1"/>
  <c r="R91" i="9"/>
  <c r="R92" i="9"/>
  <c r="V34" i="19" s="1"/>
  <c r="R12" i="18"/>
  <c r="R17" i="18"/>
  <c r="R22" i="18"/>
  <c r="R27" i="18"/>
  <c r="R32" i="18"/>
  <c r="R37" i="18"/>
  <c r="R42" i="18"/>
  <c r="R47" i="18"/>
  <c r="R52" i="18"/>
  <c r="R57" i="18"/>
  <c r="R70" i="18"/>
  <c r="AA12" i="19" s="1"/>
  <c r="AA164" i="19" s="1"/>
  <c r="R71" i="18"/>
  <c r="AA13" i="19" s="1"/>
  <c r="AA165" i="19" s="1"/>
  <c r="R72" i="18"/>
  <c r="AA14" i="19" s="1"/>
  <c r="AA166" i="19" s="1"/>
  <c r="R73" i="18"/>
  <c r="AA15" i="19" s="1"/>
  <c r="AA167" i="19" s="1"/>
  <c r="R74" i="18"/>
  <c r="AA16" i="19" s="1"/>
  <c r="AA168" i="19" s="1"/>
  <c r="R75" i="18"/>
  <c r="AA17" i="19" s="1"/>
  <c r="AA169" i="19" s="1"/>
  <c r="R77" i="18"/>
  <c r="AA19" i="19" s="1"/>
  <c r="AA171" i="19" s="1"/>
  <c r="R78" i="18"/>
  <c r="AA20" i="19" s="1"/>
  <c r="AA172" i="19" s="1"/>
  <c r="R79" i="18"/>
  <c r="AA21" i="19" s="1"/>
  <c r="AA173" i="19" s="1"/>
  <c r="R80" i="18"/>
  <c r="AA22" i="19" s="1"/>
  <c r="AA174" i="19" s="1"/>
  <c r="R81" i="18"/>
  <c r="AA23" i="19" s="1"/>
  <c r="AA175" i="19" s="1"/>
  <c r="R83" i="18"/>
  <c r="AA25" i="19" s="1"/>
  <c r="AA177" i="19" s="1"/>
  <c r="R84" i="18"/>
  <c r="AA26" i="19" s="1"/>
  <c r="AA178" i="19" s="1"/>
  <c r="R85" i="18"/>
  <c r="AA27" i="19" s="1"/>
  <c r="AA179" i="19" s="1"/>
  <c r="R86" i="18"/>
  <c r="AA28" i="19" s="1"/>
  <c r="AA180" i="19" s="1"/>
  <c r="R87" i="18"/>
  <c r="AA29" i="19" s="1"/>
  <c r="AA181" i="19" s="1"/>
  <c r="R88" i="18"/>
  <c r="AA30" i="19" s="1"/>
  <c r="AA182" i="19" s="1"/>
  <c r="R89" i="18"/>
  <c r="AA31" i="19" s="1"/>
  <c r="AA183" i="19" s="1"/>
  <c r="R90" i="18"/>
  <c r="AA32" i="19" s="1"/>
  <c r="AA184" i="19" s="1"/>
  <c r="R91" i="18"/>
  <c r="AA33" i="19" s="1"/>
  <c r="AA185" i="19" s="1"/>
  <c r="R92" i="18"/>
  <c r="AA34" i="19" s="1"/>
  <c r="AA186" i="19" s="1"/>
  <c r="V152" i="1"/>
  <c r="F176" i="1" s="1"/>
  <c r="F177" i="1" s="1"/>
  <c r="F178" i="1" s="1"/>
  <c r="B21" i="36" s="1"/>
  <c r="R151" i="8"/>
  <c r="E111" i="17"/>
  <c r="F111" i="17"/>
  <c r="E112" i="17"/>
  <c r="F112" i="17"/>
  <c r="E113" i="17"/>
  <c r="F113" i="17"/>
  <c r="E114" i="17"/>
  <c r="F114" i="17"/>
  <c r="E115" i="17"/>
  <c r="F115" i="17"/>
  <c r="E116" i="17"/>
  <c r="F116" i="17"/>
  <c r="E117" i="17"/>
  <c r="F117" i="17"/>
  <c r="E118" i="17"/>
  <c r="F118" i="17"/>
  <c r="E119" i="17"/>
  <c r="F119" i="17"/>
  <c r="E120" i="17"/>
  <c r="F120" i="17"/>
  <c r="E121" i="17"/>
  <c r="F121" i="17"/>
  <c r="E122" i="17"/>
  <c r="F122" i="17"/>
  <c r="E123" i="17"/>
  <c r="F123" i="17"/>
  <c r="E124" i="17"/>
  <c r="F124" i="17"/>
  <c r="E125" i="17"/>
  <c r="F125" i="17"/>
  <c r="E126" i="17"/>
  <c r="F126" i="17"/>
  <c r="E127" i="17"/>
  <c r="F127" i="17"/>
  <c r="E128" i="17"/>
  <c r="F128" i="17"/>
  <c r="E129" i="17"/>
  <c r="F129" i="17"/>
  <c r="E130" i="17"/>
  <c r="F130" i="17"/>
  <c r="E131" i="17"/>
  <c r="F131" i="17"/>
  <c r="E132" i="17"/>
  <c r="F132" i="17"/>
  <c r="E133" i="17"/>
  <c r="F133" i="17"/>
  <c r="E134" i="17"/>
  <c r="F134" i="17"/>
  <c r="E135" i="17"/>
  <c r="F135" i="17"/>
  <c r="E136" i="17"/>
  <c r="F136" i="17"/>
  <c r="E137" i="17"/>
  <c r="F137" i="17"/>
  <c r="E138" i="17"/>
  <c r="F138" i="17"/>
  <c r="E139" i="17"/>
  <c r="F139" i="17"/>
  <c r="E140" i="17"/>
  <c r="F140" i="17"/>
  <c r="E141" i="17"/>
  <c r="F141" i="17"/>
  <c r="E142" i="17"/>
  <c r="F142" i="17"/>
  <c r="E143" i="17"/>
  <c r="F143" i="17"/>
  <c r="E144" i="17"/>
  <c r="F144" i="17"/>
  <c r="E145" i="17"/>
  <c r="F145" i="17"/>
  <c r="E146" i="17"/>
  <c r="F146" i="17"/>
  <c r="E147" i="17"/>
  <c r="F147" i="17"/>
  <c r="E148" i="17"/>
  <c r="F148" i="17"/>
  <c r="E149" i="17"/>
  <c r="F149" i="17"/>
  <c r="E150" i="17"/>
  <c r="F150" i="17"/>
  <c r="D13" i="16"/>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E117" i="16"/>
  <c r="F117" i="16"/>
  <c r="E118" i="16"/>
  <c r="F118" i="16"/>
  <c r="E119" i="16"/>
  <c r="F119" i="16"/>
  <c r="E120" i="16"/>
  <c r="F120" i="16"/>
  <c r="E121" i="16"/>
  <c r="F121" i="16"/>
  <c r="E122" i="16"/>
  <c r="F122" i="16"/>
  <c r="E123" i="16"/>
  <c r="F123" i="16"/>
  <c r="E124" i="16"/>
  <c r="F124" i="16"/>
  <c r="E125" i="16"/>
  <c r="F125" i="16"/>
  <c r="E126" i="16"/>
  <c r="F126" i="16"/>
  <c r="E127" i="16"/>
  <c r="F127" i="16"/>
  <c r="E128" i="16"/>
  <c r="F128" i="16"/>
  <c r="E129" i="16"/>
  <c r="F129" i="16"/>
  <c r="E130" i="16"/>
  <c r="F130" i="16"/>
  <c r="E131" i="16"/>
  <c r="F131" i="16"/>
  <c r="E132" i="16"/>
  <c r="F132" i="16"/>
  <c r="E133" i="16"/>
  <c r="F133" i="16"/>
  <c r="E134" i="16"/>
  <c r="F134" i="16"/>
  <c r="E135" i="16"/>
  <c r="F135" i="16"/>
  <c r="E136" i="16"/>
  <c r="F136" i="16"/>
  <c r="E137" i="16"/>
  <c r="F137" i="16"/>
  <c r="E138" i="16"/>
  <c r="F138" i="16"/>
  <c r="E139" i="16"/>
  <c r="F139" i="16"/>
  <c r="E140" i="16"/>
  <c r="F140" i="16"/>
  <c r="E141" i="16"/>
  <c r="F141" i="16"/>
  <c r="E142" i="16"/>
  <c r="F142" i="16"/>
  <c r="E143" i="16"/>
  <c r="F143" i="16"/>
  <c r="E144" i="16"/>
  <c r="F144" i="16"/>
  <c r="E145" i="16"/>
  <c r="F145" i="16"/>
  <c r="E146" i="16"/>
  <c r="F146" i="16"/>
  <c r="E147" i="16"/>
  <c r="F147" i="16"/>
  <c r="E148" i="16"/>
  <c r="F148" i="16"/>
  <c r="E149" i="16"/>
  <c r="F149" i="16"/>
  <c r="E150" i="16"/>
  <c r="F150" i="16"/>
  <c r="E151" i="16"/>
  <c r="F151" i="16"/>
  <c r="E109" i="16"/>
  <c r="I324" i="18" s="1"/>
  <c r="F109" i="16"/>
  <c r="E110" i="16"/>
  <c r="I325" i="18" s="1"/>
  <c r="F110" i="16"/>
  <c r="E111" i="16"/>
  <c r="I326" i="18" s="1"/>
  <c r="F111" i="16"/>
  <c r="E112" i="16"/>
  <c r="F112" i="16"/>
  <c r="E113" i="16"/>
  <c r="F113" i="16"/>
  <c r="E114" i="16"/>
  <c r="F114" i="16"/>
  <c r="E115" i="16"/>
  <c r="F115" i="16"/>
  <c r="E116" i="16"/>
  <c r="F116" i="16"/>
  <c r="D11" i="15"/>
  <c r="D11" i="13"/>
  <c r="E12" i="8"/>
  <c r="F12" i="8"/>
  <c r="E13" i="8"/>
  <c r="F13" i="8"/>
  <c r="E14" i="8"/>
  <c r="F14" i="8"/>
  <c r="E15" i="8"/>
  <c r="F15" i="8"/>
  <c r="E16" i="8"/>
  <c r="F16" i="8"/>
  <c r="E17" i="8"/>
  <c r="F17" i="8"/>
  <c r="E18" i="8"/>
  <c r="F18" i="8"/>
  <c r="E19" i="8"/>
  <c r="F19" i="8"/>
  <c r="E20" i="8"/>
  <c r="F20" i="8"/>
  <c r="E21" i="8"/>
  <c r="F21" i="8"/>
  <c r="E22" i="8"/>
  <c r="F22" i="8"/>
  <c r="E23" i="8"/>
  <c r="F23" i="8"/>
  <c r="E24" i="8"/>
  <c r="F24" i="8"/>
  <c r="E25" i="8"/>
  <c r="F25" i="8"/>
  <c r="E26" i="8"/>
  <c r="F26" i="8"/>
  <c r="E27" i="8"/>
  <c r="F27" i="8"/>
  <c r="E28" i="8"/>
  <c r="F28" i="8"/>
  <c r="E29" i="8"/>
  <c r="F29" i="8"/>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76" i="8"/>
  <c r="F76" i="8"/>
  <c r="E77" i="8"/>
  <c r="F77" i="8"/>
  <c r="E78" i="8"/>
  <c r="F78" i="8"/>
  <c r="E79" i="8"/>
  <c r="F79" i="8"/>
  <c r="E80" i="8"/>
  <c r="F80" i="8"/>
  <c r="E81" i="8"/>
  <c r="F81" i="8"/>
  <c r="E82" i="8"/>
  <c r="F82" i="8"/>
  <c r="E83" i="8"/>
  <c r="F83" i="8"/>
  <c r="E84" i="8"/>
  <c r="F84" i="8"/>
  <c r="E85" i="8"/>
  <c r="F85" i="8"/>
  <c r="E86" i="8"/>
  <c r="F86" i="8"/>
  <c r="E87" i="8"/>
  <c r="F87" i="8"/>
  <c r="E88" i="8"/>
  <c r="F88" i="8"/>
  <c r="E89" i="8"/>
  <c r="F89" i="8"/>
  <c r="E90" i="8"/>
  <c r="F90" i="8"/>
  <c r="E91" i="8"/>
  <c r="F91" i="8"/>
  <c r="E92" i="8"/>
  <c r="F92" i="8"/>
  <c r="E93" i="8"/>
  <c r="F93" i="8"/>
  <c r="E94" i="8"/>
  <c r="F94" i="8"/>
  <c r="E95" i="8"/>
  <c r="F95" i="8"/>
  <c r="E96" i="8"/>
  <c r="F96" i="8"/>
  <c r="E97" i="8"/>
  <c r="F97" i="8"/>
  <c r="E98" i="8"/>
  <c r="F98" i="8"/>
  <c r="E99" i="8"/>
  <c r="F99" i="8"/>
  <c r="E100" i="8"/>
  <c r="F100" i="8"/>
  <c r="E101" i="8"/>
  <c r="F101" i="8"/>
  <c r="E102" i="8"/>
  <c r="F102" i="8"/>
  <c r="E103" i="8"/>
  <c r="F103" i="8"/>
  <c r="E104" i="8"/>
  <c r="F104" i="8"/>
  <c r="E105" i="8"/>
  <c r="F105" i="8"/>
  <c r="E106" i="8"/>
  <c r="F106" i="8"/>
  <c r="E107" i="8"/>
  <c r="F107" i="8"/>
  <c r="E108" i="8"/>
  <c r="F108" i="8"/>
  <c r="E109" i="8"/>
  <c r="F109" i="8"/>
  <c r="E110" i="8"/>
  <c r="F110" i="8"/>
  <c r="E111" i="8"/>
  <c r="F111" i="8"/>
  <c r="E112" i="8"/>
  <c r="F112" i="8"/>
  <c r="E113" i="8"/>
  <c r="F113" i="8"/>
  <c r="E114" i="8"/>
  <c r="F114" i="8"/>
  <c r="E115" i="8"/>
  <c r="F115" i="8"/>
  <c r="E116" i="8"/>
  <c r="F116" i="8"/>
  <c r="E117" i="8"/>
  <c r="F117" i="8"/>
  <c r="E118" i="8"/>
  <c r="F118" i="8"/>
  <c r="E119" i="8"/>
  <c r="F119" i="8"/>
  <c r="E120" i="8"/>
  <c r="F120" i="8"/>
  <c r="E121" i="8"/>
  <c r="F121" i="8"/>
  <c r="E122" i="8"/>
  <c r="F122" i="8"/>
  <c r="E123" i="8"/>
  <c r="F123" i="8"/>
  <c r="E124" i="8"/>
  <c r="F124" i="8"/>
  <c r="E125" i="8"/>
  <c r="F125" i="8"/>
  <c r="E126" i="8"/>
  <c r="F126" i="8"/>
  <c r="E127" i="8"/>
  <c r="F127" i="8"/>
  <c r="E128" i="8"/>
  <c r="F128" i="8"/>
  <c r="E129" i="8"/>
  <c r="F129" i="8"/>
  <c r="E130" i="8"/>
  <c r="F130" i="8"/>
  <c r="E131" i="8"/>
  <c r="F131" i="8"/>
  <c r="E132" i="8"/>
  <c r="F132" i="8"/>
  <c r="E133" i="8"/>
  <c r="F133" i="8"/>
  <c r="E134" i="8"/>
  <c r="F134" i="8"/>
  <c r="E135" i="8"/>
  <c r="F135" i="8"/>
  <c r="E136" i="8"/>
  <c r="F136" i="8"/>
  <c r="E137" i="8"/>
  <c r="F137" i="8"/>
  <c r="E138" i="8"/>
  <c r="F138" i="8"/>
  <c r="E139" i="8"/>
  <c r="F139" i="8"/>
  <c r="E140" i="8"/>
  <c r="F140" i="8"/>
  <c r="E141" i="8"/>
  <c r="F141" i="8"/>
  <c r="E142" i="8"/>
  <c r="F142" i="8"/>
  <c r="E143" i="8"/>
  <c r="F143" i="8"/>
  <c r="E144" i="8"/>
  <c r="F144" i="8"/>
  <c r="E145" i="8"/>
  <c r="F145" i="8"/>
  <c r="E146" i="8"/>
  <c r="F146" i="8"/>
  <c r="E147" i="8"/>
  <c r="F147" i="8"/>
  <c r="E148" i="8"/>
  <c r="F148" i="8"/>
  <c r="E149" i="8"/>
  <c r="F149" i="8"/>
  <c r="E150" i="8"/>
  <c r="F150" i="8"/>
  <c r="E13" i="1"/>
  <c r="I201" i="9" s="1"/>
  <c r="F13" i="1"/>
  <c r="E14" i="1"/>
  <c r="I202" i="18" s="1"/>
  <c r="F14" i="1"/>
  <c r="E15" i="1"/>
  <c r="I203" i="9" s="1"/>
  <c r="F15" i="1"/>
  <c r="E16" i="1"/>
  <c r="I204" i="18" s="1"/>
  <c r="F16" i="1"/>
  <c r="E17" i="1"/>
  <c r="I205" i="18" s="1"/>
  <c r="F17" i="1"/>
  <c r="E18" i="1"/>
  <c r="I206" i="9" s="1"/>
  <c r="F18" i="1"/>
  <c r="E19" i="1"/>
  <c r="I207" i="9" s="1"/>
  <c r="F19" i="1"/>
  <c r="E20" i="1"/>
  <c r="I208" i="9" s="1"/>
  <c r="F20" i="1"/>
  <c r="E21" i="1"/>
  <c r="I209" i="9" s="1"/>
  <c r="F21" i="1"/>
  <c r="E22" i="1"/>
  <c r="I210" i="18" s="1"/>
  <c r="F22" i="1"/>
  <c r="E23" i="1"/>
  <c r="I211" i="9" s="1"/>
  <c r="F23" i="1"/>
  <c r="E24" i="1"/>
  <c r="I212" i="9" s="1"/>
  <c r="F24" i="1"/>
  <c r="E25" i="1"/>
  <c r="I213" i="18" s="1"/>
  <c r="F25" i="1"/>
  <c r="E26" i="1"/>
  <c r="I214" i="18" s="1"/>
  <c r="F26" i="1"/>
  <c r="E27" i="1"/>
  <c r="I215" i="9" s="1"/>
  <c r="F27" i="1"/>
  <c r="E28" i="1"/>
  <c r="I216" i="9" s="1"/>
  <c r="F28" i="1"/>
  <c r="E29" i="1"/>
  <c r="I217" i="9" s="1"/>
  <c r="F29" i="1"/>
  <c r="E30" i="1"/>
  <c r="I218" i="18" s="1"/>
  <c r="F30" i="1"/>
  <c r="E31" i="1"/>
  <c r="I219" i="9" s="1"/>
  <c r="F31" i="1"/>
  <c r="E32" i="1"/>
  <c r="I220" i="9" s="1"/>
  <c r="F32" i="1"/>
  <c r="E33" i="1"/>
  <c r="I221" i="9" s="1"/>
  <c r="F33" i="1"/>
  <c r="E34" i="1"/>
  <c r="I222" i="18" s="1"/>
  <c r="F34" i="1"/>
  <c r="E35" i="1"/>
  <c r="I223" i="9" s="1"/>
  <c r="F35" i="1"/>
  <c r="E36" i="1"/>
  <c r="I224" i="18" s="1"/>
  <c r="F36" i="1"/>
  <c r="E37" i="1"/>
  <c r="I225" i="9" s="1"/>
  <c r="F37" i="1"/>
  <c r="E38" i="1"/>
  <c r="I226" i="9" s="1"/>
  <c r="F38" i="1"/>
  <c r="E39" i="1"/>
  <c r="I227" i="9" s="1"/>
  <c r="F39" i="1"/>
  <c r="E40" i="1"/>
  <c r="I228" i="9" s="1"/>
  <c r="F40" i="1"/>
  <c r="E41" i="1"/>
  <c r="I229" i="9" s="1"/>
  <c r="F41" i="1"/>
  <c r="E42" i="1"/>
  <c r="I230" i="9" s="1"/>
  <c r="F42" i="1"/>
  <c r="E43" i="1"/>
  <c r="I231" i="9" s="1"/>
  <c r="F43" i="1"/>
  <c r="E44" i="1"/>
  <c r="I232" i="9" s="1"/>
  <c r="F44" i="1"/>
  <c r="E45" i="1"/>
  <c r="I233" i="9" s="1"/>
  <c r="F45" i="1"/>
  <c r="E46" i="1"/>
  <c r="I234" i="9" s="1"/>
  <c r="F46" i="1"/>
  <c r="E47" i="1"/>
  <c r="I235" i="9" s="1"/>
  <c r="F47" i="1"/>
  <c r="E48" i="1"/>
  <c r="I236" i="9" s="1"/>
  <c r="F48" i="1"/>
  <c r="E49" i="1"/>
  <c r="I237" i="9" s="1"/>
  <c r="F49" i="1"/>
  <c r="E50" i="1"/>
  <c r="I238" i="9" s="1"/>
  <c r="F50" i="1"/>
  <c r="E51" i="1"/>
  <c r="F51" i="1"/>
  <c r="E52" i="1"/>
  <c r="I240" i="9" s="1"/>
  <c r="F52" i="1"/>
  <c r="E53" i="1"/>
  <c r="I241" i="9" s="1"/>
  <c r="F53" i="1"/>
  <c r="E54" i="1"/>
  <c r="I242" i="9" s="1"/>
  <c r="F54" i="1"/>
  <c r="E55" i="1"/>
  <c r="I243" i="9" s="1"/>
  <c r="F55" i="1"/>
  <c r="E56" i="1"/>
  <c r="I244" i="9" s="1"/>
  <c r="F56" i="1"/>
  <c r="E57" i="1"/>
  <c r="I245" i="9" s="1"/>
  <c r="F57" i="1"/>
  <c r="E58" i="1"/>
  <c r="I246" i="9" s="1"/>
  <c r="F58" i="1"/>
  <c r="E59" i="1"/>
  <c r="I247" i="9" s="1"/>
  <c r="F59" i="1"/>
  <c r="E60" i="1"/>
  <c r="I248" i="9" s="1"/>
  <c r="F60" i="1"/>
  <c r="E61" i="1"/>
  <c r="I249" i="9" s="1"/>
  <c r="F61" i="1"/>
  <c r="E62" i="1"/>
  <c r="I250" i="9" s="1"/>
  <c r="F62" i="1"/>
  <c r="E63" i="1"/>
  <c r="I251" i="9" s="1"/>
  <c r="F63" i="1"/>
  <c r="E64" i="1"/>
  <c r="I252" i="9" s="1"/>
  <c r="F64" i="1"/>
  <c r="E65" i="1"/>
  <c r="I253" i="9" s="1"/>
  <c r="F65" i="1"/>
  <c r="E66" i="1"/>
  <c r="I254" i="9" s="1"/>
  <c r="F66" i="1"/>
  <c r="E67" i="1"/>
  <c r="I255" i="9" s="1"/>
  <c r="F67" i="1"/>
  <c r="E68" i="1"/>
  <c r="I256" i="9" s="1"/>
  <c r="F68" i="1"/>
  <c r="E69" i="1"/>
  <c r="I257" i="9" s="1"/>
  <c r="F69" i="1"/>
  <c r="E70" i="1"/>
  <c r="I258" i="9" s="1"/>
  <c r="F70" i="1"/>
  <c r="E71" i="1"/>
  <c r="I259" i="9" s="1"/>
  <c r="F71" i="1"/>
  <c r="E72" i="1"/>
  <c r="I260" i="9" s="1"/>
  <c r="F72" i="1"/>
  <c r="E73" i="1"/>
  <c r="I261" i="9" s="1"/>
  <c r="F73" i="1"/>
  <c r="E74" i="1"/>
  <c r="I262" i="9" s="1"/>
  <c r="F74" i="1"/>
  <c r="E75" i="1"/>
  <c r="I263" i="9" s="1"/>
  <c r="F75" i="1"/>
  <c r="E76" i="1"/>
  <c r="I264" i="9" s="1"/>
  <c r="F76" i="1"/>
  <c r="E77" i="1"/>
  <c r="I265" i="9" s="1"/>
  <c r="F77" i="1"/>
  <c r="E78" i="1"/>
  <c r="I266" i="9" s="1"/>
  <c r="F78" i="1"/>
  <c r="E79" i="1"/>
  <c r="I267" i="9" s="1"/>
  <c r="F79" i="1"/>
  <c r="E80" i="1"/>
  <c r="I268" i="9" s="1"/>
  <c r="F80" i="1"/>
  <c r="E81" i="1"/>
  <c r="I269" i="9" s="1"/>
  <c r="F81" i="1"/>
  <c r="E82" i="1"/>
  <c r="I270" i="9" s="1"/>
  <c r="F82" i="1"/>
  <c r="E83" i="1"/>
  <c r="I271" i="9" s="1"/>
  <c r="F83" i="1"/>
  <c r="E84" i="1"/>
  <c r="I272" i="9" s="1"/>
  <c r="F84" i="1"/>
  <c r="E85" i="1"/>
  <c r="I273" i="9" s="1"/>
  <c r="F85" i="1"/>
  <c r="E86" i="1"/>
  <c r="I274" i="9" s="1"/>
  <c r="F86" i="1"/>
  <c r="E87" i="1"/>
  <c r="I275" i="9" s="1"/>
  <c r="F87" i="1"/>
  <c r="E88" i="1"/>
  <c r="F88" i="1"/>
  <c r="E89" i="1"/>
  <c r="I277" i="9" s="1"/>
  <c r="F89" i="1"/>
  <c r="E90" i="1"/>
  <c r="I278" i="9" s="1"/>
  <c r="F90" i="1"/>
  <c r="E91" i="1"/>
  <c r="I279" i="9" s="1"/>
  <c r="F91" i="1"/>
  <c r="E92" i="1"/>
  <c r="I280" i="9" s="1"/>
  <c r="F92" i="1"/>
  <c r="E93" i="1"/>
  <c r="I281" i="9" s="1"/>
  <c r="F93" i="1"/>
  <c r="E94" i="1"/>
  <c r="I282" i="9" s="1"/>
  <c r="F94" i="1"/>
  <c r="E95" i="1"/>
  <c r="I283" i="9" s="1"/>
  <c r="F95" i="1"/>
  <c r="E96" i="1"/>
  <c r="I284" i="9" s="1"/>
  <c r="F96" i="1"/>
  <c r="E97" i="1"/>
  <c r="I285" i="9" s="1"/>
  <c r="F97" i="1"/>
  <c r="E98" i="1"/>
  <c r="I286" i="9" s="1"/>
  <c r="F98" i="1"/>
  <c r="E99" i="1"/>
  <c r="I287" i="9" s="1"/>
  <c r="F99" i="1"/>
  <c r="E100" i="1"/>
  <c r="I288" i="9" s="1"/>
  <c r="F100" i="1"/>
  <c r="E101" i="1"/>
  <c r="I289" i="9" s="1"/>
  <c r="F101" i="1"/>
  <c r="E102" i="1"/>
  <c r="I290" i="9" s="1"/>
  <c r="F102" i="1"/>
  <c r="E103" i="1"/>
  <c r="I291" i="9" s="1"/>
  <c r="F103" i="1"/>
  <c r="E104" i="1"/>
  <c r="I292" i="9" s="1"/>
  <c r="F104" i="1"/>
  <c r="E105" i="1"/>
  <c r="I293" i="9" s="1"/>
  <c r="F105" i="1"/>
  <c r="E106" i="1"/>
  <c r="I294" i="9" s="1"/>
  <c r="F106" i="1"/>
  <c r="E107" i="1"/>
  <c r="I295" i="9" s="1"/>
  <c r="F107" i="1"/>
  <c r="E108" i="1"/>
  <c r="I296" i="9" s="1"/>
  <c r="F108" i="1"/>
  <c r="E109" i="1"/>
  <c r="I297" i="9" s="1"/>
  <c r="F109" i="1"/>
  <c r="E110" i="1"/>
  <c r="I298" i="9" s="1"/>
  <c r="F110" i="1"/>
  <c r="E111" i="1"/>
  <c r="I299" i="9" s="1"/>
  <c r="F111" i="1"/>
  <c r="E112" i="1"/>
  <c r="I300" i="9" s="1"/>
  <c r="F112" i="1"/>
  <c r="E113" i="1"/>
  <c r="I301" i="9" s="1"/>
  <c r="F113" i="1"/>
  <c r="E114" i="1"/>
  <c r="I302" i="9" s="1"/>
  <c r="F114" i="1"/>
  <c r="E115" i="1"/>
  <c r="I303" i="9" s="1"/>
  <c r="F115" i="1"/>
  <c r="E116" i="1"/>
  <c r="I304" i="9" s="1"/>
  <c r="F116" i="1"/>
  <c r="E117" i="1"/>
  <c r="I305" i="9" s="1"/>
  <c r="F117" i="1"/>
  <c r="E118" i="1"/>
  <c r="I306" i="9" s="1"/>
  <c r="F118" i="1"/>
  <c r="E119" i="1"/>
  <c r="I307" i="9" s="1"/>
  <c r="F119" i="1"/>
  <c r="E120" i="1"/>
  <c r="I308" i="9" s="1"/>
  <c r="F120" i="1"/>
  <c r="E121" i="1"/>
  <c r="I309" i="9" s="1"/>
  <c r="F121" i="1"/>
  <c r="E122" i="1"/>
  <c r="I310" i="9" s="1"/>
  <c r="F122" i="1"/>
  <c r="E123" i="1"/>
  <c r="I311" i="9" s="1"/>
  <c r="F123" i="1"/>
  <c r="E124" i="1"/>
  <c r="I312" i="9" s="1"/>
  <c r="F124" i="1"/>
  <c r="E125" i="1"/>
  <c r="I313" i="9" s="1"/>
  <c r="F125" i="1"/>
  <c r="E126" i="1"/>
  <c r="I314" i="9" s="1"/>
  <c r="F126" i="1"/>
  <c r="E127" i="1"/>
  <c r="I315" i="9" s="1"/>
  <c r="F127" i="1"/>
  <c r="E128" i="1"/>
  <c r="I316" i="9" s="1"/>
  <c r="F128" i="1"/>
  <c r="E129" i="1"/>
  <c r="I317" i="9" s="1"/>
  <c r="F129" i="1"/>
  <c r="E130" i="1"/>
  <c r="I318" i="9" s="1"/>
  <c r="F130" i="1"/>
  <c r="E131" i="1"/>
  <c r="I319" i="9" s="1"/>
  <c r="F131" i="1"/>
  <c r="E132" i="1"/>
  <c r="I320" i="9" s="1"/>
  <c r="F132" i="1"/>
  <c r="E133" i="1"/>
  <c r="I321" i="9" s="1"/>
  <c r="F133" i="1"/>
  <c r="E134" i="1"/>
  <c r="I322" i="9" s="1"/>
  <c r="F134" i="1"/>
  <c r="E135" i="1"/>
  <c r="I323" i="9" s="1"/>
  <c r="F135" i="1"/>
  <c r="E136" i="1"/>
  <c r="I324" i="9" s="1"/>
  <c r="F136" i="1"/>
  <c r="E137" i="1"/>
  <c r="I325" i="9" s="1"/>
  <c r="F137" i="1"/>
  <c r="E138" i="1"/>
  <c r="I326" i="9" s="1"/>
  <c r="F138" i="1"/>
  <c r="E139" i="1"/>
  <c r="I327" i="9" s="1"/>
  <c r="F139" i="1"/>
  <c r="E140" i="1"/>
  <c r="F140" i="1"/>
  <c r="E141" i="1"/>
  <c r="I329" i="9" s="1"/>
  <c r="F141" i="1"/>
  <c r="E142" i="1"/>
  <c r="I330" i="9" s="1"/>
  <c r="F142" i="1"/>
  <c r="E143" i="1"/>
  <c r="I331" i="9" s="1"/>
  <c r="F143" i="1"/>
  <c r="E144" i="1"/>
  <c r="I332" i="9" s="1"/>
  <c r="F144" i="1"/>
  <c r="E145" i="1"/>
  <c r="I333" i="9" s="1"/>
  <c r="F145" i="1"/>
  <c r="E146" i="1"/>
  <c r="I334" i="9" s="1"/>
  <c r="F146" i="1"/>
  <c r="E147" i="1"/>
  <c r="I335" i="9" s="1"/>
  <c r="F147" i="1"/>
  <c r="E148" i="1"/>
  <c r="I336" i="9" s="1"/>
  <c r="F148" i="1"/>
  <c r="E149" i="1"/>
  <c r="I337" i="9" s="1"/>
  <c r="F149" i="1"/>
  <c r="E150" i="1"/>
  <c r="I338" i="9" s="1"/>
  <c r="F150" i="1"/>
  <c r="E151" i="1"/>
  <c r="I339" i="9" s="1"/>
  <c r="F151" i="1"/>
  <c r="I328" i="9"/>
  <c r="I276" i="9"/>
  <c r="I239" i="9"/>
  <c r="D13" i="1"/>
  <c r="D14" i="1" s="1"/>
  <c r="D15" i="1" s="1"/>
  <c r="D16" i="1" s="1"/>
  <c r="D17" i="1" s="1"/>
  <c r="D18" i="1" s="1"/>
  <c r="D19" i="1" s="1"/>
  <c r="D20" i="1" s="1"/>
  <c r="D19" i="8" s="1"/>
  <c r="H152" i="8"/>
  <c r="Z34" i="19"/>
  <c r="Z186" i="19" s="1"/>
  <c r="Y34" i="19"/>
  <c r="Y186" i="19" s="1"/>
  <c r="X34" i="19"/>
  <c r="X186" i="19" s="1"/>
  <c r="W34" i="19"/>
  <c r="W186" i="19" s="1"/>
  <c r="Z33" i="19"/>
  <c r="Z185" i="19" s="1"/>
  <c r="AG185" i="19" s="1"/>
  <c r="Y33" i="19"/>
  <c r="Y185" i="19" s="1"/>
  <c r="AF185" i="19" s="1"/>
  <c r="X33" i="19"/>
  <c r="X185" i="19" s="1"/>
  <c r="AE185" i="19" s="1"/>
  <c r="W33" i="19"/>
  <c r="W185" i="19" s="1"/>
  <c r="AD185" i="19" s="1"/>
  <c r="Z32" i="19"/>
  <c r="Z184" i="19" s="1"/>
  <c r="AG184" i="19" s="1"/>
  <c r="Y32" i="19"/>
  <c r="Y184" i="19" s="1"/>
  <c r="AF184" i="19" s="1"/>
  <c r="X32" i="19"/>
  <c r="X184" i="19" s="1"/>
  <c r="AE184" i="19" s="1"/>
  <c r="W32" i="19"/>
  <c r="W184" i="19" s="1"/>
  <c r="AD184" i="19" s="1"/>
  <c r="Z31" i="19"/>
  <c r="Z183" i="19" s="1"/>
  <c r="AG183" i="19" s="1"/>
  <c r="Y31" i="19"/>
  <c r="Y183" i="19" s="1"/>
  <c r="AF183" i="19" s="1"/>
  <c r="X31" i="19"/>
  <c r="X183" i="19" s="1"/>
  <c r="AE183" i="19" s="1"/>
  <c r="W31" i="19"/>
  <c r="W183" i="19" s="1"/>
  <c r="AD183" i="19" s="1"/>
  <c r="Z30" i="19"/>
  <c r="Z182" i="19" s="1"/>
  <c r="AG182" i="19" s="1"/>
  <c r="Y30" i="19"/>
  <c r="Y182" i="19" s="1"/>
  <c r="AF182" i="19" s="1"/>
  <c r="X30" i="19"/>
  <c r="X182" i="19" s="1"/>
  <c r="AE182" i="19" s="1"/>
  <c r="W30" i="19"/>
  <c r="W182" i="19" s="1"/>
  <c r="AD182" i="19" s="1"/>
  <c r="Z29" i="19"/>
  <c r="Z181" i="19" s="1"/>
  <c r="AG181" i="19" s="1"/>
  <c r="Y29" i="19"/>
  <c r="Y181" i="19" s="1"/>
  <c r="AF181" i="19" s="1"/>
  <c r="X29" i="19"/>
  <c r="X181" i="19" s="1"/>
  <c r="AE181" i="19" s="1"/>
  <c r="W29" i="19"/>
  <c r="W181" i="19" s="1"/>
  <c r="AD181" i="19" s="1"/>
  <c r="Z28" i="19"/>
  <c r="Z180" i="19" s="1"/>
  <c r="AG180" i="19" s="1"/>
  <c r="Y28" i="19"/>
  <c r="Y180" i="19" s="1"/>
  <c r="AF180" i="19" s="1"/>
  <c r="X28" i="19"/>
  <c r="X180" i="19" s="1"/>
  <c r="AE180" i="19" s="1"/>
  <c r="W28" i="19"/>
  <c r="W180" i="19" s="1"/>
  <c r="AD180" i="19" s="1"/>
  <c r="Z27" i="19"/>
  <c r="Z179" i="19" s="1"/>
  <c r="AG179" i="19" s="1"/>
  <c r="Y27" i="19"/>
  <c r="Y179" i="19" s="1"/>
  <c r="AF179" i="19" s="1"/>
  <c r="X27" i="19"/>
  <c r="X179" i="19" s="1"/>
  <c r="AE179" i="19" s="1"/>
  <c r="W27" i="19"/>
  <c r="W179" i="19" s="1"/>
  <c r="AD179" i="19" s="1"/>
  <c r="Z26" i="19"/>
  <c r="Z178" i="19" s="1"/>
  <c r="AG178" i="19" s="1"/>
  <c r="Y26" i="19"/>
  <c r="Y178" i="19" s="1"/>
  <c r="AF178" i="19" s="1"/>
  <c r="X26" i="19"/>
  <c r="X178" i="19" s="1"/>
  <c r="AE178" i="19" s="1"/>
  <c r="W26" i="19"/>
  <c r="W178" i="19" s="1"/>
  <c r="AD178" i="19" s="1"/>
  <c r="Z25" i="19"/>
  <c r="Z177" i="19" s="1"/>
  <c r="AG177" i="19" s="1"/>
  <c r="Y25" i="19"/>
  <c r="Y177" i="19" s="1"/>
  <c r="AF177" i="19" s="1"/>
  <c r="X25" i="19"/>
  <c r="X177" i="19" s="1"/>
  <c r="AE177" i="19" s="1"/>
  <c r="Z23" i="19"/>
  <c r="Z175" i="19" s="1"/>
  <c r="AG175" i="19" s="1"/>
  <c r="Y23" i="19"/>
  <c r="Y175" i="19" s="1"/>
  <c r="AF175" i="19" s="1"/>
  <c r="X23" i="19"/>
  <c r="X175" i="19" s="1"/>
  <c r="AE175" i="19" s="1"/>
  <c r="W23" i="19"/>
  <c r="W175" i="19" s="1"/>
  <c r="AD175" i="19" s="1"/>
  <c r="Z22" i="19"/>
  <c r="Z174" i="19" s="1"/>
  <c r="AG174" i="19" s="1"/>
  <c r="Y22" i="19"/>
  <c r="Y174" i="19" s="1"/>
  <c r="AF174" i="19" s="1"/>
  <c r="X22" i="19"/>
  <c r="X174" i="19" s="1"/>
  <c r="AE174" i="19" s="1"/>
  <c r="W22" i="19"/>
  <c r="W174" i="19" s="1"/>
  <c r="AD174" i="19" s="1"/>
  <c r="Z21" i="19"/>
  <c r="Z173" i="19" s="1"/>
  <c r="AG173" i="19" s="1"/>
  <c r="Y21" i="19"/>
  <c r="Y173" i="19" s="1"/>
  <c r="AF173" i="19" s="1"/>
  <c r="X21" i="19"/>
  <c r="X173" i="19" s="1"/>
  <c r="AE173" i="19" s="1"/>
  <c r="W21" i="19"/>
  <c r="W173" i="19" s="1"/>
  <c r="AD173" i="19" s="1"/>
  <c r="Z20" i="19"/>
  <c r="Z172" i="19" s="1"/>
  <c r="AG172" i="19" s="1"/>
  <c r="Y20" i="19"/>
  <c r="Y172" i="19" s="1"/>
  <c r="AF172" i="19" s="1"/>
  <c r="X20" i="19"/>
  <c r="X172" i="19" s="1"/>
  <c r="AE172" i="19" s="1"/>
  <c r="W20" i="19"/>
  <c r="W172" i="19" s="1"/>
  <c r="AD172" i="19" s="1"/>
  <c r="Z19" i="19"/>
  <c r="Z171" i="19" s="1"/>
  <c r="AG171" i="19" s="1"/>
  <c r="Y19" i="19"/>
  <c r="Y171" i="19" s="1"/>
  <c r="AF171" i="19" s="1"/>
  <c r="X19" i="19"/>
  <c r="X171" i="19" s="1"/>
  <c r="AE171" i="19" s="1"/>
  <c r="Z17" i="19"/>
  <c r="Z169" i="19" s="1"/>
  <c r="AG169" i="19" s="1"/>
  <c r="Y17" i="19"/>
  <c r="Y169" i="19" s="1"/>
  <c r="AF169" i="19" s="1"/>
  <c r="X17" i="19"/>
  <c r="X169" i="19" s="1"/>
  <c r="AE169" i="19" s="1"/>
  <c r="W17" i="19"/>
  <c r="W169" i="19" s="1"/>
  <c r="AD169" i="19" s="1"/>
  <c r="Z16" i="19"/>
  <c r="Z168" i="19" s="1"/>
  <c r="AG168" i="19" s="1"/>
  <c r="Y16" i="19"/>
  <c r="Y168" i="19" s="1"/>
  <c r="AF168" i="19" s="1"/>
  <c r="X16" i="19"/>
  <c r="X168" i="19" s="1"/>
  <c r="AE168" i="19" s="1"/>
  <c r="W16" i="19"/>
  <c r="W168" i="19" s="1"/>
  <c r="AD168" i="19" s="1"/>
  <c r="Z15" i="19"/>
  <c r="Z167" i="19" s="1"/>
  <c r="AG167" i="19" s="1"/>
  <c r="Y15" i="19"/>
  <c r="Y167" i="19" s="1"/>
  <c r="AF167" i="19" s="1"/>
  <c r="X15" i="19"/>
  <c r="X167" i="19" s="1"/>
  <c r="AE167" i="19" s="1"/>
  <c r="W15" i="19"/>
  <c r="W167" i="19" s="1"/>
  <c r="AD167" i="19" s="1"/>
  <c r="Z14" i="19"/>
  <c r="Z166" i="19" s="1"/>
  <c r="AG166" i="19" s="1"/>
  <c r="Y14" i="19"/>
  <c r="Y166" i="19" s="1"/>
  <c r="AF166" i="19" s="1"/>
  <c r="X14" i="19"/>
  <c r="X166" i="19" s="1"/>
  <c r="AE166" i="19" s="1"/>
  <c r="W14" i="19"/>
  <c r="W166" i="19" s="1"/>
  <c r="AD166" i="19" s="1"/>
  <c r="Z13" i="19"/>
  <c r="Z165" i="19" s="1"/>
  <c r="AG165" i="19" s="1"/>
  <c r="Y13" i="19"/>
  <c r="Y165" i="19" s="1"/>
  <c r="AF165" i="19" s="1"/>
  <c r="X13" i="19"/>
  <c r="X165" i="19" s="1"/>
  <c r="AE165" i="19" s="1"/>
  <c r="W13" i="19"/>
  <c r="W165" i="19" s="1"/>
  <c r="AD165" i="19" s="1"/>
  <c r="Z12" i="19"/>
  <c r="Z164" i="19" s="1"/>
  <c r="AG164" i="19" s="1"/>
  <c r="Y12" i="19"/>
  <c r="Y164" i="19" s="1"/>
  <c r="AF164" i="19" s="1"/>
  <c r="X12" i="19"/>
  <c r="X164" i="19" s="1"/>
  <c r="AE164" i="19" s="1"/>
  <c r="W25" i="19"/>
  <c r="W177" i="19" s="1"/>
  <c r="AD177" i="19" s="1"/>
  <c r="W19" i="19"/>
  <c r="W171" i="19" s="1"/>
  <c r="AD171" i="19" s="1"/>
  <c r="W12" i="19"/>
  <c r="W164" i="19" s="1"/>
  <c r="AD164" i="19" s="1"/>
  <c r="Q11" i="19"/>
  <c r="R11" i="17"/>
  <c r="J11" i="19" s="1"/>
  <c r="J163" i="19" s="1"/>
  <c r="R11" i="8"/>
  <c r="I11" i="19" s="1"/>
  <c r="R12" i="17"/>
  <c r="J12" i="19" s="1"/>
  <c r="J164" i="19" s="1"/>
  <c r="L164" i="19" s="1"/>
  <c r="R12" i="8"/>
  <c r="I12" i="19" s="1"/>
  <c r="R13" i="17"/>
  <c r="J13" i="19" s="1"/>
  <c r="J165" i="19" s="1"/>
  <c r="L165" i="19" s="1"/>
  <c r="R13" i="8"/>
  <c r="I13" i="19" s="1"/>
  <c r="R14" i="17"/>
  <c r="J14" i="19" s="1"/>
  <c r="J166" i="19" s="1"/>
  <c r="L166" i="19" s="1"/>
  <c r="R14" i="8"/>
  <c r="I14" i="19" s="1"/>
  <c r="R15" i="17"/>
  <c r="J15" i="19" s="1"/>
  <c r="J167" i="19" s="1"/>
  <c r="L167" i="19" s="1"/>
  <c r="R15" i="8"/>
  <c r="I15" i="19" s="1"/>
  <c r="R16" i="17"/>
  <c r="J16" i="19" s="1"/>
  <c r="J168" i="19" s="1"/>
  <c r="L168" i="19" s="1"/>
  <c r="R16" i="8"/>
  <c r="I16" i="19" s="1"/>
  <c r="R17" i="17"/>
  <c r="J17" i="19" s="1"/>
  <c r="J169" i="19" s="1"/>
  <c r="L169" i="19" s="1"/>
  <c r="R17" i="8"/>
  <c r="I17" i="19" s="1"/>
  <c r="R18" i="17"/>
  <c r="J18" i="19" s="1"/>
  <c r="J170" i="19" s="1"/>
  <c r="L170" i="19" s="1"/>
  <c r="R18" i="8"/>
  <c r="I18" i="19" s="1"/>
  <c r="R19" i="17"/>
  <c r="J19" i="19" s="1"/>
  <c r="J171" i="19" s="1"/>
  <c r="L171" i="19" s="1"/>
  <c r="R19" i="8"/>
  <c r="I19" i="19" s="1"/>
  <c r="R20" i="17"/>
  <c r="J20" i="19" s="1"/>
  <c r="J172" i="19" s="1"/>
  <c r="L172" i="19" s="1"/>
  <c r="R20" i="8"/>
  <c r="I20" i="19" s="1"/>
  <c r="R21" i="17"/>
  <c r="J21" i="19" s="1"/>
  <c r="J173" i="19" s="1"/>
  <c r="L173" i="19" s="1"/>
  <c r="R21" i="8"/>
  <c r="I21" i="19" s="1"/>
  <c r="R22" i="17"/>
  <c r="J22" i="19" s="1"/>
  <c r="J174" i="19" s="1"/>
  <c r="L174" i="19" s="1"/>
  <c r="R22" i="8"/>
  <c r="I22" i="19" s="1"/>
  <c r="R23" i="17"/>
  <c r="J23" i="19" s="1"/>
  <c r="J175" i="19" s="1"/>
  <c r="L175" i="19" s="1"/>
  <c r="R23" i="8"/>
  <c r="I23" i="19" s="1"/>
  <c r="R24" i="17"/>
  <c r="J24" i="19" s="1"/>
  <c r="J176" i="19" s="1"/>
  <c r="L176" i="19" s="1"/>
  <c r="R24" i="8"/>
  <c r="I24" i="19" s="1"/>
  <c r="R25" i="17"/>
  <c r="J25" i="19" s="1"/>
  <c r="J177" i="19" s="1"/>
  <c r="L177" i="19" s="1"/>
  <c r="R25" i="8"/>
  <c r="I25" i="19" s="1"/>
  <c r="R26" i="17"/>
  <c r="J26" i="19" s="1"/>
  <c r="J178" i="19" s="1"/>
  <c r="L178" i="19" s="1"/>
  <c r="R26" i="8"/>
  <c r="I26" i="19" s="1"/>
  <c r="R27" i="17"/>
  <c r="J27" i="19" s="1"/>
  <c r="J179" i="19" s="1"/>
  <c r="L179" i="19" s="1"/>
  <c r="R27" i="8"/>
  <c r="I27" i="19" s="1"/>
  <c r="R28" i="17"/>
  <c r="J28" i="19" s="1"/>
  <c r="J180" i="19" s="1"/>
  <c r="L180" i="19" s="1"/>
  <c r="R28" i="8"/>
  <c r="I28" i="19" s="1"/>
  <c r="R29" i="17"/>
  <c r="J29" i="19" s="1"/>
  <c r="J181" i="19" s="1"/>
  <c r="L181" i="19" s="1"/>
  <c r="R29" i="8"/>
  <c r="I29" i="19" s="1"/>
  <c r="R30" i="17"/>
  <c r="J30" i="19" s="1"/>
  <c r="J182" i="19" s="1"/>
  <c r="L182" i="19" s="1"/>
  <c r="R30" i="8"/>
  <c r="I30" i="19" s="1"/>
  <c r="R151" i="17"/>
  <c r="V12" i="16"/>
  <c r="V12" i="1"/>
  <c r="G11" i="19" s="1"/>
  <c r="V13" i="16"/>
  <c r="H12" i="19" s="1"/>
  <c r="H164" i="19" s="1"/>
  <c r="V13" i="1"/>
  <c r="G12" i="19" s="1"/>
  <c r="V14" i="16"/>
  <c r="H13" i="19" s="1"/>
  <c r="H165" i="19" s="1"/>
  <c r="V14" i="1"/>
  <c r="G13" i="19" s="1"/>
  <c r="V15" i="16"/>
  <c r="H14" i="19" s="1"/>
  <c r="H166" i="19" s="1"/>
  <c r="V15" i="1"/>
  <c r="G14" i="19" s="1"/>
  <c r="V16" i="16"/>
  <c r="H15" i="19" s="1"/>
  <c r="H167" i="19" s="1"/>
  <c r="V16" i="1"/>
  <c r="G15" i="19" s="1"/>
  <c r="V17" i="16"/>
  <c r="H16" i="19" s="1"/>
  <c r="H168" i="19" s="1"/>
  <c r="V17" i="1"/>
  <c r="G16" i="19" s="1"/>
  <c r="V18" i="16"/>
  <c r="H17" i="19" s="1"/>
  <c r="H169" i="19" s="1"/>
  <c r="V18" i="1"/>
  <c r="G17" i="19" s="1"/>
  <c r="V19" i="16"/>
  <c r="H18" i="19" s="1"/>
  <c r="H170" i="19" s="1"/>
  <c r="V19" i="1"/>
  <c r="G18" i="19" s="1"/>
  <c r="V20" i="16"/>
  <c r="H19" i="19" s="1"/>
  <c r="H171" i="19" s="1"/>
  <c r="V20" i="1"/>
  <c r="G19" i="19" s="1"/>
  <c r="V21" i="16"/>
  <c r="H20" i="19" s="1"/>
  <c r="H172" i="19" s="1"/>
  <c r="V21" i="1"/>
  <c r="G20" i="19" s="1"/>
  <c r="V22" i="16"/>
  <c r="H21" i="19" s="1"/>
  <c r="H173" i="19" s="1"/>
  <c r="V22" i="1"/>
  <c r="G21" i="19" s="1"/>
  <c r="V23" i="16"/>
  <c r="H22" i="19" s="1"/>
  <c r="H174" i="19" s="1"/>
  <c r="V23" i="1"/>
  <c r="G22" i="19" s="1"/>
  <c r="V24" i="16"/>
  <c r="H23" i="19" s="1"/>
  <c r="H175" i="19" s="1"/>
  <c r="K175" i="19" s="1"/>
  <c r="V24" i="1"/>
  <c r="G23" i="19" s="1"/>
  <c r="V25" i="16"/>
  <c r="H24" i="19" s="1"/>
  <c r="H176" i="19" s="1"/>
  <c r="V25" i="1"/>
  <c r="G24" i="19" s="1"/>
  <c r="V26" i="16"/>
  <c r="H25" i="19" s="1"/>
  <c r="H177" i="19" s="1"/>
  <c r="V26" i="1"/>
  <c r="G25" i="19" s="1"/>
  <c r="V27" i="16"/>
  <c r="H26" i="19" s="1"/>
  <c r="H178" i="19" s="1"/>
  <c r="V27" i="1"/>
  <c r="G26" i="19" s="1"/>
  <c r="V28" i="16"/>
  <c r="H27" i="19" s="1"/>
  <c r="H179" i="19" s="1"/>
  <c r="V28" i="1"/>
  <c r="G27" i="19" s="1"/>
  <c r="V29" i="16"/>
  <c r="H28" i="19" s="1"/>
  <c r="H180" i="19" s="1"/>
  <c r="V29" i="1"/>
  <c r="G28" i="19" s="1"/>
  <c r="V30" i="16"/>
  <c r="H29" i="19" s="1"/>
  <c r="H181" i="19" s="1"/>
  <c r="V30" i="1"/>
  <c r="G29" i="19" s="1"/>
  <c r="V31" i="16"/>
  <c r="H30" i="19" s="1"/>
  <c r="H182" i="19" s="1"/>
  <c r="V31" i="1"/>
  <c r="G30" i="19" s="1"/>
  <c r="V152" i="16"/>
  <c r="F176" i="16" s="1"/>
  <c r="F177" i="16" s="1"/>
  <c r="F178" i="16" s="1"/>
  <c r="B26" i="36" s="1"/>
  <c r="H152" i="19"/>
  <c r="H304" i="19" s="1"/>
  <c r="G152" i="19"/>
  <c r="D24" i="20"/>
  <c r="I153" i="16"/>
  <c r="D25" i="20" s="1"/>
  <c r="J153" i="16"/>
  <c r="D27" i="20" s="1"/>
  <c r="K153" i="16"/>
  <c r="D28" i="20" s="1"/>
  <c r="L153" i="16"/>
  <c r="D30" i="20" s="1"/>
  <c r="M153" i="16"/>
  <c r="D31" i="20" s="1"/>
  <c r="N153" i="16"/>
  <c r="D33" i="20" s="1"/>
  <c r="D241" i="20" s="1"/>
  <c r="M153" i="1"/>
  <c r="D135" i="20" s="1"/>
  <c r="D239" i="20" s="1"/>
  <c r="D134" i="20"/>
  <c r="D238" i="20" s="1"/>
  <c r="K153" i="1"/>
  <c r="D132" i="20" s="1"/>
  <c r="J153" i="1"/>
  <c r="D131" i="20" s="1"/>
  <c r="D235" i="20" s="1"/>
  <c r="I153" i="1"/>
  <c r="D129" i="20" s="1"/>
  <c r="H153" i="1"/>
  <c r="S93" i="18"/>
  <c r="Q93" i="18"/>
  <c r="D107" i="20" s="1"/>
  <c r="P93" i="18"/>
  <c r="D108" i="20" s="1"/>
  <c r="D105" i="20"/>
  <c r="N93" i="18"/>
  <c r="H93" i="18"/>
  <c r="T92" i="18"/>
  <c r="T91" i="18"/>
  <c r="T90" i="18"/>
  <c r="T89" i="18"/>
  <c r="T88" i="18"/>
  <c r="T87" i="18"/>
  <c r="T86" i="18"/>
  <c r="T85" i="18"/>
  <c r="T84" i="18"/>
  <c r="T83" i="18"/>
  <c r="T81" i="18"/>
  <c r="T80" i="18"/>
  <c r="T79" i="18"/>
  <c r="T78" i="18"/>
  <c r="T77" i="18"/>
  <c r="T75" i="18"/>
  <c r="T74" i="18"/>
  <c r="T73" i="18"/>
  <c r="T72" i="18"/>
  <c r="T71" i="18"/>
  <c r="T70" i="18"/>
  <c r="D17" i="18"/>
  <c r="D22" i="18" s="1"/>
  <c r="D27" i="18" s="1"/>
  <c r="D32" i="18" s="1"/>
  <c r="D37" i="18" s="1"/>
  <c r="D42" i="18" s="1"/>
  <c r="D47" i="18" s="1"/>
  <c r="D52" i="18" s="1"/>
  <c r="D57" i="18" s="1"/>
  <c r="D17" i="9"/>
  <c r="D22" i="9" s="1"/>
  <c r="D27" i="9" s="1"/>
  <c r="D32" i="9" s="1"/>
  <c r="D37" i="9" s="1"/>
  <c r="D42" i="9" s="1"/>
  <c r="D47" i="9" s="1"/>
  <c r="D52" i="9" s="1"/>
  <c r="D57" i="9" s="1"/>
  <c r="T41" i="9"/>
  <c r="T36" i="9"/>
  <c r="T72" i="9"/>
  <c r="T75" i="9"/>
  <c r="T74" i="9"/>
  <c r="T73" i="9"/>
  <c r="T71" i="9"/>
  <c r="E151" i="19"/>
  <c r="T92" i="9"/>
  <c r="T91" i="9"/>
  <c r="T90" i="9"/>
  <c r="T89" i="9"/>
  <c r="T88" i="9"/>
  <c r="T87" i="9"/>
  <c r="T86" i="9"/>
  <c r="T85" i="9"/>
  <c r="T84" i="9"/>
  <c r="T83" i="9"/>
  <c r="T81" i="9"/>
  <c r="T80" i="9"/>
  <c r="T79" i="9"/>
  <c r="T78" i="9"/>
  <c r="T77" i="9"/>
  <c r="T70" i="9"/>
  <c r="V33" i="19"/>
  <c r="V25" i="19"/>
  <c r="V17" i="19"/>
  <c r="V15" i="19"/>
  <c r="U34" i="19"/>
  <c r="T34" i="19"/>
  <c r="S34" i="19"/>
  <c r="R34" i="19"/>
  <c r="U33" i="19"/>
  <c r="T33" i="19"/>
  <c r="S33" i="19"/>
  <c r="R33" i="19"/>
  <c r="U32" i="19"/>
  <c r="T32" i="19"/>
  <c r="S32" i="19"/>
  <c r="R32" i="19"/>
  <c r="U31" i="19"/>
  <c r="T31" i="19"/>
  <c r="S31" i="19"/>
  <c r="R31" i="19"/>
  <c r="U30" i="19"/>
  <c r="AG30" i="19" s="1"/>
  <c r="T30" i="19"/>
  <c r="S30" i="19"/>
  <c r="R30" i="19"/>
  <c r="U29" i="19"/>
  <c r="T29" i="19"/>
  <c r="S29" i="19"/>
  <c r="R29" i="19"/>
  <c r="U28" i="19"/>
  <c r="T28" i="19"/>
  <c r="S28" i="19"/>
  <c r="R28" i="19"/>
  <c r="U27" i="19"/>
  <c r="T27" i="19"/>
  <c r="S27" i="19"/>
  <c r="R27" i="19"/>
  <c r="AD27" i="19" s="1"/>
  <c r="U26" i="19"/>
  <c r="T26" i="19"/>
  <c r="S26" i="19"/>
  <c r="R26" i="19"/>
  <c r="U25" i="19"/>
  <c r="T25" i="19"/>
  <c r="S25" i="19"/>
  <c r="R25" i="19"/>
  <c r="U23" i="19"/>
  <c r="T23" i="19"/>
  <c r="S23" i="19"/>
  <c r="AE23" i="19" s="1"/>
  <c r="R23" i="19"/>
  <c r="AD23" i="19" s="1"/>
  <c r="U22" i="19"/>
  <c r="T22" i="19"/>
  <c r="S22" i="19"/>
  <c r="R22" i="19"/>
  <c r="U21" i="19"/>
  <c r="T21" i="19"/>
  <c r="S21" i="19"/>
  <c r="R21" i="19"/>
  <c r="U20" i="19"/>
  <c r="T20" i="19"/>
  <c r="S20" i="19"/>
  <c r="R20" i="19"/>
  <c r="U19" i="19"/>
  <c r="T19" i="19"/>
  <c r="S19" i="19"/>
  <c r="R19" i="19"/>
  <c r="U17" i="19"/>
  <c r="T17" i="19"/>
  <c r="S17" i="19"/>
  <c r="R17" i="19"/>
  <c r="U16" i="19"/>
  <c r="T16" i="19"/>
  <c r="S16" i="19"/>
  <c r="R16" i="19"/>
  <c r="U15" i="19"/>
  <c r="T15" i="19"/>
  <c r="S15" i="19"/>
  <c r="R15" i="19"/>
  <c r="U14" i="19"/>
  <c r="T14" i="19"/>
  <c r="S14" i="19"/>
  <c r="R14" i="19"/>
  <c r="U13" i="19"/>
  <c r="T13" i="19"/>
  <c r="S13" i="19"/>
  <c r="R13" i="19"/>
  <c r="U12" i="19"/>
  <c r="T12" i="19"/>
  <c r="S12" i="19"/>
  <c r="R12" i="19"/>
  <c r="F110" i="17"/>
  <c r="E108" i="17"/>
  <c r="E107" i="17"/>
  <c r="F106" i="16"/>
  <c r="E106" i="16"/>
  <c r="I321" i="18" s="1"/>
  <c r="E105" i="16"/>
  <c r="I320" i="18" s="1"/>
  <c r="E103" i="17"/>
  <c r="F103" i="16"/>
  <c r="F101" i="17"/>
  <c r="F100" i="17"/>
  <c r="E101" i="16"/>
  <c r="I316" i="18" s="1"/>
  <c r="E99" i="17"/>
  <c r="F97" i="17"/>
  <c r="E97" i="17"/>
  <c r="E97" i="16"/>
  <c r="I312" i="18" s="1"/>
  <c r="E95" i="17"/>
  <c r="F94" i="17"/>
  <c r="F93" i="17"/>
  <c r="F93" i="16"/>
  <c r="E92" i="17"/>
  <c r="E91" i="17"/>
  <c r="F90" i="16"/>
  <c r="E90" i="16"/>
  <c r="I305" i="18" s="1"/>
  <c r="E89" i="16"/>
  <c r="I304" i="18" s="1"/>
  <c r="E87" i="17"/>
  <c r="F87" i="16"/>
  <c r="F86" i="16"/>
  <c r="F84" i="17"/>
  <c r="E85" i="16"/>
  <c r="I300" i="18" s="1"/>
  <c r="E83" i="17"/>
  <c r="F81" i="17"/>
  <c r="E81" i="17"/>
  <c r="E81" i="16"/>
  <c r="I296" i="18" s="1"/>
  <c r="E79" i="17"/>
  <c r="F78" i="17"/>
  <c r="F77" i="17"/>
  <c r="F77" i="16"/>
  <c r="E76" i="17"/>
  <c r="E75" i="17"/>
  <c r="F74" i="16"/>
  <c r="E74" i="16"/>
  <c r="I289" i="18" s="1"/>
  <c r="E73" i="16"/>
  <c r="I288" i="18" s="1"/>
  <c r="E71" i="17"/>
  <c r="F71" i="16"/>
  <c r="F69" i="17"/>
  <c r="F68" i="17"/>
  <c r="E69" i="16"/>
  <c r="I284" i="18" s="1"/>
  <c r="E67" i="17"/>
  <c r="F65" i="17"/>
  <c r="E65" i="17"/>
  <c r="E65" i="16"/>
  <c r="I280" i="18" s="1"/>
  <c r="E63" i="17"/>
  <c r="F62" i="17"/>
  <c r="F61" i="17"/>
  <c r="F61" i="16"/>
  <c r="E60" i="17"/>
  <c r="E59" i="17"/>
  <c r="F58" i="16"/>
  <c r="E58" i="16"/>
  <c r="I273" i="18" s="1"/>
  <c r="E57" i="16"/>
  <c r="I272" i="18" s="1"/>
  <c r="E55" i="17"/>
  <c r="F55" i="16"/>
  <c r="F54" i="16"/>
  <c r="F52" i="17"/>
  <c r="E53" i="16"/>
  <c r="I268" i="18" s="1"/>
  <c r="E51" i="17"/>
  <c r="F50" i="16"/>
  <c r="E49" i="17"/>
  <c r="F49" i="16"/>
  <c r="E49" i="16"/>
  <c r="I264" i="18" s="1"/>
  <c r="E47" i="17"/>
  <c r="F46" i="17"/>
  <c r="F45" i="17"/>
  <c r="E45" i="16"/>
  <c r="I260" i="18" s="1"/>
  <c r="E43" i="17"/>
  <c r="F42" i="16"/>
  <c r="E42" i="16"/>
  <c r="I257" i="18" s="1"/>
  <c r="F41" i="16"/>
  <c r="E41" i="16"/>
  <c r="I256" i="18" s="1"/>
  <c r="E40" i="16"/>
  <c r="I255" i="18" s="1"/>
  <c r="F38" i="17"/>
  <c r="F37" i="17"/>
  <c r="F36" i="17"/>
  <c r="E37" i="16"/>
  <c r="I252" i="18" s="1"/>
  <c r="E35" i="17"/>
  <c r="F34" i="16"/>
  <c r="E33" i="17"/>
  <c r="F33" i="16"/>
  <c r="E33" i="16"/>
  <c r="I248" i="18" s="1"/>
  <c r="E31" i="17"/>
  <c r="F30" i="17"/>
  <c r="F29" i="17"/>
  <c r="F29" i="16"/>
  <c r="E29" i="16"/>
  <c r="I244" i="18" s="1"/>
  <c r="E28" i="16"/>
  <c r="I243" i="18" s="1"/>
  <c r="F25" i="17"/>
  <c r="E25" i="17"/>
  <c r="E25" i="16"/>
  <c r="I240" i="18" s="1"/>
  <c r="E23" i="17"/>
  <c r="F22" i="17"/>
  <c r="F21" i="17"/>
  <c r="F20" i="17"/>
  <c r="E20" i="17"/>
  <c r="E19" i="17"/>
  <c r="F18" i="16"/>
  <c r="E18" i="16"/>
  <c r="I233" i="18" s="1"/>
  <c r="E17" i="16"/>
  <c r="I232" i="18" s="1"/>
  <c r="E15" i="17"/>
  <c r="F15" i="16"/>
  <c r="F14" i="16"/>
  <c r="F13" i="16"/>
  <c r="E12" i="17"/>
  <c r="E11" i="17"/>
  <c r="Q12" i="19"/>
  <c r="Q13" i="19"/>
  <c r="Q14" i="19"/>
  <c r="Q15" i="19"/>
  <c r="Q16" i="19"/>
  <c r="Q17" i="19"/>
  <c r="Q18" i="19"/>
  <c r="Q19" i="19"/>
  <c r="Q20" i="19"/>
  <c r="Q21" i="19"/>
  <c r="Q22" i="19"/>
  <c r="Q23" i="19"/>
  <c r="Q24" i="19"/>
  <c r="Q25" i="19"/>
  <c r="Q26" i="19"/>
  <c r="Q27" i="19"/>
  <c r="Q28" i="19"/>
  <c r="Q29" i="19"/>
  <c r="Q30" i="19"/>
  <c r="Q31" i="19"/>
  <c r="Q32" i="19"/>
  <c r="Q33" i="19"/>
  <c r="Q34" i="19"/>
  <c r="F30" i="19"/>
  <c r="E30" i="19"/>
  <c r="F29" i="19"/>
  <c r="E29" i="19"/>
  <c r="F28" i="19"/>
  <c r="E28" i="19"/>
  <c r="F27" i="19"/>
  <c r="E27" i="19"/>
  <c r="F26" i="19"/>
  <c r="E26" i="19"/>
  <c r="F25" i="19"/>
  <c r="E25" i="19"/>
  <c r="F24" i="19"/>
  <c r="E24" i="19"/>
  <c r="F23" i="19"/>
  <c r="E23" i="19"/>
  <c r="F22" i="19"/>
  <c r="E22" i="19"/>
  <c r="F21" i="19"/>
  <c r="E21" i="19"/>
  <c r="F20" i="19"/>
  <c r="E20" i="19"/>
  <c r="F19" i="19"/>
  <c r="E19" i="19"/>
  <c r="F18" i="19"/>
  <c r="E18" i="19"/>
  <c r="F17" i="19"/>
  <c r="E17" i="19"/>
  <c r="F16" i="19"/>
  <c r="E16" i="19"/>
  <c r="F15" i="19"/>
  <c r="E15" i="19"/>
  <c r="F14" i="19"/>
  <c r="E14" i="19"/>
  <c r="F13" i="19"/>
  <c r="E13" i="19"/>
  <c r="F12" i="19"/>
  <c r="E12" i="19"/>
  <c r="F11" i="19"/>
  <c r="E11" i="19"/>
  <c r="B3" i="15"/>
  <c r="B3" i="8"/>
  <c r="I327" i="18"/>
  <c r="D44" i="20"/>
  <c r="D252" i="20" s="1"/>
  <c r="H152" i="17"/>
  <c r="E110" i="17"/>
  <c r="E109" i="17"/>
  <c r="F108" i="17"/>
  <c r="F107" i="17"/>
  <c r="F106" i="17"/>
  <c r="E106" i="17"/>
  <c r="F104" i="17"/>
  <c r="E104" i="17"/>
  <c r="F103" i="17"/>
  <c r="E102" i="17"/>
  <c r="E101" i="17"/>
  <c r="F99" i="17"/>
  <c r="F98" i="17"/>
  <c r="E98" i="17"/>
  <c r="F96" i="17"/>
  <c r="E96" i="17"/>
  <c r="F95" i="17"/>
  <c r="E94" i="17"/>
  <c r="E93" i="17"/>
  <c r="F92" i="17"/>
  <c r="F91" i="17"/>
  <c r="F90" i="17"/>
  <c r="E90" i="17"/>
  <c r="F88" i="17"/>
  <c r="E88" i="17"/>
  <c r="F87" i="17"/>
  <c r="E86" i="17"/>
  <c r="E85" i="17"/>
  <c r="F83" i="17"/>
  <c r="F82" i="17"/>
  <c r="E82" i="17"/>
  <c r="F80" i="17"/>
  <c r="E80" i="17"/>
  <c r="F79" i="17"/>
  <c r="E78" i="17"/>
  <c r="E77" i="17"/>
  <c r="F76" i="17"/>
  <c r="F75" i="17"/>
  <c r="F74" i="17"/>
  <c r="E74" i="17"/>
  <c r="F72" i="17"/>
  <c r="E72" i="17"/>
  <c r="F71" i="17"/>
  <c r="E70" i="17"/>
  <c r="E69" i="17"/>
  <c r="F67" i="17"/>
  <c r="F66" i="17"/>
  <c r="E66" i="17"/>
  <c r="F64" i="17"/>
  <c r="E64" i="17"/>
  <c r="F63" i="17"/>
  <c r="E62" i="17"/>
  <c r="E61" i="17"/>
  <c r="F60" i="17"/>
  <c r="F59" i="17"/>
  <c r="F58" i="17"/>
  <c r="E58" i="17"/>
  <c r="F56" i="17"/>
  <c r="E56" i="17"/>
  <c r="F55" i="17"/>
  <c r="E54" i="17"/>
  <c r="E53" i="17"/>
  <c r="F51" i="17"/>
  <c r="F50" i="17"/>
  <c r="E50" i="17"/>
  <c r="F48" i="17"/>
  <c r="E48" i="17"/>
  <c r="F47" i="17"/>
  <c r="E46" i="17"/>
  <c r="E45" i="17"/>
  <c r="F44" i="17"/>
  <c r="F43" i="17"/>
  <c r="F42" i="17"/>
  <c r="E42" i="17"/>
  <c r="F40" i="17"/>
  <c r="E40" i="17"/>
  <c r="F39" i="17"/>
  <c r="E38" i="17"/>
  <c r="E37" i="17"/>
  <c r="F35" i="17"/>
  <c r="F34" i="17"/>
  <c r="E34" i="17"/>
  <c r="F32" i="17"/>
  <c r="E32" i="17"/>
  <c r="F31" i="17"/>
  <c r="E30" i="17"/>
  <c r="E29" i="17"/>
  <c r="F28" i="17"/>
  <c r="F27" i="17"/>
  <c r="F26" i="17"/>
  <c r="E26" i="17"/>
  <c r="F24" i="17"/>
  <c r="E24" i="17"/>
  <c r="F23" i="17"/>
  <c r="E22" i="17"/>
  <c r="E21" i="17"/>
  <c r="F19" i="17"/>
  <c r="F18" i="17"/>
  <c r="E18" i="17"/>
  <c r="F16" i="17"/>
  <c r="E16" i="17"/>
  <c r="F15" i="17"/>
  <c r="E14" i="17"/>
  <c r="E13" i="17"/>
  <c r="F12" i="17"/>
  <c r="F11" i="17"/>
  <c r="D11" i="17"/>
  <c r="F108" i="16"/>
  <c r="F107" i="16"/>
  <c r="E107" i="16"/>
  <c r="I322" i="18" s="1"/>
  <c r="F105" i="16"/>
  <c r="F104" i="16"/>
  <c r="E104" i="16"/>
  <c r="I319" i="18" s="1"/>
  <c r="E103" i="16"/>
  <c r="I318" i="18" s="1"/>
  <c r="E102" i="16"/>
  <c r="I317" i="18" s="1"/>
  <c r="F101" i="16"/>
  <c r="F100" i="16"/>
  <c r="F99" i="16"/>
  <c r="E99" i="16"/>
  <c r="I314" i="18" s="1"/>
  <c r="F98" i="16"/>
  <c r="F97" i="16"/>
  <c r="F96" i="16"/>
  <c r="E96" i="16"/>
  <c r="I311" i="18" s="1"/>
  <c r="E95" i="16"/>
  <c r="I310" i="18" s="1"/>
  <c r="F94" i="16"/>
  <c r="E94" i="16"/>
  <c r="I309" i="18" s="1"/>
  <c r="F92" i="16"/>
  <c r="F91" i="16"/>
  <c r="E91" i="16"/>
  <c r="I306" i="18" s="1"/>
  <c r="F89" i="16"/>
  <c r="F88" i="16"/>
  <c r="E88" i="16"/>
  <c r="I303" i="18" s="1"/>
  <c r="E87" i="16"/>
  <c r="I302" i="18" s="1"/>
  <c r="E86" i="16"/>
  <c r="I301" i="18" s="1"/>
  <c r="F85" i="16"/>
  <c r="F84" i="16"/>
  <c r="F83" i="16"/>
  <c r="E83" i="16"/>
  <c r="I298" i="18" s="1"/>
  <c r="F82" i="16"/>
  <c r="F81" i="16"/>
  <c r="F80" i="16"/>
  <c r="E80" i="16"/>
  <c r="I295" i="18" s="1"/>
  <c r="E79" i="16"/>
  <c r="I294" i="18" s="1"/>
  <c r="F78" i="16"/>
  <c r="E78" i="16"/>
  <c r="I293" i="18" s="1"/>
  <c r="F76" i="16"/>
  <c r="F75" i="16"/>
  <c r="E75" i="16"/>
  <c r="I290" i="18" s="1"/>
  <c r="F73" i="16"/>
  <c r="F72" i="16"/>
  <c r="E72" i="16"/>
  <c r="I287" i="18" s="1"/>
  <c r="E71" i="16"/>
  <c r="I286" i="18" s="1"/>
  <c r="E70" i="16"/>
  <c r="I285" i="18" s="1"/>
  <c r="F69" i="16"/>
  <c r="F68" i="16"/>
  <c r="F67" i="16"/>
  <c r="E67" i="16"/>
  <c r="I282" i="18" s="1"/>
  <c r="F66" i="16"/>
  <c r="F65" i="16"/>
  <c r="F64" i="16"/>
  <c r="E64" i="16"/>
  <c r="I279" i="18" s="1"/>
  <c r="E63" i="16"/>
  <c r="I278" i="18" s="1"/>
  <c r="F62" i="16"/>
  <c r="E62" i="16"/>
  <c r="I277" i="18" s="1"/>
  <c r="F60" i="16"/>
  <c r="F59" i="16"/>
  <c r="E59" i="16"/>
  <c r="I274" i="18" s="1"/>
  <c r="F57" i="16"/>
  <c r="F56" i="16"/>
  <c r="E56" i="16"/>
  <c r="I271" i="18" s="1"/>
  <c r="E55" i="16"/>
  <c r="I270" i="18" s="1"/>
  <c r="E54" i="16"/>
  <c r="I269" i="18" s="1"/>
  <c r="F52" i="16"/>
  <c r="F51" i="16"/>
  <c r="E51" i="16"/>
  <c r="I266" i="18" s="1"/>
  <c r="F48" i="16"/>
  <c r="E47" i="16"/>
  <c r="I262" i="18" s="1"/>
  <c r="E46" i="16"/>
  <c r="I261" i="18" s="1"/>
  <c r="F45" i="16"/>
  <c r="F44" i="16"/>
  <c r="E44" i="16"/>
  <c r="I259" i="18" s="1"/>
  <c r="F43" i="16"/>
  <c r="E43" i="16"/>
  <c r="I258" i="18" s="1"/>
  <c r="F40" i="16"/>
  <c r="E39" i="16"/>
  <c r="I254" i="18" s="1"/>
  <c r="E38" i="16"/>
  <c r="I253" i="18" s="1"/>
  <c r="F37" i="16"/>
  <c r="F36" i="16"/>
  <c r="E36" i="16"/>
  <c r="I251" i="18" s="1"/>
  <c r="F35" i="16"/>
  <c r="E35" i="16"/>
  <c r="I250" i="18" s="1"/>
  <c r="F32" i="16"/>
  <c r="E32" i="16"/>
  <c r="I247" i="18" s="1"/>
  <c r="E31" i="16"/>
  <c r="I246" i="18" s="1"/>
  <c r="E30" i="16"/>
  <c r="I245" i="18" s="1"/>
  <c r="F28" i="16"/>
  <c r="F27" i="16"/>
  <c r="E27" i="16"/>
  <c r="I242" i="18" s="1"/>
  <c r="F25" i="16"/>
  <c r="F24" i="16"/>
  <c r="E24" i="16"/>
  <c r="I239" i="18" s="1"/>
  <c r="E23" i="16"/>
  <c r="I238" i="18" s="1"/>
  <c r="E22" i="16"/>
  <c r="I237" i="18" s="1"/>
  <c r="F21" i="16"/>
  <c r="E21" i="16"/>
  <c r="I236" i="18" s="1"/>
  <c r="F20" i="16"/>
  <c r="F19" i="16"/>
  <c r="E19" i="16"/>
  <c r="I234" i="18" s="1"/>
  <c r="F17" i="16"/>
  <c r="F16" i="16"/>
  <c r="E15" i="16"/>
  <c r="I230" i="18" s="1"/>
  <c r="E14" i="16"/>
  <c r="I229" i="18" s="1"/>
  <c r="D12" i="17"/>
  <c r="F12" i="16"/>
  <c r="S93" i="9"/>
  <c r="Q93" i="9"/>
  <c r="D212" i="20"/>
  <c r="D209" i="20"/>
  <c r="D313" i="20" s="1"/>
  <c r="H93" i="9"/>
  <c r="D210" i="20"/>
  <c r="T61" i="9"/>
  <c r="T56" i="9"/>
  <c r="T51" i="9"/>
  <c r="T46" i="9"/>
  <c r="T31" i="9"/>
  <c r="T26" i="9"/>
  <c r="T21" i="9"/>
  <c r="T16" i="9"/>
  <c r="H150" i="13"/>
  <c r="F11" i="8"/>
  <c r="E11" i="8"/>
  <c r="F12" i="1"/>
  <c r="D11" i="8"/>
  <c r="E13" i="16"/>
  <c r="I228" i="18" s="1"/>
  <c r="E77" i="16"/>
  <c r="I292" i="18" s="1"/>
  <c r="E93" i="16"/>
  <c r="I308" i="18" s="1"/>
  <c r="E26" i="16"/>
  <c r="I241" i="18" s="1"/>
  <c r="F26" i="16"/>
  <c r="E48" i="16"/>
  <c r="I263" i="18" s="1"/>
  <c r="E61" i="16"/>
  <c r="I276" i="18" s="1"/>
  <c r="F23" i="16"/>
  <c r="F31" i="16"/>
  <c r="F17" i="17"/>
  <c r="E28" i="17"/>
  <c r="F33" i="17"/>
  <c r="E39" i="17"/>
  <c r="E44" i="17"/>
  <c r="F49" i="17"/>
  <c r="E16" i="16"/>
  <c r="I231" i="18" s="1"/>
  <c r="E34" i="16"/>
  <c r="I249" i="18" s="1"/>
  <c r="F53" i="16"/>
  <c r="E36" i="17"/>
  <c r="F41" i="17"/>
  <c r="E52" i="17"/>
  <c r="F57" i="17"/>
  <c r="E68" i="17"/>
  <c r="F73" i="17"/>
  <c r="E84" i="17"/>
  <c r="F89" i="17"/>
  <c r="E100" i="17"/>
  <c r="F105" i="17"/>
  <c r="F22" i="16"/>
  <c r="F63" i="16"/>
  <c r="F79" i="16"/>
  <c r="F95" i="16"/>
  <c r="F38" i="16"/>
  <c r="F47" i="16"/>
  <c r="E50" i="16"/>
  <c r="I265" i="18" s="1"/>
  <c r="E20" i="16"/>
  <c r="I235" i="18" s="1"/>
  <c r="E60" i="16"/>
  <c r="I275" i="18" s="1"/>
  <c r="E66" i="16"/>
  <c r="I281" i="18" s="1"/>
  <c r="E76" i="16"/>
  <c r="I291" i="18" s="1"/>
  <c r="E82" i="16"/>
  <c r="I297" i="18" s="1"/>
  <c r="E92" i="16"/>
  <c r="I307" i="18" s="1"/>
  <c r="E98" i="16"/>
  <c r="I313" i="18" s="1"/>
  <c r="E108" i="16"/>
  <c r="I323" i="18" s="1"/>
  <c r="E17" i="17"/>
  <c r="E41" i="17"/>
  <c r="E57" i="17"/>
  <c r="E73" i="17"/>
  <c r="E89" i="17"/>
  <c r="E105" i="17"/>
  <c r="F13" i="17"/>
  <c r="F53" i="17"/>
  <c r="F85" i="17"/>
  <c r="F39" i="16"/>
  <c r="F70" i="16"/>
  <c r="F102" i="16"/>
  <c r="E12" i="16"/>
  <c r="I227" i="18" s="1"/>
  <c r="F30" i="16"/>
  <c r="E52" i="16"/>
  <c r="I267" i="18" s="1"/>
  <c r="F14" i="17"/>
  <c r="F54" i="17"/>
  <c r="F70" i="17"/>
  <c r="F86" i="17"/>
  <c r="F102" i="17"/>
  <c r="F46" i="16"/>
  <c r="E68" i="16"/>
  <c r="I283" i="18" s="1"/>
  <c r="E84" i="16"/>
  <c r="I299" i="18" s="1"/>
  <c r="E100" i="16"/>
  <c r="I315" i="18" s="1"/>
  <c r="E27" i="17"/>
  <c r="F109" i="17"/>
  <c r="B3" i="18"/>
  <c r="G9" i="37" s="1"/>
  <c r="B3" i="17"/>
  <c r="B3" i="13"/>
  <c r="B3" i="9"/>
  <c r="D12" i="8"/>
  <c r="D14" i="17"/>
  <c r="D21" i="17"/>
  <c r="D25" i="17"/>
  <c r="D29" i="17"/>
  <c r="D37" i="17"/>
  <c r="D41" i="17"/>
  <c r="D45" i="17"/>
  <c r="D53" i="17"/>
  <c r="D57" i="17"/>
  <c r="C39" i="20" l="1"/>
  <c r="C27" i="20"/>
  <c r="C31" i="20"/>
  <c r="C25" i="20"/>
  <c r="C129" i="20" s="1"/>
  <c r="C233" i="20" s="1"/>
  <c r="C30" i="20"/>
  <c r="C28" i="20"/>
  <c r="AF16" i="19"/>
  <c r="D233" i="20"/>
  <c r="I219" i="18"/>
  <c r="I203" i="18"/>
  <c r="K167" i="19"/>
  <c r="D316" i="20"/>
  <c r="D236" i="20"/>
  <c r="K173" i="19"/>
  <c r="K165" i="19"/>
  <c r="B25" i="36"/>
  <c r="B15" i="36"/>
  <c r="D49" i="17"/>
  <c r="D33" i="17"/>
  <c r="D16" i="8"/>
  <c r="D13" i="17"/>
  <c r="D386" i="20"/>
  <c r="I38" i="37" s="1"/>
  <c r="D231" i="20"/>
  <c r="G150" i="19"/>
  <c r="K150" i="19" s="1"/>
  <c r="B20" i="36"/>
  <c r="V181" i="19"/>
  <c r="AH181" i="19" s="1"/>
  <c r="R93" i="27"/>
  <c r="R62" i="27" s="1"/>
  <c r="K267" i="19"/>
  <c r="K201" i="19"/>
  <c r="K179" i="19"/>
  <c r="K170" i="19"/>
  <c r="AD170" i="19"/>
  <c r="K169" i="19"/>
  <c r="K176" i="19"/>
  <c r="K168" i="19"/>
  <c r="K184" i="19"/>
  <c r="K219" i="19"/>
  <c r="K177" i="19"/>
  <c r="K248" i="19"/>
  <c r="K223" i="19"/>
  <c r="K193" i="19"/>
  <c r="AF25" i="19"/>
  <c r="AG27" i="19"/>
  <c r="AD26" i="19"/>
  <c r="AD30" i="19"/>
  <c r="I215" i="18"/>
  <c r="I202" i="9"/>
  <c r="B17" i="36"/>
  <c r="K206" i="19"/>
  <c r="K181" i="19"/>
  <c r="K172" i="19"/>
  <c r="K164" i="19"/>
  <c r="K210" i="19"/>
  <c r="K197" i="19"/>
  <c r="K182" i="19"/>
  <c r="K178" i="19"/>
  <c r="K174" i="19"/>
  <c r="K166" i="19"/>
  <c r="AC34" i="19"/>
  <c r="Q186" i="19"/>
  <c r="AC186" i="19" s="1"/>
  <c r="AC26" i="19"/>
  <c r="Q178" i="19"/>
  <c r="AC178" i="19" s="1"/>
  <c r="AC18" i="19"/>
  <c r="Q170" i="19"/>
  <c r="AC170" i="19" s="1"/>
  <c r="D147" i="20"/>
  <c r="B22" i="36"/>
  <c r="AH165" i="19"/>
  <c r="AH166" i="19"/>
  <c r="K299" i="19"/>
  <c r="K294" i="19"/>
  <c r="K290" i="19"/>
  <c r="K285" i="19"/>
  <c r="K280" i="19"/>
  <c r="K276" i="19"/>
  <c r="K272" i="19"/>
  <c r="K262" i="19"/>
  <c r="K257" i="19"/>
  <c r="K253" i="19"/>
  <c r="K244" i="19"/>
  <c r="K240" i="19"/>
  <c r="K236" i="19"/>
  <c r="K232" i="19"/>
  <c r="K228" i="19"/>
  <c r="K215" i="19"/>
  <c r="K202" i="19"/>
  <c r="AC19" i="19"/>
  <c r="Q171" i="19"/>
  <c r="AC171" i="19" s="1"/>
  <c r="AC33" i="19"/>
  <c r="Q185" i="19"/>
  <c r="AC185" i="19" s="1"/>
  <c r="AC25" i="19"/>
  <c r="Q177" i="19"/>
  <c r="AC177" i="19" s="1"/>
  <c r="AC17" i="19"/>
  <c r="Q169" i="19"/>
  <c r="AC169" i="19" s="1"/>
  <c r="K180" i="19"/>
  <c r="C24" i="20"/>
  <c r="C128" i="20" s="1"/>
  <c r="C232" i="20" s="1"/>
  <c r="AH183" i="19"/>
  <c r="AH174" i="19"/>
  <c r="K286" i="19"/>
  <c r="K281" i="19"/>
  <c r="K268" i="19"/>
  <c r="K249" i="19"/>
  <c r="K224" i="19"/>
  <c r="K220" i="19"/>
  <c r="K211" i="19"/>
  <c r="K207" i="19"/>
  <c r="K198" i="19"/>
  <c r="K194" i="19"/>
  <c r="K189" i="19"/>
  <c r="K185" i="19"/>
  <c r="K284" i="19"/>
  <c r="AC32" i="19"/>
  <c r="Q184" i="19"/>
  <c r="AC184" i="19" s="1"/>
  <c r="AC24" i="19"/>
  <c r="Q176" i="19"/>
  <c r="AC176" i="19" s="1"/>
  <c r="AC16" i="19"/>
  <c r="Q168" i="19"/>
  <c r="AC168" i="19" s="1"/>
  <c r="AF163" i="19"/>
  <c r="AE163" i="19"/>
  <c r="AE170" i="19"/>
  <c r="F176" i="25"/>
  <c r="F177" i="25" s="1"/>
  <c r="F178" i="25" s="1"/>
  <c r="B16" i="36" s="1"/>
  <c r="G303" i="19"/>
  <c r="G305" i="19" s="1"/>
  <c r="AH182" i="19"/>
  <c r="AH173" i="19"/>
  <c r="K300" i="19"/>
  <c r="K295" i="19"/>
  <c r="K291" i="19"/>
  <c r="K287" i="19"/>
  <c r="K277" i="19"/>
  <c r="K273" i="19"/>
  <c r="K269" i="19"/>
  <c r="K263" i="19"/>
  <c r="K258" i="19"/>
  <c r="K254" i="19"/>
  <c r="K250" i="19"/>
  <c r="K245" i="19"/>
  <c r="K241" i="19"/>
  <c r="K237" i="19"/>
  <c r="K233" i="19"/>
  <c r="K229" i="19"/>
  <c r="K225" i="19"/>
  <c r="K216" i="19"/>
  <c r="K203" i="19"/>
  <c r="K190" i="19"/>
  <c r="AC27" i="19"/>
  <c r="Q179" i="19"/>
  <c r="AC179" i="19" s="1"/>
  <c r="AH184" i="19"/>
  <c r="D211" i="20"/>
  <c r="D315" i="20" s="1"/>
  <c r="B24" i="36"/>
  <c r="D43" i="20"/>
  <c r="D54" i="20" s="1"/>
  <c r="C325" i="20" s="1"/>
  <c r="E48" i="37" s="1"/>
  <c r="B27" i="36"/>
  <c r="AC31" i="19"/>
  <c r="Q183" i="19"/>
  <c r="AC183" i="19" s="1"/>
  <c r="AC23" i="19"/>
  <c r="Q175" i="19"/>
  <c r="AC175" i="19" s="1"/>
  <c r="AC15" i="19"/>
  <c r="Q167" i="19"/>
  <c r="AC167" i="19" s="1"/>
  <c r="U11" i="19"/>
  <c r="K171" i="19"/>
  <c r="H11" i="19"/>
  <c r="H163" i="19" s="1"/>
  <c r="K163" i="19" s="1"/>
  <c r="AG163" i="19"/>
  <c r="B19" i="36"/>
  <c r="AH171" i="19"/>
  <c r="AH172" i="19"/>
  <c r="K301" i="19"/>
  <c r="K296" i="19"/>
  <c r="K282" i="19"/>
  <c r="K264" i="19"/>
  <c r="K221" i="19"/>
  <c r="K217" i="19"/>
  <c r="K212" i="19"/>
  <c r="K208" i="19"/>
  <c r="K204" i="19"/>
  <c r="K199" i="19"/>
  <c r="K195" i="19"/>
  <c r="K186" i="19"/>
  <c r="K188" i="19"/>
  <c r="AC30" i="19"/>
  <c r="Q182" i="19"/>
  <c r="AC182" i="19" s="1"/>
  <c r="AC22" i="19"/>
  <c r="Q174" i="19"/>
  <c r="AC174" i="19" s="1"/>
  <c r="AC14" i="19"/>
  <c r="Q166" i="19"/>
  <c r="AC166" i="19" s="1"/>
  <c r="D128" i="20"/>
  <c r="D232" i="20" s="1"/>
  <c r="L163" i="19"/>
  <c r="AG170" i="19"/>
  <c r="AF170" i="19"/>
  <c r="K292" i="19"/>
  <c r="K288" i="19"/>
  <c r="K278" i="19"/>
  <c r="K274" i="19"/>
  <c r="K270" i="19"/>
  <c r="K259" i="19"/>
  <c r="K255" i="19"/>
  <c r="K251" i="19"/>
  <c r="K246" i="19"/>
  <c r="K242" i="19"/>
  <c r="K238" i="19"/>
  <c r="K234" i="19"/>
  <c r="K230" i="19"/>
  <c r="K226" i="19"/>
  <c r="K213" i="19"/>
  <c r="K191" i="19"/>
  <c r="D106" i="20"/>
  <c r="D314" i="20" s="1"/>
  <c r="B29" i="36"/>
  <c r="AH167" i="19"/>
  <c r="AC29" i="19"/>
  <c r="Q181" i="19"/>
  <c r="AC181" i="19" s="1"/>
  <c r="AC21" i="19"/>
  <c r="Q173" i="19"/>
  <c r="AC173" i="19" s="1"/>
  <c r="AC13" i="19"/>
  <c r="Q165" i="19"/>
  <c r="AC165" i="19" s="1"/>
  <c r="AE22" i="19"/>
  <c r="AE25" i="19"/>
  <c r="AE29" i="19"/>
  <c r="AC11" i="19"/>
  <c r="Q163" i="19"/>
  <c r="AC163" i="19" s="1"/>
  <c r="AH169" i="19"/>
  <c r="K302" i="19"/>
  <c r="K297" i="19"/>
  <c r="K283" i="19"/>
  <c r="K265" i="19"/>
  <c r="K260" i="19"/>
  <c r="K247" i="19"/>
  <c r="K222" i="19"/>
  <c r="K218" i="19"/>
  <c r="K209" i="19"/>
  <c r="K205" i="19"/>
  <c r="K200" i="19"/>
  <c r="K196" i="19"/>
  <c r="K187" i="19"/>
  <c r="AC28" i="19"/>
  <c r="Q180" i="19"/>
  <c r="AC180" i="19" s="1"/>
  <c r="AC20" i="19"/>
  <c r="Q172" i="19"/>
  <c r="AC172" i="19" s="1"/>
  <c r="AC12" i="19"/>
  <c r="Q164" i="19"/>
  <c r="AC164" i="19" s="1"/>
  <c r="AD163" i="19"/>
  <c r="AH175" i="19"/>
  <c r="AH185" i="19"/>
  <c r="AH168" i="19"/>
  <c r="K298" i="19"/>
  <c r="K293" i="19"/>
  <c r="K289" i="19"/>
  <c r="K279" i="19"/>
  <c r="K275" i="19"/>
  <c r="K271" i="19"/>
  <c r="K266" i="19"/>
  <c r="K261" i="19"/>
  <c r="K256" i="19"/>
  <c r="K252" i="19"/>
  <c r="K243" i="19"/>
  <c r="K239" i="19"/>
  <c r="K235" i="19"/>
  <c r="K231" i="19"/>
  <c r="K227" i="19"/>
  <c r="K214" i="19"/>
  <c r="K192" i="19"/>
  <c r="K183" i="19"/>
  <c r="K304" i="19"/>
  <c r="D388" i="20"/>
  <c r="AH179" i="19"/>
  <c r="AH180" i="19"/>
  <c r="AH177" i="19"/>
  <c r="C108" i="20"/>
  <c r="AF186" i="19"/>
  <c r="AF176" i="19" s="1"/>
  <c r="C107" i="20"/>
  <c r="AG186" i="19"/>
  <c r="AG176" i="19" s="1"/>
  <c r="C105" i="20"/>
  <c r="AE186" i="19"/>
  <c r="AE176" i="19" s="1"/>
  <c r="AH164" i="19"/>
  <c r="C106" i="20"/>
  <c r="AD186" i="19"/>
  <c r="AD176" i="19" s="1"/>
  <c r="AE19" i="19"/>
  <c r="AF12" i="19"/>
  <c r="AG20" i="19"/>
  <c r="AF31" i="19"/>
  <c r="AD15" i="19"/>
  <c r="AG19" i="19"/>
  <c r="AG21" i="19"/>
  <c r="AF20" i="19"/>
  <c r="K87" i="19"/>
  <c r="AG22" i="19"/>
  <c r="L56" i="19"/>
  <c r="AD20" i="19"/>
  <c r="AE33" i="19"/>
  <c r="AF13" i="19"/>
  <c r="AH14" i="19"/>
  <c r="AE17" i="19"/>
  <c r="AH25" i="19"/>
  <c r="AF33" i="19"/>
  <c r="AD25" i="19"/>
  <c r="AG14" i="19"/>
  <c r="AF17" i="19"/>
  <c r="AF26" i="19"/>
  <c r="AD34" i="19"/>
  <c r="AD29" i="19"/>
  <c r="AH23" i="19"/>
  <c r="AE13" i="19"/>
  <c r="AE15" i="19"/>
  <c r="AD17" i="19"/>
  <c r="AG31" i="19"/>
  <c r="AG15" i="19"/>
  <c r="D56" i="17"/>
  <c r="D44" i="17"/>
  <c r="D32" i="17"/>
  <c r="D24" i="17"/>
  <c r="D17" i="17"/>
  <c r="I211" i="18"/>
  <c r="AD21" i="19"/>
  <c r="AG28" i="19"/>
  <c r="AD33" i="19"/>
  <c r="D51" i="17"/>
  <c r="D39" i="17"/>
  <c r="D23" i="17"/>
  <c r="D52" i="17"/>
  <c r="D48" i="17"/>
  <c r="D40" i="17"/>
  <c r="D36" i="17"/>
  <c r="D28" i="17"/>
  <c r="D20" i="17"/>
  <c r="AF15" i="19"/>
  <c r="D59" i="17"/>
  <c r="D55" i="17"/>
  <c r="D47" i="17"/>
  <c r="D43" i="17"/>
  <c r="D35" i="17"/>
  <c r="D31" i="17"/>
  <c r="D27" i="17"/>
  <c r="D19" i="17"/>
  <c r="D16" i="17"/>
  <c r="I207" i="18"/>
  <c r="AE32" i="19"/>
  <c r="AH29" i="19"/>
  <c r="D58" i="17"/>
  <c r="D54" i="17"/>
  <c r="D50" i="17"/>
  <c r="D46" i="17"/>
  <c r="D42" i="17"/>
  <c r="D38" i="17"/>
  <c r="D34" i="17"/>
  <c r="D30" i="17"/>
  <c r="D26" i="17"/>
  <c r="D22" i="17"/>
  <c r="D18" i="17"/>
  <c r="D15" i="17"/>
  <c r="I204" i="9"/>
  <c r="AD13" i="19"/>
  <c r="AG16" i="19"/>
  <c r="AF27" i="19"/>
  <c r="AF32" i="19"/>
  <c r="AF22" i="19"/>
  <c r="AE28" i="19"/>
  <c r="AH26" i="19"/>
  <c r="L64" i="19"/>
  <c r="K33" i="19"/>
  <c r="D29" i="20"/>
  <c r="AH33" i="19"/>
  <c r="AF21" i="19"/>
  <c r="AE30" i="19"/>
  <c r="Z18" i="19"/>
  <c r="Z170" i="19" s="1"/>
  <c r="AH19" i="19"/>
  <c r="AG34" i="19"/>
  <c r="AA24" i="19"/>
  <c r="AA176" i="19" s="1"/>
  <c r="AH34" i="19"/>
  <c r="AD14" i="19"/>
  <c r="D382" i="20"/>
  <c r="I35" i="37" s="1"/>
  <c r="D109" i="20"/>
  <c r="W18" i="19"/>
  <c r="W170" i="19" s="1"/>
  <c r="AE16" i="19"/>
  <c r="AD19" i="19"/>
  <c r="AH30" i="19"/>
  <c r="L28" i="19"/>
  <c r="L40" i="19"/>
  <c r="D32" i="20"/>
  <c r="D240" i="20" s="1"/>
  <c r="D26" i="20"/>
  <c r="T24" i="19"/>
  <c r="AE21" i="19"/>
  <c r="AH22" i="19"/>
  <c r="AG25" i="19"/>
  <c r="AE27" i="19"/>
  <c r="AH16" i="19"/>
  <c r="AH32" i="19"/>
  <c r="AF34" i="19"/>
  <c r="S11" i="19"/>
  <c r="AG29" i="19"/>
  <c r="AE31" i="19"/>
  <c r="AD16" i="19"/>
  <c r="AG17" i="19"/>
  <c r="D383" i="20"/>
  <c r="I36" i="37" s="1"/>
  <c r="D213" i="20"/>
  <c r="AG33" i="19"/>
  <c r="AH31" i="19"/>
  <c r="AH13" i="19"/>
  <c r="L38" i="19"/>
  <c r="L47" i="19"/>
  <c r="L18" i="19"/>
  <c r="L11" i="19"/>
  <c r="L44" i="19"/>
  <c r="D133" i="20"/>
  <c r="D130" i="20"/>
  <c r="I224" i="9"/>
  <c r="I216" i="18"/>
  <c r="I200" i="18"/>
  <c r="I212" i="18"/>
  <c r="I220" i="18"/>
  <c r="C43" i="20"/>
  <c r="R152" i="26"/>
  <c r="C148" i="20"/>
  <c r="C252" i="20" s="1"/>
  <c r="C134" i="20"/>
  <c r="C238" i="20" s="1"/>
  <c r="C29" i="20"/>
  <c r="C143" i="20"/>
  <c r="C247" i="20" s="1"/>
  <c r="C135" i="20"/>
  <c r="C239" i="20" s="1"/>
  <c r="C132" i="20"/>
  <c r="C236" i="20" s="1"/>
  <c r="C131" i="20"/>
  <c r="C235" i="20" s="1"/>
  <c r="C26" i="20"/>
  <c r="L54" i="19"/>
  <c r="L26" i="19"/>
  <c r="L12" i="19"/>
  <c r="L48" i="19"/>
  <c r="L52" i="19"/>
  <c r="L106" i="19"/>
  <c r="L25" i="19"/>
  <c r="L42" i="19"/>
  <c r="L125" i="19"/>
  <c r="L32" i="19"/>
  <c r="K133" i="19"/>
  <c r="K65" i="19"/>
  <c r="K19" i="19"/>
  <c r="K77" i="19"/>
  <c r="K56" i="19"/>
  <c r="K22" i="19"/>
  <c r="K30" i="19"/>
  <c r="K95" i="19"/>
  <c r="K72" i="19"/>
  <c r="K59" i="19"/>
  <c r="K42" i="19"/>
  <c r="K152" i="19"/>
  <c r="K147" i="19"/>
  <c r="K120" i="19"/>
  <c r="K51" i="19"/>
  <c r="K121" i="19"/>
  <c r="K68" i="19"/>
  <c r="H151" i="19"/>
  <c r="K134" i="19"/>
  <c r="K122" i="19"/>
  <c r="L121" i="19"/>
  <c r="L110" i="19"/>
  <c r="L45" i="19"/>
  <c r="L27" i="19"/>
  <c r="L65" i="19"/>
  <c r="L30" i="19"/>
  <c r="L23" i="19"/>
  <c r="L43" i="19"/>
  <c r="L33" i="19"/>
  <c r="L29" i="19"/>
  <c r="I213" i="9"/>
  <c r="I201" i="18"/>
  <c r="K104" i="19"/>
  <c r="I221" i="18"/>
  <c r="I205" i="9"/>
  <c r="K20" i="19"/>
  <c r="K108" i="19"/>
  <c r="K98" i="19"/>
  <c r="K53" i="19"/>
  <c r="K35" i="19"/>
  <c r="I209" i="18"/>
  <c r="K93" i="19"/>
  <c r="I217" i="18"/>
  <c r="K16" i="19"/>
  <c r="K81" i="19"/>
  <c r="K47" i="19"/>
  <c r="K37" i="19"/>
  <c r="K112" i="19"/>
  <c r="K57" i="19"/>
  <c r="D14" i="8"/>
  <c r="K12" i="19"/>
  <c r="I210" i="9"/>
  <c r="I222" i="9"/>
  <c r="K74" i="19"/>
  <c r="I208" i="18"/>
  <c r="I223" i="18"/>
  <c r="K90" i="19"/>
  <c r="K67" i="19"/>
  <c r="K49" i="19"/>
  <c r="K43" i="19"/>
  <c r="K40" i="19"/>
  <c r="D13" i="8"/>
  <c r="I206" i="18"/>
  <c r="I218" i="9"/>
  <c r="K75" i="19"/>
  <c r="K69" i="19"/>
  <c r="K63" i="19"/>
  <c r="K109" i="19"/>
  <c r="K107" i="19"/>
  <c r="K26" i="19"/>
  <c r="I214" i="9"/>
  <c r="K97" i="19"/>
  <c r="K32" i="19"/>
  <c r="K31" i="19"/>
  <c r="D15" i="8"/>
  <c r="D13" i="26"/>
  <c r="D15" i="25"/>
  <c r="D16" i="25" s="1"/>
  <c r="V153" i="25"/>
  <c r="D12" i="26"/>
  <c r="D62" i="16"/>
  <c r="D60" i="17"/>
  <c r="K131" i="19"/>
  <c r="AH28" i="19"/>
  <c r="K27" i="19"/>
  <c r="K115" i="19"/>
  <c r="T18" i="19"/>
  <c r="AD28" i="19"/>
  <c r="G151" i="19"/>
  <c r="G153" i="19" s="1"/>
  <c r="L21" i="19"/>
  <c r="S24" i="19"/>
  <c r="AG13" i="19"/>
  <c r="AG23" i="19"/>
  <c r="K124" i="19"/>
  <c r="K123" i="19"/>
  <c r="K103" i="19"/>
  <c r="L94" i="19"/>
  <c r="K91" i="19"/>
  <c r="K80" i="19"/>
  <c r="K73" i="19"/>
  <c r="K55" i="19"/>
  <c r="K45" i="19"/>
  <c r="S18" i="19"/>
  <c r="AH12" i="19"/>
  <c r="AE12" i="19"/>
  <c r="AD22" i="19"/>
  <c r="AF28" i="19"/>
  <c r="AD32" i="19"/>
  <c r="Z11" i="19"/>
  <c r="Z163" i="19" s="1"/>
  <c r="AE14" i="19"/>
  <c r="AA11" i="19"/>
  <c r="AA163" i="19" s="1"/>
  <c r="Y11" i="19"/>
  <c r="Y163" i="19" s="1"/>
  <c r="AE20" i="19"/>
  <c r="AH21" i="19"/>
  <c r="AE26" i="19"/>
  <c r="AF29" i="19"/>
  <c r="AD31" i="19"/>
  <c r="Z24" i="19"/>
  <c r="Z176" i="19" s="1"/>
  <c r="AE34" i="19"/>
  <c r="D21" i="1"/>
  <c r="D22" i="1" s="1"/>
  <c r="K149" i="19"/>
  <c r="L131" i="19"/>
  <c r="K125" i="19"/>
  <c r="K110" i="19"/>
  <c r="L98" i="19"/>
  <c r="L144" i="19"/>
  <c r="K126" i="19"/>
  <c r="K116" i="19"/>
  <c r="K114" i="19"/>
  <c r="L95" i="19"/>
  <c r="K48" i="19"/>
  <c r="K44" i="19"/>
  <c r="W11" i="19"/>
  <c r="W163" i="19" s="1"/>
  <c r="AF30" i="19"/>
  <c r="AH17" i="19"/>
  <c r="V24" i="19"/>
  <c r="L22" i="19"/>
  <c r="L19" i="19"/>
  <c r="L16" i="19"/>
  <c r="K88" i="19"/>
  <c r="K82" i="19"/>
  <c r="L63" i="19"/>
  <c r="K61" i="19"/>
  <c r="L53" i="19"/>
  <c r="L31" i="19"/>
  <c r="L14" i="19"/>
  <c r="K21" i="19"/>
  <c r="L134" i="19"/>
  <c r="K130" i="19"/>
  <c r="K99" i="19"/>
  <c r="L71" i="19"/>
  <c r="L67" i="19"/>
  <c r="L58" i="19"/>
  <c r="L50" i="19"/>
  <c r="D18" i="8"/>
  <c r="AF19" i="19"/>
  <c r="K15" i="19"/>
  <c r="L24" i="19"/>
  <c r="D12" i="13"/>
  <c r="K89" i="19"/>
  <c r="K83" i="19"/>
  <c r="L69" i="19"/>
  <c r="L68" i="19"/>
  <c r="K62" i="19"/>
  <c r="L46" i="19"/>
  <c r="K136" i="19"/>
  <c r="K135" i="19"/>
  <c r="K60" i="19"/>
  <c r="K50" i="19"/>
  <c r="K41" i="19"/>
  <c r="D17" i="8"/>
  <c r="K28" i="19"/>
  <c r="K23" i="19"/>
  <c r="K14" i="19"/>
  <c r="L17" i="19"/>
  <c r="L15" i="19"/>
  <c r="K101" i="19"/>
  <c r="K100" i="19"/>
  <c r="K85" i="19"/>
  <c r="K79" i="19"/>
  <c r="K71" i="19"/>
  <c r="K70" i="19"/>
  <c r="K64" i="19"/>
  <c r="K38" i="19"/>
  <c r="K36" i="19"/>
  <c r="V18" i="19"/>
  <c r="AH20" i="19"/>
  <c r="X24" i="19"/>
  <c r="X176" i="19" s="1"/>
  <c r="V11" i="19"/>
  <c r="X18" i="19"/>
  <c r="X170" i="19" s="1"/>
  <c r="AH15" i="19"/>
  <c r="V153" i="16"/>
  <c r="X11" i="19"/>
  <c r="X163" i="19" s="1"/>
  <c r="AD12" i="19"/>
  <c r="R11" i="19"/>
  <c r="AH27" i="19"/>
  <c r="W24" i="19"/>
  <c r="W176" i="19" s="1"/>
  <c r="Y24" i="19"/>
  <c r="Y176" i="19" s="1"/>
  <c r="R18" i="19"/>
  <c r="R24" i="19"/>
  <c r="AG12" i="19"/>
  <c r="R152" i="17"/>
  <c r="U24" i="19"/>
  <c r="AG26" i="19"/>
  <c r="AA18" i="19"/>
  <c r="AA170" i="19" s="1"/>
  <c r="AF14" i="19"/>
  <c r="T11" i="19"/>
  <c r="U18" i="19"/>
  <c r="AF23" i="19"/>
  <c r="Y18" i="19"/>
  <c r="Y170" i="19" s="1"/>
  <c r="AG32" i="19"/>
  <c r="K25" i="19"/>
  <c r="V153" i="1"/>
  <c r="K13" i="19"/>
  <c r="K18" i="19"/>
  <c r="F175" i="17"/>
  <c r="F176" i="17" s="1"/>
  <c r="F177" i="17" s="1"/>
  <c r="B28" i="36" s="1"/>
  <c r="J151" i="19"/>
  <c r="K29" i="19"/>
  <c r="K17" i="19"/>
  <c r="K24" i="19"/>
  <c r="L13" i="19"/>
  <c r="L20" i="19"/>
  <c r="R152" i="8"/>
  <c r="L96" i="19"/>
  <c r="K96" i="19"/>
  <c r="R93" i="18"/>
  <c r="R62" i="18" s="1"/>
  <c r="D12" i="15"/>
  <c r="R93" i="9"/>
  <c r="R62" i="9" s="1"/>
  <c r="L113" i="19"/>
  <c r="K76" i="19"/>
  <c r="K129" i="19"/>
  <c r="I151" i="19"/>
  <c r="I153" i="19" s="1"/>
  <c r="F175" i="8"/>
  <c r="F176" i="8" s="1"/>
  <c r="F177" i="8" s="1"/>
  <c r="B23" i="36" s="1"/>
  <c r="K111" i="19"/>
  <c r="K106" i="19"/>
  <c r="K84" i="19"/>
  <c r="L34" i="19"/>
  <c r="K148" i="19"/>
  <c r="K92" i="19"/>
  <c r="K54" i="19"/>
  <c r="K132" i="19"/>
  <c r="K105" i="19"/>
  <c r="L104" i="19"/>
  <c r="K102" i="19"/>
  <c r="K94" i="19"/>
  <c r="K86" i="19"/>
  <c r="K78" i="19"/>
  <c r="L59" i="19"/>
  <c r="L143" i="19"/>
  <c r="L136" i="19"/>
  <c r="L128" i="19"/>
  <c r="K58" i="19"/>
  <c r="K46" i="19"/>
  <c r="K141" i="19"/>
  <c r="K119" i="19"/>
  <c r="L99" i="19"/>
  <c r="L138" i="19"/>
  <c r="K118" i="19"/>
  <c r="K117" i="19"/>
  <c r="L114" i="19"/>
  <c r="L112" i="19"/>
  <c r="L108" i="19"/>
  <c r="L97" i="19"/>
  <c r="L39" i="19"/>
  <c r="K34" i="19"/>
  <c r="K146" i="19"/>
  <c r="K143" i="19"/>
  <c r="K140" i="19"/>
  <c r="K139" i="19"/>
  <c r="K138" i="19"/>
  <c r="K137" i="19"/>
  <c r="K127" i="19"/>
  <c r="L118" i="19"/>
  <c r="L107" i="19"/>
  <c r="L92" i="19"/>
  <c r="L90" i="19"/>
  <c r="L88" i="19"/>
  <c r="L86" i="19"/>
  <c r="L84" i="19"/>
  <c r="L82" i="19"/>
  <c r="L80" i="19"/>
  <c r="L78" i="19"/>
  <c r="L76" i="19"/>
  <c r="L74" i="19"/>
  <c r="K145" i="19"/>
  <c r="K144" i="19"/>
  <c r="K142" i="19"/>
  <c r="L133" i="19"/>
  <c r="L93" i="19"/>
  <c r="L91" i="19"/>
  <c r="L89" i="19"/>
  <c r="L87" i="19"/>
  <c r="L85" i="19"/>
  <c r="L83" i="19"/>
  <c r="L81" i="19"/>
  <c r="L79" i="19"/>
  <c r="L77" i="19"/>
  <c r="L75" i="19"/>
  <c r="L73" i="19"/>
  <c r="L72" i="19"/>
  <c r="K66" i="19"/>
  <c r="L51" i="19"/>
  <c r="K39" i="19"/>
  <c r="L36" i="19"/>
  <c r="L147" i="19"/>
  <c r="L115" i="19"/>
  <c r="L61" i="19"/>
  <c r="L55" i="19"/>
  <c r="K52" i="19"/>
  <c r="L35" i="19"/>
  <c r="L150" i="19"/>
  <c r="L137" i="19"/>
  <c r="K128" i="19"/>
  <c r="L49" i="19"/>
  <c r="L57" i="19"/>
  <c r="L41" i="19"/>
  <c r="L37" i="19"/>
  <c r="L70" i="19"/>
  <c r="L66" i="19"/>
  <c r="L62" i="19"/>
  <c r="L60" i="19"/>
  <c r="L123" i="19"/>
  <c r="L129" i="19"/>
  <c r="L102" i="19"/>
  <c r="L149" i="19"/>
  <c r="L126" i="19"/>
  <c r="L119" i="19"/>
  <c r="L111" i="19"/>
  <c r="L103" i="19"/>
  <c r="L135" i="19"/>
  <c r="L130" i="19"/>
  <c r="L148" i="19"/>
  <c r="L105" i="19"/>
  <c r="L140" i="19"/>
  <c r="L139" i="19"/>
  <c r="L122" i="19"/>
  <c r="L117" i="19"/>
  <c r="L146" i="19"/>
  <c r="L145" i="19"/>
  <c r="L116" i="19"/>
  <c r="L101" i="19"/>
  <c r="L142" i="19"/>
  <c r="L124" i="19"/>
  <c r="L141" i="19"/>
  <c r="L132" i="19"/>
  <c r="L127" i="19"/>
  <c r="L120" i="19"/>
  <c r="L109" i="19"/>
  <c r="L100" i="19"/>
  <c r="K113" i="19"/>
  <c r="D234" i="20" l="1"/>
  <c r="D158" i="20"/>
  <c r="D251" i="20"/>
  <c r="D237" i="20"/>
  <c r="D14" i="26"/>
  <c r="D328" i="20"/>
  <c r="G51" i="37" s="1"/>
  <c r="D317" i="20"/>
  <c r="AH186" i="19"/>
  <c r="AE187" i="19"/>
  <c r="K11" i="19"/>
  <c r="AH170" i="19"/>
  <c r="AD187" i="19"/>
  <c r="AG187" i="19"/>
  <c r="D20" i="8"/>
  <c r="V170" i="19"/>
  <c r="J153" i="19"/>
  <c r="J303" i="19"/>
  <c r="AF187" i="19"/>
  <c r="H305" i="19"/>
  <c r="AH163" i="19"/>
  <c r="H153" i="19"/>
  <c r="H303" i="19"/>
  <c r="K303" i="19" s="1"/>
  <c r="K305" i="19" s="1"/>
  <c r="V163" i="19"/>
  <c r="V176" i="19"/>
  <c r="E382" i="20"/>
  <c r="C209" i="20"/>
  <c r="C328" i="20"/>
  <c r="E51" i="37" s="1"/>
  <c r="E29" i="20"/>
  <c r="E237" i="20" s="1"/>
  <c r="E26" i="20"/>
  <c r="E234" i="20" s="1"/>
  <c r="D40" i="20"/>
  <c r="C382" i="20"/>
  <c r="H35" i="37" s="1"/>
  <c r="C211" i="20"/>
  <c r="C315" i="20" s="1"/>
  <c r="C210" i="20"/>
  <c r="C314" i="20" s="1"/>
  <c r="C212" i="20"/>
  <c r="C316" i="20" s="1"/>
  <c r="E54" i="20"/>
  <c r="E262" i="20" s="1"/>
  <c r="Y187" i="19"/>
  <c r="X187" i="19"/>
  <c r="AA187" i="19"/>
  <c r="W187" i="19"/>
  <c r="Z187" i="19"/>
  <c r="AH178" i="19"/>
  <c r="C109" i="20"/>
  <c r="AG18" i="19"/>
  <c r="F382" i="20"/>
  <c r="D384" i="20"/>
  <c r="E32" i="20"/>
  <c r="E240" i="20" s="1"/>
  <c r="F26" i="20"/>
  <c r="F234" i="20" s="1"/>
  <c r="AF11" i="19"/>
  <c r="Z35" i="19"/>
  <c r="AD24" i="19"/>
  <c r="C40" i="20"/>
  <c r="C390" i="20" s="1"/>
  <c r="AE24" i="19"/>
  <c r="AA35" i="19"/>
  <c r="W35" i="19"/>
  <c r="AF24" i="19"/>
  <c r="AE18" i="19"/>
  <c r="AH24" i="19"/>
  <c r="AD18" i="19"/>
  <c r="AH11" i="19"/>
  <c r="AD11" i="19"/>
  <c r="AF18" i="19"/>
  <c r="S35" i="19"/>
  <c r="T35" i="19"/>
  <c r="AH18" i="19"/>
  <c r="V35" i="19"/>
  <c r="AE11" i="19"/>
  <c r="D144" i="20"/>
  <c r="D248" i="20" s="1"/>
  <c r="C147" i="20"/>
  <c r="C251" i="20" s="1"/>
  <c r="C54" i="20"/>
  <c r="C133" i="20"/>
  <c r="C237" i="20" s="1"/>
  <c r="C130" i="20"/>
  <c r="C234" i="20" s="1"/>
  <c r="K151" i="19"/>
  <c r="L151" i="19"/>
  <c r="L153" i="19" s="1"/>
  <c r="U35" i="19"/>
  <c r="D13" i="13"/>
  <c r="AG11" i="19"/>
  <c r="Y35" i="19"/>
  <c r="D63" i="16"/>
  <c r="D61" i="17"/>
  <c r="AG24" i="19"/>
  <c r="E23" i="20"/>
  <c r="D17" i="25"/>
  <c r="D15" i="26"/>
  <c r="X35" i="19"/>
  <c r="D13" i="15"/>
  <c r="D23" i="1"/>
  <c r="D21" i="8"/>
  <c r="R35" i="19"/>
  <c r="E386" i="20" l="1"/>
  <c r="E231" i="20"/>
  <c r="J35" i="37"/>
  <c r="E384" i="20"/>
  <c r="K35" i="37"/>
  <c r="F384" i="20"/>
  <c r="C383" i="20"/>
  <c r="H36" i="37" s="1"/>
  <c r="C313" i="20"/>
  <c r="D325" i="20"/>
  <c r="G48" i="37" s="1"/>
  <c r="D262" i="20"/>
  <c r="AH176" i="19"/>
  <c r="AH187" i="19" s="1"/>
  <c r="V187" i="19"/>
  <c r="E109" i="20"/>
  <c r="E317" i="20" s="1"/>
  <c r="D390" i="20"/>
  <c r="I41" i="37" s="1"/>
  <c r="K153" i="19"/>
  <c r="D324" i="20"/>
  <c r="D391" i="20"/>
  <c r="I42" i="37" s="1"/>
  <c r="AE35" i="19"/>
  <c r="L303" i="19"/>
  <c r="L305" i="19" s="1"/>
  <c r="J305" i="19"/>
  <c r="F54" i="20"/>
  <c r="F262" i="20" s="1"/>
  <c r="G54" i="20"/>
  <c r="G262" i="20" s="1"/>
  <c r="G109" i="20"/>
  <c r="G317" i="20" s="1"/>
  <c r="F109" i="20"/>
  <c r="F317" i="20" s="1"/>
  <c r="D396" i="20"/>
  <c r="I26" i="37" s="1"/>
  <c r="C324" i="20"/>
  <c r="C144" i="20"/>
  <c r="C248" i="20" s="1"/>
  <c r="C213" i="20"/>
  <c r="C317" i="20" s="1"/>
  <c r="AG35" i="19"/>
  <c r="AF35" i="19"/>
  <c r="AD35" i="19"/>
  <c r="G32" i="20"/>
  <c r="G240" i="20" s="1"/>
  <c r="G26" i="20"/>
  <c r="G234" i="20" s="1"/>
  <c r="L35" i="37"/>
  <c r="F29" i="20"/>
  <c r="F237" i="20" s="1"/>
  <c r="F32" i="20"/>
  <c r="F240" i="20" s="1"/>
  <c r="C396" i="20"/>
  <c r="H26" i="37" s="1"/>
  <c r="H41" i="37"/>
  <c r="AH35" i="19"/>
  <c r="D397" i="20"/>
  <c r="I27" i="37" s="1"/>
  <c r="C158" i="20"/>
  <c r="C262" i="20" s="1"/>
  <c r="E40" i="20"/>
  <c r="D64" i="16"/>
  <c r="D62" i="17"/>
  <c r="D14" i="13"/>
  <c r="D14" i="15"/>
  <c r="D24" i="1"/>
  <c r="D22" i="8"/>
  <c r="D16" i="26"/>
  <c r="D18" i="25"/>
  <c r="D326" i="20" l="1"/>
  <c r="G49" i="37" s="1"/>
  <c r="C384" i="20"/>
  <c r="E390" i="20"/>
  <c r="E392" i="20" s="1"/>
  <c r="E248" i="20"/>
  <c r="J38" i="37"/>
  <c r="E388" i="20"/>
  <c r="G47" i="37"/>
  <c r="C391" i="20"/>
  <c r="H42" i="37" s="1"/>
  <c r="C326" i="20"/>
  <c r="E49" i="37" s="1"/>
  <c r="E47" i="37"/>
  <c r="D398" i="20"/>
  <c r="D392" i="20"/>
  <c r="E325" i="20"/>
  <c r="I48" i="37" s="1"/>
  <c r="E328" i="20"/>
  <c r="I51" i="37" s="1"/>
  <c r="I32" i="20"/>
  <c r="I240" i="20" s="1"/>
  <c r="G29" i="20"/>
  <c r="G237" i="20" s="1"/>
  <c r="H26" i="20"/>
  <c r="H234" i="20" s="1"/>
  <c r="H32" i="20"/>
  <c r="H240" i="20" s="1"/>
  <c r="J41" i="37"/>
  <c r="E396" i="20"/>
  <c r="C397" i="20"/>
  <c r="H27" i="37" s="1"/>
  <c r="D15" i="13"/>
  <c r="D65" i="16"/>
  <c r="D63" i="17"/>
  <c r="F23" i="20"/>
  <c r="D15" i="15"/>
  <c r="D25" i="1"/>
  <c r="D23" i="8"/>
  <c r="D17" i="26"/>
  <c r="D19" i="25"/>
  <c r="F386" i="20" l="1"/>
  <c r="F231" i="20"/>
  <c r="J26" i="37"/>
  <c r="E398" i="20"/>
  <c r="H109" i="20"/>
  <c r="H317" i="20" s="1"/>
  <c r="H54" i="20"/>
  <c r="H262" i="20" s="1"/>
  <c r="C392" i="20"/>
  <c r="C398" i="20"/>
  <c r="K32" i="20"/>
  <c r="K240" i="20" s="1"/>
  <c r="H29" i="20"/>
  <c r="H237" i="20" s="1"/>
  <c r="I54" i="20"/>
  <c r="I262" i="20" s="1"/>
  <c r="I109" i="20"/>
  <c r="I317" i="20" s="1"/>
  <c r="I26" i="20"/>
  <c r="I234" i="20" s="1"/>
  <c r="J32" i="20"/>
  <c r="J240" i="20" s="1"/>
  <c r="F40" i="20"/>
  <c r="D66" i="16"/>
  <c r="D64" i="17"/>
  <c r="D16" i="13"/>
  <c r="G23" i="20"/>
  <c r="D16" i="15"/>
  <c r="D20" i="25"/>
  <c r="D18" i="26"/>
  <c r="D26" i="1"/>
  <c r="D24" i="8"/>
  <c r="G386" i="20" l="1"/>
  <c r="G388" i="20" s="1"/>
  <c r="G231" i="20"/>
  <c r="F390" i="20"/>
  <c r="F392" i="20" s="1"/>
  <c r="F248" i="20"/>
  <c r="K38" i="37"/>
  <c r="F388" i="20"/>
  <c r="J26" i="20"/>
  <c r="J234" i="20" s="1"/>
  <c r="H40" i="20"/>
  <c r="J29" i="20"/>
  <c r="J237" i="20" s="1"/>
  <c r="L32" i="20"/>
  <c r="L240" i="20" s="1"/>
  <c r="J54" i="20"/>
  <c r="J262" i="20" s="1"/>
  <c r="I29" i="20"/>
  <c r="I237" i="20" s="1"/>
  <c r="J109" i="20"/>
  <c r="J317" i="20" s="1"/>
  <c r="F396" i="20"/>
  <c r="K41" i="37"/>
  <c r="G40" i="20"/>
  <c r="D17" i="13"/>
  <c r="D67" i="16"/>
  <c r="D65" i="17"/>
  <c r="D27" i="1"/>
  <c r="D25" i="8"/>
  <c r="D21" i="25"/>
  <c r="D19" i="26"/>
  <c r="D17" i="15"/>
  <c r="K26" i="37" l="1"/>
  <c r="F398" i="20"/>
  <c r="G396" i="20"/>
  <c r="G398" i="20" s="1"/>
  <c r="G248" i="20"/>
  <c r="G390" i="20"/>
  <c r="G392" i="20" s="1"/>
  <c r="H396" i="20"/>
  <c r="H398" i="20" s="1"/>
  <c r="H248" i="20"/>
  <c r="H390" i="20"/>
  <c r="H392" i="20" s="1"/>
  <c r="L38" i="37"/>
  <c r="L29" i="20"/>
  <c r="L237" i="20" s="1"/>
  <c r="K29" i="20"/>
  <c r="K237" i="20" s="1"/>
  <c r="K26" i="20"/>
  <c r="K234" i="20" s="1"/>
  <c r="M32" i="20"/>
  <c r="M240" i="20" s="1"/>
  <c r="K109" i="20"/>
  <c r="K317" i="20" s="1"/>
  <c r="I40" i="20"/>
  <c r="I248" i="20" s="1"/>
  <c r="K54" i="20"/>
  <c r="K262" i="20" s="1"/>
  <c r="J40" i="20"/>
  <c r="E324" i="20"/>
  <c r="D68" i="16"/>
  <c r="D66" i="17"/>
  <c r="D18" i="13"/>
  <c r="D22" i="25"/>
  <c r="D20" i="26"/>
  <c r="D18" i="15"/>
  <c r="D26" i="8"/>
  <c r="D28" i="1"/>
  <c r="L41" i="37" l="1"/>
  <c r="L26" i="37"/>
  <c r="J396" i="20"/>
  <c r="J398" i="20" s="1"/>
  <c r="J248" i="20"/>
  <c r="J390" i="20"/>
  <c r="J392" i="20" s="1"/>
  <c r="I396" i="20"/>
  <c r="I398" i="20" s="1"/>
  <c r="I390" i="20"/>
  <c r="I392" i="20" s="1"/>
  <c r="E326" i="20"/>
  <c r="I49" i="37" s="1"/>
  <c r="I47" i="37"/>
  <c r="M29" i="20"/>
  <c r="M237" i="20" s="1"/>
  <c r="L26" i="20"/>
  <c r="L54" i="20"/>
  <c r="L262" i="20" s="1"/>
  <c r="L109" i="20"/>
  <c r="L317" i="20" s="1"/>
  <c r="K40" i="20"/>
  <c r="D19" i="13"/>
  <c r="D69" i="16"/>
  <c r="D67" i="17"/>
  <c r="D29" i="1"/>
  <c r="D27" i="8"/>
  <c r="D19" i="15"/>
  <c r="D23" i="25"/>
  <c r="D21" i="26"/>
  <c r="K396" i="20" l="1"/>
  <c r="K398" i="20" s="1"/>
  <c r="K248" i="20"/>
  <c r="K390" i="20"/>
  <c r="K392" i="20" s="1"/>
  <c r="L40" i="20"/>
  <c r="L234" i="20"/>
  <c r="M26" i="20"/>
  <c r="M54" i="20"/>
  <c r="M262" i="20" s="1"/>
  <c r="M109" i="20"/>
  <c r="M317" i="20" s="1"/>
  <c r="D70" i="16"/>
  <c r="D68" i="17"/>
  <c r="D20" i="13"/>
  <c r="D24" i="25"/>
  <c r="D22" i="26"/>
  <c r="D20" i="15"/>
  <c r="D30" i="1"/>
  <c r="D28" i="8"/>
  <c r="L396" i="20" l="1"/>
  <c r="L398" i="20" s="1"/>
  <c r="L248" i="20"/>
  <c r="L390" i="20"/>
  <c r="L392" i="20" s="1"/>
  <c r="M40" i="20"/>
  <c r="M234" i="20"/>
  <c r="F328" i="20"/>
  <c r="K51" i="37" s="1"/>
  <c r="F325" i="20"/>
  <c r="K48" i="37" s="1"/>
  <c r="F324" i="20"/>
  <c r="K47" i="37" s="1"/>
  <c r="D71" i="16"/>
  <c r="D69" i="17"/>
  <c r="D21" i="13"/>
  <c r="D31" i="1"/>
  <c r="D29" i="8"/>
  <c r="D25" i="25"/>
  <c r="D23" i="26"/>
  <c r="D21" i="15"/>
  <c r="D22" i="15" s="1"/>
  <c r="D23" i="15" s="1"/>
  <c r="D24" i="15" s="1"/>
  <c r="D25" i="15" s="1"/>
  <c r="D26" i="15" s="1"/>
  <c r="D27" i="15" s="1"/>
  <c r="D28" i="15" s="1"/>
  <c r="D29" i="15" s="1"/>
  <c r="D30" i="15" s="1"/>
  <c r="D31" i="15" s="1"/>
  <c r="D32" i="15" s="1"/>
  <c r="D33" i="15" s="1"/>
  <c r="D34" i="15" s="1"/>
  <c r="D35" i="15" s="1"/>
  <c r="D36" i="15" s="1"/>
  <c r="D37" i="15" s="1"/>
  <c r="D38" i="15" s="1"/>
  <c r="D39" i="15" s="1"/>
  <c r="D40" i="15" s="1"/>
  <c r="D41" i="15" s="1"/>
  <c r="D42" i="15" s="1"/>
  <c r="D43" i="15" s="1"/>
  <c r="D44" i="15" s="1"/>
  <c r="D45" i="15" s="1"/>
  <c r="D46" i="15" s="1"/>
  <c r="D47" i="15" s="1"/>
  <c r="D48" i="15" s="1"/>
  <c r="D49" i="15" s="1"/>
  <c r="D50" i="15" s="1"/>
  <c r="D51" i="15" s="1"/>
  <c r="D52" i="15" s="1"/>
  <c r="D53" i="15" s="1"/>
  <c r="D54" i="15" s="1"/>
  <c r="D55" i="15" s="1"/>
  <c r="D56" i="15" s="1"/>
  <c r="D57" i="15" s="1"/>
  <c r="D58" i="15" s="1"/>
  <c r="D59" i="15" s="1"/>
  <c r="D60" i="15" s="1"/>
  <c r="D61" i="15" s="1"/>
  <c r="D62" i="15" s="1"/>
  <c r="D63" i="15" s="1"/>
  <c r="D64" i="15" s="1"/>
  <c r="D65" i="15" s="1"/>
  <c r="D66" i="15" s="1"/>
  <c r="D67" i="15" s="1"/>
  <c r="D68" i="15" s="1"/>
  <c r="D69" i="15" s="1"/>
  <c r="D70" i="15" s="1"/>
  <c r="D71" i="15" s="1"/>
  <c r="D72" i="15" s="1"/>
  <c r="D73" i="15" s="1"/>
  <c r="D74" i="15" s="1"/>
  <c r="D75" i="15" s="1"/>
  <c r="D76" i="15" s="1"/>
  <c r="D77" i="15" s="1"/>
  <c r="D78" i="15" s="1"/>
  <c r="D79" i="15" s="1"/>
  <c r="D80" i="15" s="1"/>
  <c r="D81" i="15" s="1"/>
  <c r="D82" i="15" s="1"/>
  <c r="D83" i="15" s="1"/>
  <c r="D84" i="15" s="1"/>
  <c r="D85" i="15" s="1"/>
  <c r="D86" i="15" s="1"/>
  <c r="D87" i="15" s="1"/>
  <c r="D88" i="15" s="1"/>
  <c r="D89" i="15" s="1"/>
  <c r="D90" i="15" s="1"/>
  <c r="D91" i="15" s="1"/>
  <c r="D92" i="15" s="1"/>
  <c r="D93" i="15" s="1"/>
  <c r="D94" i="15" s="1"/>
  <c r="D95" i="15" s="1"/>
  <c r="D96" i="15" s="1"/>
  <c r="D97" i="15" s="1"/>
  <c r="D98" i="15" s="1"/>
  <c r="D99" i="15" s="1"/>
  <c r="D100" i="15" s="1"/>
  <c r="D101" i="15" s="1"/>
  <c r="D102" i="15" s="1"/>
  <c r="D103" i="15" s="1"/>
  <c r="D104" i="15" s="1"/>
  <c r="D105" i="15" s="1"/>
  <c r="D106" i="15" s="1"/>
  <c r="D107" i="15" s="1"/>
  <c r="D108" i="15" s="1"/>
  <c r="D109" i="15" s="1"/>
  <c r="M396" i="20" l="1"/>
  <c r="M398" i="20" s="1"/>
  <c r="M248" i="20"/>
  <c r="M390" i="20"/>
  <c r="M392" i="20" s="1"/>
  <c r="F326" i="20"/>
  <c r="K49" i="37" s="1"/>
  <c r="D22" i="13"/>
  <c r="D72" i="16"/>
  <c r="D70" i="17"/>
  <c r="D24" i="26"/>
  <c r="D26" i="25"/>
  <c r="D110" i="15"/>
  <c r="D111" i="15" s="1"/>
  <c r="D112" i="15" s="1"/>
  <c r="D113" i="15" s="1"/>
  <c r="D114" i="15" s="1"/>
  <c r="D115" i="15" s="1"/>
  <c r="D116" i="15" s="1"/>
  <c r="D117" i="15" s="1"/>
  <c r="D118" i="15" s="1"/>
  <c r="D119" i="15" s="1"/>
  <c r="D120" i="15" s="1"/>
  <c r="D121" i="15" s="1"/>
  <c r="D122" i="15" s="1"/>
  <c r="D123" i="15" s="1"/>
  <c r="D124" i="15" s="1"/>
  <c r="D125" i="15" s="1"/>
  <c r="D126" i="15" s="1"/>
  <c r="D127" i="15" s="1"/>
  <c r="D128" i="15" s="1"/>
  <c r="D129" i="15" s="1"/>
  <c r="D130" i="15" s="1"/>
  <c r="D131" i="15" s="1"/>
  <c r="D132" i="15" s="1"/>
  <c r="D133" i="15" s="1"/>
  <c r="D134" i="15" s="1"/>
  <c r="D135" i="15" s="1"/>
  <c r="D136" i="15" s="1"/>
  <c r="D137" i="15" s="1"/>
  <c r="D138" i="15" s="1"/>
  <c r="D139" i="15" s="1"/>
  <c r="D140" i="15" s="1"/>
  <c r="D141" i="15" s="1"/>
  <c r="D142" i="15" s="1"/>
  <c r="D143" i="15" s="1"/>
  <c r="D144" i="15" s="1"/>
  <c r="D145" i="15" s="1"/>
  <c r="D146" i="15" s="1"/>
  <c r="D147" i="15" s="1"/>
  <c r="D148" i="15" s="1"/>
  <c r="D149" i="15" s="1"/>
  <c r="D32" i="1"/>
  <c r="D30" i="8"/>
  <c r="D23" i="13" l="1"/>
  <c r="D73" i="16"/>
  <c r="D71" i="17"/>
  <c r="D33" i="1"/>
  <c r="D31" i="8"/>
  <c r="D25" i="26"/>
  <c r="D27" i="25"/>
  <c r="D24" i="13" l="1"/>
  <c r="D74" i="16"/>
  <c r="D72" i="17"/>
  <c r="D28" i="25"/>
  <c r="D26" i="26"/>
  <c r="D34" i="1"/>
  <c r="D32" i="8"/>
  <c r="D25" i="13" l="1"/>
  <c r="D75" i="16"/>
  <c r="D73" i="17"/>
  <c r="D29" i="25"/>
  <c r="D27" i="26"/>
  <c r="D35" i="1"/>
  <c r="D33" i="8"/>
  <c r="D76" i="16" l="1"/>
  <c r="D74" i="17"/>
  <c r="D26" i="13"/>
  <c r="D36" i="1"/>
  <c r="D34" i="8"/>
  <c r="D30" i="25"/>
  <c r="D28" i="26"/>
  <c r="D27" i="13" l="1"/>
  <c r="D77" i="16"/>
  <c r="D75" i="17"/>
  <c r="D31" i="25"/>
  <c r="D29" i="26"/>
  <c r="D37" i="1"/>
  <c r="D35" i="8"/>
  <c r="D78" i="16" l="1"/>
  <c r="D76" i="17"/>
  <c r="D28" i="13"/>
  <c r="D38" i="1"/>
  <c r="D36" i="8"/>
  <c r="D32" i="25"/>
  <c r="D30" i="26"/>
  <c r="D29" i="13" l="1"/>
  <c r="D79" i="16"/>
  <c r="D77" i="17"/>
  <c r="D39" i="1"/>
  <c r="D37" i="8"/>
  <c r="D31" i="26"/>
  <c r="D33" i="25"/>
  <c r="D30" i="13" l="1"/>
  <c r="D80" i="16"/>
  <c r="D78" i="17"/>
  <c r="D32" i="26"/>
  <c r="D34" i="25"/>
  <c r="D40" i="1"/>
  <c r="D38" i="8"/>
  <c r="D31" i="13" l="1"/>
  <c r="D81" i="16"/>
  <c r="D79" i="17"/>
  <c r="D41" i="1"/>
  <c r="D39" i="8"/>
  <c r="D33" i="26"/>
  <c r="D35" i="25"/>
  <c r="D82" i="16" l="1"/>
  <c r="D80" i="17"/>
  <c r="D32" i="13"/>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36" i="25"/>
  <c r="D34" i="26"/>
  <c r="D42" i="1"/>
  <c r="D40" i="8"/>
  <c r="D83" i="16" l="1"/>
  <c r="D81" i="17"/>
  <c r="D43" i="1"/>
  <c r="D41" i="8"/>
  <c r="D37" i="25"/>
  <c r="D35" i="26"/>
  <c r="D84" i="16" l="1"/>
  <c r="D82" i="17"/>
  <c r="D38" i="25"/>
  <c r="D36" i="26"/>
  <c r="D44" i="1"/>
  <c r="D42" i="8"/>
  <c r="D85" i="16" l="1"/>
  <c r="D83" i="17"/>
  <c r="D39" i="25"/>
  <c r="D37" i="26"/>
  <c r="D45" i="1"/>
  <c r="D43" i="8"/>
  <c r="D86" i="16" l="1"/>
  <c r="D84" i="17"/>
  <c r="D46" i="1"/>
  <c r="D44" i="8"/>
  <c r="D40" i="25"/>
  <c r="D38" i="26"/>
  <c r="D87" i="16" l="1"/>
  <c r="D85" i="17"/>
  <c r="D39" i="26"/>
  <c r="D41" i="25"/>
  <c r="D47" i="1"/>
  <c r="D45" i="8"/>
  <c r="D88" i="16" l="1"/>
  <c r="D86" i="17"/>
  <c r="D40" i="26"/>
  <c r="D42" i="25"/>
  <c r="D48" i="1"/>
  <c r="D46" i="8"/>
  <c r="D89" i="16" l="1"/>
  <c r="D87" i="17"/>
  <c r="D49" i="1"/>
  <c r="D47" i="8"/>
  <c r="D41" i="26"/>
  <c r="D43" i="25"/>
  <c r="D90" i="16" l="1"/>
  <c r="D88" i="17"/>
  <c r="D44" i="25"/>
  <c r="D42" i="26"/>
  <c r="D50" i="1"/>
  <c r="D48" i="8"/>
  <c r="D91" i="16" l="1"/>
  <c r="D89" i="17"/>
  <c r="D51" i="1"/>
  <c r="D49" i="8"/>
  <c r="D45" i="25"/>
  <c r="D43" i="26"/>
  <c r="D92" i="16" l="1"/>
  <c r="D90" i="17"/>
  <c r="D46" i="25"/>
  <c r="D44" i="26"/>
  <c r="D52" i="1"/>
  <c r="D50" i="8"/>
  <c r="D93" i="16" l="1"/>
  <c r="D91" i="17"/>
  <c r="D53" i="1"/>
  <c r="D51" i="8"/>
  <c r="D47" i="25"/>
  <c r="D45" i="26"/>
  <c r="D94" i="16" l="1"/>
  <c r="D92" i="17"/>
  <c r="D48" i="25"/>
  <c r="D46" i="26"/>
  <c r="D54" i="1"/>
  <c r="D52" i="8"/>
  <c r="D95" i="16" l="1"/>
  <c r="D93" i="17"/>
  <c r="D55" i="1"/>
  <c r="D53" i="8"/>
  <c r="D47" i="26"/>
  <c r="D49" i="25"/>
  <c r="D96" i="16" l="1"/>
  <c r="D94" i="17"/>
  <c r="D48" i="26"/>
  <c r="D50" i="25"/>
  <c r="D54" i="8"/>
  <c r="D56" i="1"/>
  <c r="D97" i="16" l="1"/>
  <c r="D95" i="17"/>
  <c r="D57" i="1"/>
  <c r="D55" i="8"/>
  <c r="D49" i="26"/>
  <c r="D51" i="25"/>
  <c r="D98" i="16" l="1"/>
  <c r="D96" i="17"/>
  <c r="D52" i="25"/>
  <c r="D50" i="26"/>
  <c r="D58" i="1"/>
  <c r="D56" i="8"/>
  <c r="D99" i="16" l="1"/>
  <c r="D97" i="17"/>
  <c r="D59" i="1"/>
  <c r="D57" i="8"/>
  <c r="D53" i="25"/>
  <c r="D51" i="26"/>
  <c r="D100" i="16" l="1"/>
  <c r="D98" i="17"/>
  <c r="D54" i="25"/>
  <c r="D52" i="26"/>
  <c r="D60" i="1"/>
  <c r="D58" i="8"/>
  <c r="D101" i="16" l="1"/>
  <c r="D99" i="17"/>
  <c r="D61" i="1"/>
  <c r="D59" i="8"/>
  <c r="D55" i="25"/>
  <c r="D53" i="26"/>
  <c r="D102" i="16" l="1"/>
  <c r="D100" i="17"/>
  <c r="D56" i="25"/>
  <c r="D54" i="26"/>
  <c r="D60" i="8"/>
  <c r="D62" i="1"/>
  <c r="D103" i="16" l="1"/>
  <c r="D101" i="17"/>
  <c r="D61" i="8"/>
  <c r="D63" i="1"/>
  <c r="D55" i="26"/>
  <c r="D57" i="25"/>
  <c r="D104" i="16" l="1"/>
  <c r="D102" i="17"/>
  <c r="D56" i="26"/>
  <c r="D58" i="25"/>
  <c r="D62" i="8"/>
  <c r="D64" i="1"/>
  <c r="D105" i="16" l="1"/>
  <c r="D103" i="17"/>
  <c r="D65" i="1"/>
  <c r="D63" i="8"/>
  <c r="D57" i="26"/>
  <c r="D59" i="25"/>
  <c r="D106" i="16" l="1"/>
  <c r="D104" i="17"/>
  <c r="D60" i="25"/>
  <c r="D58" i="26"/>
  <c r="D64" i="8"/>
  <c r="D66" i="1"/>
  <c r="D107" i="16" l="1"/>
  <c r="D105" i="17"/>
  <c r="D67" i="1"/>
  <c r="D65" i="8"/>
  <c r="D61" i="25"/>
  <c r="D59" i="26"/>
  <c r="D108" i="16" l="1"/>
  <c r="D106" i="17"/>
  <c r="D62" i="25"/>
  <c r="D60" i="26"/>
  <c r="D66" i="8"/>
  <c r="D68" i="1"/>
  <c r="D109" i="16" l="1"/>
  <c r="D107" i="17"/>
  <c r="D69" i="1"/>
  <c r="D67" i="8"/>
  <c r="D63" i="25"/>
  <c r="D61" i="26"/>
  <c r="D110" i="16" l="1"/>
  <c r="D108" i="17"/>
  <c r="D64" i="25"/>
  <c r="D62" i="26"/>
  <c r="D68" i="8"/>
  <c r="D70" i="1"/>
  <c r="D111" i="16" l="1"/>
  <c r="D109" i="17"/>
  <c r="D71" i="1"/>
  <c r="D69" i="8"/>
  <c r="D63" i="26"/>
  <c r="D65" i="25"/>
  <c r="D112" i="16" l="1"/>
  <c r="D110" i="17"/>
  <c r="D64" i="26"/>
  <c r="D66" i="25"/>
  <c r="D70" i="8"/>
  <c r="D72" i="1"/>
  <c r="D113" i="16" l="1"/>
  <c r="D111" i="17"/>
  <c r="D65" i="26"/>
  <c r="D67" i="25"/>
  <c r="D73" i="1"/>
  <c r="D71" i="8"/>
  <c r="D112" i="17" l="1"/>
  <c r="D114" i="16"/>
  <c r="D68" i="25"/>
  <c r="D66" i="26"/>
  <c r="D74" i="1"/>
  <c r="D72" i="8"/>
  <c r="D113" i="17" l="1"/>
  <c r="D115" i="16"/>
  <c r="D75" i="1"/>
  <c r="D73" i="8"/>
  <c r="D69" i="25"/>
  <c r="D67" i="26"/>
  <c r="D114" i="17" l="1"/>
  <c r="D116" i="16"/>
  <c r="D70" i="25"/>
  <c r="D68" i="26"/>
  <c r="D76" i="1"/>
  <c r="D74" i="8"/>
  <c r="D115" i="17" l="1"/>
  <c r="D117" i="16"/>
  <c r="D77" i="1"/>
  <c r="D75" i="8"/>
  <c r="D71" i="25"/>
  <c r="D69" i="26"/>
  <c r="D116" i="17" l="1"/>
  <c r="D118" i="16"/>
  <c r="D72" i="25"/>
  <c r="D70" i="26"/>
  <c r="D78" i="1"/>
  <c r="D76" i="8"/>
  <c r="D119" i="16" l="1"/>
  <c r="D117" i="17"/>
  <c r="D77" i="8"/>
  <c r="D79" i="1"/>
  <c r="D71" i="26"/>
  <c r="D73" i="25"/>
  <c r="D120" i="16" l="1"/>
  <c r="D118" i="17"/>
  <c r="D72" i="26"/>
  <c r="D74" i="25"/>
  <c r="D80" i="1"/>
  <c r="D78" i="8"/>
  <c r="D119" i="17" l="1"/>
  <c r="D121" i="16"/>
  <c r="D79" i="8"/>
  <c r="D81" i="1"/>
  <c r="D73" i="26"/>
  <c r="D75" i="25"/>
  <c r="D122" i="16" l="1"/>
  <c r="D120" i="17"/>
  <c r="D76" i="25"/>
  <c r="D74" i="26"/>
  <c r="D82" i="1"/>
  <c r="D80" i="8"/>
  <c r="D123" i="16" l="1"/>
  <c r="D121" i="17"/>
  <c r="D83" i="1"/>
  <c r="D81" i="8"/>
  <c r="D77" i="25"/>
  <c r="D75" i="26"/>
  <c r="D124" i="16" l="1"/>
  <c r="D122" i="17"/>
  <c r="D78" i="25"/>
  <c r="D76" i="26"/>
  <c r="D84" i="1"/>
  <c r="D82" i="8"/>
  <c r="D123" i="17" l="1"/>
  <c r="D125" i="16"/>
  <c r="D83" i="8"/>
  <c r="D85" i="1"/>
  <c r="D79" i="25"/>
  <c r="D77" i="26"/>
  <c r="D126" i="16" l="1"/>
  <c r="D124" i="17"/>
  <c r="D80" i="25"/>
  <c r="D78" i="26"/>
  <c r="D86" i="1"/>
  <c r="D84" i="8"/>
  <c r="D127" i="16" l="1"/>
  <c r="D125" i="17"/>
  <c r="D87" i="1"/>
  <c r="D85" i="8"/>
  <c r="D79" i="26"/>
  <c r="D81" i="25"/>
  <c r="D128" i="16" l="1"/>
  <c r="D126" i="17"/>
  <c r="D80" i="26"/>
  <c r="D82" i="25"/>
  <c r="D88" i="1"/>
  <c r="D86" i="8"/>
  <c r="D127" i="17" l="1"/>
  <c r="D129" i="16"/>
  <c r="D89" i="1"/>
  <c r="D87" i="8"/>
  <c r="D81" i="26"/>
  <c r="D83" i="25"/>
  <c r="D130" i="16" l="1"/>
  <c r="D128" i="17"/>
  <c r="D84" i="25"/>
  <c r="D82" i="26"/>
  <c r="D88" i="8"/>
  <c r="D90" i="1"/>
  <c r="D131" i="16" l="1"/>
  <c r="D129" i="17"/>
  <c r="D89" i="8"/>
  <c r="D91" i="1"/>
  <c r="D85" i="25"/>
  <c r="D83" i="26"/>
  <c r="D130" i="17" l="1"/>
  <c r="D132" i="16"/>
  <c r="D86" i="25"/>
  <c r="D84" i="26"/>
  <c r="D92" i="1"/>
  <c r="D90" i="8"/>
  <c r="D131" i="17" l="1"/>
  <c r="D133" i="16"/>
  <c r="D93" i="1"/>
  <c r="D91" i="8"/>
  <c r="D87" i="25"/>
  <c r="D85" i="26"/>
  <c r="D132" i="17" l="1"/>
  <c r="D134" i="16"/>
  <c r="D88" i="25"/>
  <c r="D86" i="26"/>
  <c r="D94" i="1"/>
  <c r="D92" i="8"/>
  <c r="D135" i="16" l="1"/>
  <c r="D133" i="17"/>
  <c r="D95" i="1"/>
  <c r="D93" i="8"/>
  <c r="D87" i="26"/>
  <c r="D89" i="25"/>
  <c r="D136" i="16" l="1"/>
  <c r="D134" i="17"/>
  <c r="D88" i="26"/>
  <c r="D90" i="25"/>
  <c r="D96" i="1"/>
  <c r="D94" i="8"/>
  <c r="D135" i="17" l="1"/>
  <c r="D137" i="16"/>
  <c r="D97" i="1"/>
  <c r="D95" i="8"/>
  <c r="D89" i="26"/>
  <c r="D91" i="25"/>
  <c r="D136" i="17" l="1"/>
  <c r="D138" i="16"/>
  <c r="D92" i="25"/>
  <c r="D90" i="26"/>
  <c r="D96" i="8"/>
  <c r="D98" i="1"/>
  <c r="D139" i="16" l="1"/>
  <c r="D137" i="17"/>
  <c r="D97" i="8"/>
  <c r="D99" i="1"/>
  <c r="D93" i="25"/>
  <c r="D91" i="26"/>
  <c r="D138" i="17" l="1"/>
  <c r="D140" i="16"/>
  <c r="D94" i="25"/>
  <c r="D92" i="26"/>
  <c r="D98" i="8"/>
  <c r="D100" i="1"/>
  <c r="D139" i="17" l="1"/>
  <c r="D141" i="16"/>
  <c r="D99" i="8"/>
  <c r="D101" i="1"/>
  <c r="D95" i="25"/>
  <c r="D93" i="26"/>
  <c r="D142" i="16" l="1"/>
  <c r="D140" i="17"/>
  <c r="D96" i="25"/>
  <c r="D94" i="26"/>
  <c r="D102" i="1"/>
  <c r="D100" i="8"/>
  <c r="D143" i="16" l="1"/>
  <c r="D141" i="17"/>
  <c r="D103" i="1"/>
  <c r="D101" i="8"/>
  <c r="D95" i="26"/>
  <c r="D97" i="25"/>
  <c r="D142" i="17" l="1"/>
  <c r="D144" i="16"/>
  <c r="D96" i="26"/>
  <c r="D98" i="25"/>
  <c r="D104" i="1"/>
  <c r="D102" i="8"/>
  <c r="D145" i="16" l="1"/>
  <c r="D143" i="17"/>
  <c r="D105" i="1"/>
  <c r="D103" i="8"/>
  <c r="D97" i="26"/>
  <c r="D99" i="25"/>
  <c r="D146" i="16" l="1"/>
  <c r="D144" i="17"/>
  <c r="D100" i="25"/>
  <c r="D98" i="26"/>
  <c r="D106" i="1"/>
  <c r="D104" i="8"/>
  <c r="D145" i="17" l="1"/>
  <c r="D147" i="16"/>
  <c r="D107" i="1"/>
  <c r="D105" i="8"/>
  <c r="D101" i="25"/>
  <c r="D99" i="26"/>
  <c r="D146" i="17" l="1"/>
  <c r="D148" i="16"/>
  <c r="D102" i="25"/>
  <c r="D100" i="26"/>
  <c r="D106" i="8"/>
  <c r="D108" i="1"/>
  <c r="D147" i="17" l="1"/>
  <c r="D149" i="16"/>
  <c r="D107" i="8"/>
  <c r="D109" i="1"/>
  <c r="D103" i="25"/>
  <c r="D101" i="26"/>
  <c r="D150" i="16" l="1"/>
  <c r="D148" i="17"/>
  <c r="D104" i="25"/>
  <c r="D102" i="26"/>
  <c r="D110" i="1"/>
  <c r="D108" i="8"/>
  <c r="D151" i="16" l="1"/>
  <c r="D150" i="17" s="1"/>
  <c r="D149" i="17"/>
  <c r="D109" i="8"/>
  <c r="D111" i="1"/>
  <c r="D103" i="26"/>
  <c r="D105" i="25"/>
  <c r="D104" i="26" l="1"/>
  <c r="D106" i="25"/>
  <c r="D112" i="1"/>
  <c r="D110" i="8"/>
  <c r="D111" i="8" l="1"/>
  <c r="D113" i="1"/>
  <c r="D105" i="26"/>
  <c r="D107" i="25"/>
  <c r="D108" i="25" l="1"/>
  <c r="D106" i="26"/>
  <c r="D114" i="1"/>
  <c r="D112" i="8"/>
  <c r="D115" i="1" l="1"/>
  <c r="D113" i="8"/>
  <c r="D109" i="25"/>
  <c r="D107" i="26"/>
  <c r="D110" i="25" l="1"/>
  <c r="D108" i="26"/>
  <c r="D114" i="8"/>
  <c r="D116" i="1"/>
  <c r="D117" i="1" l="1"/>
  <c r="D115" i="8"/>
  <c r="D111" i="25"/>
  <c r="D109" i="26"/>
  <c r="D110" i="26" l="1"/>
  <c r="D112" i="25"/>
  <c r="D116" i="8"/>
  <c r="D118" i="1"/>
  <c r="D119" i="1" l="1"/>
  <c r="D117" i="8"/>
  <c r="D113" i="25"/>
  <c r="D111" i="26"/>
  <c r="D112" i="26" l="1"/>
  <c r="D114" i="25"/>
  <c r="D120" i="1"/>
  <c r="D118" i="8"/>
  <c r="D119" i="8" l="1"/>
  <c r="D121" i="1"/>
  <c r="D113" i="26"/>
  <c r="D115" i="25"/>
  <c r="D116" i="25" l="1"/>
  <c r="D114" i="26"/>
  <c r="D120" i="8"/>
  <c r="D122" i="1"/>
  <c r="D123" i="1" l="1"/>
  <c r="D121" i="8"/>
  <c r="D117" i="25"/>
  <c r="D115" i="26"/>
  <c r="D116" i="26" l="1"/>
  <c r="D118" i="25"/>
  <c r="D124" i="1"/>
  <c r="D122" i="8"/>
  <c r="D123" i="8" l="1"/>
  <c r="D125" i="1"/>
  <c r="D117" i="26"/>
  <c r="D119" i="25"/>
  <c r="D118" i="26" l="1"/>
  <c r="D120" i="25"/>
  <c r="D124" i="8"/>
  <c r="D126" i="1"/>
  <c r="D125" i="8" l="1"/>
  <c r="D127" i="1"/>
  <c r="D119" i="26"/>
  <c r="D121" i="25"/>
  <c r="D120" i="26" l="1"/>
  <c r="D122" i="25"/>
  <c r="D128" i="1"/>
  <c r="D126" i="8"/>
  <c r="D129" i="1" l="1"/>
  <c r="D127" i="8"/>
  <c r="D121" i="26"/>
  <c r="D123" i="25"/>
  <c r="D122" i="26" l="1"/>
  <c r="D124" i="25"/>
  <c r="D128" i="8"/>
  <c r="D130" i="1"/>
  <c r="D131" i="1" l="1"/>
  <c r="D129" i="8"/>
  <c r="D123" i="26"/>
  <c r="D125" i="25"/>
  <c r="D124" i="26" l="1"/>
  <c r="D126" i="25"/>
  <c r="D132" i="1"/>
  <c r="D130" i="8"/>
  <c r="D133" i="1" l="1"/>
  <c r="D131" i="8"/>
  <c r="D125" i="26"/>
  <c r="D127" i="25"/>
  <c r="D128" i="25" l="1"/>
  <c r="D126" i="26"/>
  <c r="D132" i="8"/>
  <c r="D134" i="1"/>
  <c r="D133" i="8" l="1"/>
  <c r="D135" i="1"/>
  <c r="D127" i="26"/>
  <c r="D129" i="25"/>
  <c r="D130" i="25" l="1"/>
  <c r="D128" i="26"/>
  <c r="D136" i="1"/>
  <c r="D134" i="8"/>
  <c r="D137" i="1" l="1"/>
  <c r="D135" i="8"/>
  <c r="D131" i="25"/>
  <c r="D129" i="26"/>
  <c r="D130" i="26" l="1"/>
  <c r="D132" i="25"/>
  <c r="D136" i="8"/>
  <c r="D138" i="1"/>
  <c r="D137" i="8" l="1"/>
  <c r="D139" i="1"/>
  <c r="D133" i="25"/>
  <c r="D131" i="26"/>
  <c r="D134" i="25" l="1"/>
  <c r="D132" i="26"/>
  <c r="D140" i="1"/>
  <c r="D138" i="8"/>
  <c r="D139" i="8" l="1"/>
  <c r="D141" i="1"/>
  <c r="D133" i="26"/>
  <c r="D135" i="25"/>
  <c r="D134" i="26" l="1"/>
  <c r="D136" i="25"/>
  <c r="D142" i="1"/>
  <c r="D140" i="8"/>
  <c r="D143" i="1" l="1"/>
  <c r="D141" i="8"/>
  <c r="D135" i="26"/>
  <c r="D137" i="25"/>
  <c r="D136" i="26" l="1"/>
  <c r="D138" i="25"/>
  <c r="D144" i="1"/>
  <c r="D142" i="8"/>
  <c r="D143" i="8" l="1"/>
  <c r="D145" i="1"/>
  <c r="D137" i="26"/>
  <c r="D139" i="25"/>
  <c r="D138" i="26" l="1"/>
  <c r="D140" i="25"/>
  <c r="D144" i="8"/>
  <c r="D146" i="1"/>
  <c r="D145" i="8" l="1"/>
  <c r="D147" i="1"/>
  <c r="D141" i="25"/>
  <c r="D139" i="26"/>
  <c r="D142" i="25" l="1"/>
  <c r="D140" i="26"/>
  <c r="D148" i="1"/>
  <c r="D146" i="8"/>
  <c r="D149" i="1" l="1"/>
  <c r="D147" i="8"/>
  <c r="D141" i="26"/>
  <c r="D143" i="25"/>
  <c r="D142" i="26" l="1"/>
  <c r="D144" i="25"/>
  <c r="D148" i="8"/>
  <c r="D150" i="1"/>
  <c r="D149" i="8" l="1"/>
  <c r="D151" i="1"/>
  <c r="D150" i="8" s="1"/>
  <c r="D145" i="25"/>
  <c r="D143" i="26"/>
  <c r="D144" i="26" l="1"/>
  <c r="D146" i="25"/>
  <c r="D145" i="26" l="1"/>
  <c r="D147" i="25"/>
  <c r="D146" i="26" l="1"/>
  <c r="D148" i="25"/>
  <c r="D149" i="25" l="1"/>
  <c r="D147" i="26"/>
  <c r="D150" i="25" l="1"/>
  <c r="D148" i="26"/>
  <c r="D149" i="26" l="1"/>
  <c r="D151" i="25"/>
  <c r="D150" i="26" s="1"/>
  <c r="I20" i="37" l="1"/>
  <c r="I21" i="37"/>
  <c r="J15" i="37" l="1"/>
  <c r="B33" i="36" l="1"/>
  <c r="I15" i="37"/>
  <c r="G17" i="37" s="1"/>
  <c r="K62" i="35"/>
  <c r="I87" i="35" l="1"/>
  <c r="I89" i="35" s="1"/>
  <c r="H87" i="35"/>
  <c r="H89" i="35" s="1"/>
  <c r="F87" i="35"/>
  <c r="F88" i="35" s="1"/>
  <c r="G87" i="35"/>
  <c r="G89" i="35" s="1"/>
  <c r="C84" i="35"/>
  <c r="F93" i="35" l="1"/>
  <c r="F95" i="35" s="1"/>
  <c r="F89" i="35"/>
  <c r="F90" i="35" s="1"/>
  <c r="G90" i="35" s="1"/>
  <c r="H90" i="35" s="1"/>
  <c r="I90" i="35" s="1"/>
  <c r="G88" i="35"/>
  <c r="H88" i="35" s="1"/>
  <c r="I88" i="35" s="1"/>
  <c r="K87" i="35"/>
  <c r="B34" i="36"/>
  <c r="F92" i="35" l="1"/>
  <c r="G93" i="35" s="1"/>
  <c r="G95" i="35" s="1"/>
  <c r="G96" i="35" s="1"/>
  <c r="F96" i="35"/>
  <c r="K90" i="35"/>
  <c r="G92" i="35" l="1"/>
  <c r="H93" i="35" s="1"/>
  <c r="H95" i="35" s="1"/>
  <c r="H96" i="35" s="1"/>
  <c r="H92" i="35" l="1"/>
  <c r="I93" i="35"/>
  <c r="I95" i="35" s="1"/>
  <c r="I92" i="35" l="1"/>
  <c r="I96" i="35"/>
</calcChain>
</file>

<file path=xl/sharedStrings.xml><?xml version="1.0" encoding="utf-8"?>
<sst xmlns="http://schemas.openxmlformats.org/spreadsheetml/2006/main" count="2315" uniqueCount="590">
  <si>
    <t>Local Government</t>
  </si>
  <si>
    <t>Brimbank (C)</t>
  </si>
  <si>
    <t>Buloke (S)</t>
  </si>
  <si>
    <t>Campaspe (S)</t>
  </si>
  <si>
    <t>Cardinia (S)</t>
  </si>
  <si>
    <t>Casey (C)</t>
  </si>
  <si>
    <t>Central Goldfields (S)</t>
  </si>
  <si>
    <t>Colac 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</si>
  <si>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</si>
  <si>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</si>
  <si>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</si>
  <si>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</si>
  <si>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</si>
  <si>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</si>
  <si>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</si>
  <si>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</si>
  <si>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</si>
  <si>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</si>
  <si>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</si>
  <si>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</si>
  <si>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</si>
  <si>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</si>
  <si>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</si>
  <si>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</si>
  <si>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</si>
  <si>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</si>
  <si>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</si>
  <si>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</si>
  <si>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</si>
  <si>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</si>
  <si>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</si>
  <si>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</si>
  <si>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</si>
  <si>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</si>
  <si>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</si>
  <si>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t>
  </si>
  <si>
    <t>Melton (C)</t>
  </si>
  <si>
    <t>Mildura (RC) ^</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</si>
  <si>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</si>
  <si>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</si>
  <si>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</si>
  <si>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</si>
  <si>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</si>
  <si>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</si>
  <si>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</si>
  <si>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</si>
  <si>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</si>
  <si>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</si>
  <si>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</si>
  <si>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</si>
  <si>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</si>
  <si>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</si>
  <si>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</si>
  <si>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</si>
  <si>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</si>
  <si>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</si>
  <si>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</si>
  <si>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</si>
  <si>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</si>
  <si>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</si>
  <si>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</si>
  <si>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</si>
  <si>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</si>
  <si>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</si>
  <si>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</si>
  <si>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</si>
  <si>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</si>
  <si>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</si>
  <si>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</si>
  <si>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</si>
  <si>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</si>
  <si>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2015-16</t>
  </si>
  <si>
    <t>2016-17</t>
  </si>
  <si>
    <t>Statutory Fees &amp; Fines</t>
  </si>
  <si>
    <t>User fees</t>
  </si>
  <si>
    <t>Grants</t>
  </si>
  <si>
    <t>Contributions</t>
  </si>
  <si>
    <t>Other Income</t>
  </si>
  <si>
    <t xml:space="preserve">Total Revenue  </t>
  </si>
  <si>
    <t>Employee costs</t>
  </si>
  <si>
    <t xml:space="preserve">Materials, services </t>
  </si>
  <si>
    <t>Depreciation and amortisation</t>
  </si>
  <si>
    <t>Other expenses</t>
  </si>
  <si>
    <t>Total Expenses</t>
  </si>
  <si>
    <t>Mandatory</t>
  </si>
  <si>
    <t>Discretionary</t>
  </si>
  <si>
    <t>[Select]</t>
  </si>
  <si>
    <t>Total</t>
  </si>
  <si>
    <t>Other</t>
  </si>
  <si>
    <t>Revenue</t>
  </si>
  <si>
    <t>Staff no's to support the service (FTE)</t>
  </si>
  <si>
    <t>Value</t>
  </si>
  <si>
    <t>Service</t>
  </si>
  <si>
    <t>Variance</t>
  </si>
  <si>
    <t>BLUE</t>
  </si>
  <si>
    <t>WHITE</t>
  </si>
  <si>
    <t>FORMULA / HARDCODED VALUES</t>
  </si>
  <si>
    <t>RED</t>
  </si>
  <si>
    <t>ERROR CHECK</t>
  </si>
  <si>
    <t>Mixed</t>
  </si>
  <si>
    <t>Brief description of service</t>
  </si>
  <si>
    <t>Capital works</t>
  </si>
  <si>
    <t>Finance</t>
  </si>
  <si>
    <t>New</t>
  </si>
  <si>
    <t>Renewal</t>
  </si>
  <si>
    <t>Expansion</t>
  </si>
  <si>
    <t>Upgrade</t>
  </si>
  <si>
    <t>Brief description of capital works</t>
  </si>
  <si>
    <t>Grant</t>
  </si>
  <si>
    <t>Contribution</t>
  </si>
  <si>
    <t>Special charge</t>
  </si>
  <si>
    <t>Reserves</t>
  </si>
  <si>
    <t>Sale proceeds</t>
  </si>
  <si>
    <t>Internal, external or mixed</t>
  </si>
  <si>
    <t>Internal</t>
  </si>
  <si>
    <t>External</t>
  </si>
  <si>
    <t>Financing Source</t>
  </si>
  <si>
    <t>Property</t>
  </si>
  <si>
    <t>Land</t>
  </si>
  <si>
    <t>Land improvements</t>
  </si>
  <si>
    <t>Buildings</t>
  </si>
  <si>
    <t>Heritage buildings</t>
  </si>
  <si>
    <t>Building improvements</t>
  </si>
  <si>
    <t>Leasthold improvements</t>
  </si>
  <si>
    <t>Plant and equipment</t>
  </si>
  <si>
    <t>Heritage plant and equipment</t>
  </si>
  <si>
    <t>Plant, machinery and equipment</t>
  </si>
  <si>
    <t>Fixtures, fittings and furniture</t>
  </si>
  <si>
    <t>Computers and telecommunications</t>
  </si>
  <si>
    <t>Library books</t>
  </si>
  <si>
    <t>Infrastructure</t>
  </si>
  <si>
    <t>Roads</t>
  </si>
  <si>
    <t>Bridges</t>
  </si>
  <si>
    <t>Footpaths and cycleways</t>
  </si>
  <si>
    <t>Drainage</t>
  </si>
  <si>
    <t>Recreastional, leisure and community facilities</t>
  </si>
  <si>
    <t>Waste management</t>
  </si>
  <si>
    <t>Parks, open space and streetscapes</t>
  </si>
  <si>
    <t>Aerodromes</t>
  </si>
  <si>
    <t>Off street car parks</t>
  </si>
  <si>
    <t>Other infrastructure</t>
  </si>
  <si>
    <t>Depreciation</t>
  </si>
  <si>
    <t>Renewal ratio</t>
  </si>
  <si>
    <t>Total value of infrastructure</t>
  </si>
  <si>
    <t>Percentage of assets past intervention level</t>
  </si>
  <si>
    <t>Total assets</t>
  </si>
  <si>
    <t>General rates</t>
  </si>
  <si>
    <t>Municipal charges</t>
  </si>
  <si>
    <t>OK</t>
  </si>
  <si>
    <t>FORMULA OK</t>
  </si>
  <si>
    <t>N/A</t>
  </si>
  <si>
    <t>NOT APPLICABLE</t>
  </si>
  <si>
    <t>Total Revenue</t>
  </si>
  <si>
    <t>NV</t>
  </si>
  <si>
    <t>WV</t>
  </si>
  <si>
    <t>Expenditure</t>
  </si>
  <si>
    <t>No variation</t>
  </si>
  <si>
    <t>With variation</t>
  </si>
  <si>
    <t>Assets</t>
  </si>
  <si>
    <t>Rates and charges</t>
  </si>
  <si>
    <t>Breakdown of expenditure</t>
  </si>
  <si>
    <t>Infastructure</t>
  </si>
  <si>
    <t>Services likely to benefit
(indicative only)</t>
  </si>
  <si>
    <t>%</t>
  </si>
  <si>
    <t>$</t>
  </si>
  <si>
    <t>($)</t>
  </si>
  <si>
    <r>
      <t xml:space="preserve">Baseline Information - Services - </t>
    </r>
    <r>
      <rPr>
        <b/>
        <sz val="14"/>
        <color theme="5"/>
        <rFont val="Verdana"/>
        <family val="2"/>
      </rPr>
      <t xml:space="preserve"> No Higher Cap</t>
    </r>
  </si>
  <si>
    <r>
      <t xml:space="preserve">Baseline Information - Revenue - </t>
    </r>
    <r>
      <rPr>
        <b/>
        <sz val="14"/>
        <color theme="5"/>
        <rFont val="Verdana"/>
        <family val="2"/>
      </rPr>
      <t>No  Higher Cap</t>
    </r>
  </si>
  <si>
    <r>
      <t xml:space="preserve">Baseline Information - Expenses - </t>
    </r>
    <r>
      <rPr>
        <b/>
        <sz val="14"/>
        <color theme="5"/>
        <rFont val="Verdana"/>
        <family val="2"/>
      </rPr>
      <t xml:space="preserve"> No Higher Cap</t>
    </r>
  </si>
  <si>
    <r>
      <t xml:space="preserve">Baseline Information - Assets - </t>
    </r>
    <r>
      <rPr>
        <b/>
        <sz val="14"/>
        <color theme="5"/>
        <rFont val="Verdana"/>
        <family val="2"/>
      </rPr>
      <t xml:space="preserve"> No Higher Cap</t>
    </r>
  </si>
  <si>
    <r>
      <t xml:space="preserve">Baseline Information - Services - </t>
    </r>
    <r>
      <rPr>
        <b/>
        <sz val="14"/>
        <color rgb="FF00B050"/>
        <rFont val="Verdana"/>
        <family val="2"/>
      </rPr>
      <t>With Higher Cap</t>
    </r>
  </si>
  <si>
    <r>
      <t xml:space="preserve">Baseline Information - Revenue - </t>
    </r>
    <r>
      <rPr>
        <b/>
        <sz val="14"/>
        <color rgb="FF00B050"/>
        <rFont val="Verdana"/>
        <family val="2"/>
      </rPr>
      <t>With Higher Cap</t>
    </r>
  </si>
  <si>
    <r>
      <t xml:space="preserve">Baseline Information - Expenses - </t>
    </r>
    <r>
      <rPr>
        <b/>
        <sz val="14"/>
        <color rgb="FF00B050"/>
        <rFont val="Verdana"/>
        <family val="2"/>
      </rPr>
      <t>With Higher Cap</t>
    </r>
  </si>
  <si>
    <r>
      <t xml:space="preserve">Baseline Information - Assets - </t>
    </r>
    <r>
      <rPr>
        <b/>
        <sz val="14"/>
        <color rgb="FF00B050"/>
        <rFont val="Verdana"/>
        <family val="2"/>
      </rPr>
      <t>With Higher Cap</t>
    </r>
  </si>
  <si>
    <t>Capital works reporting category - Breakdown by expenditure</t>
  </si>
  <si>
    <t>Alpine (S)</t>
  </si>
  <si>
    <t>Ararat (RC)</t>
  </si>
  <si>
    <t>Ballarat (C)</t>
  </si>
  <si>
    <t>Banyule (C)</t>
  </si>
  <si>
    <t>Bass Coast (S)</t>
  </si>
  <si>
    <t>Baw Baw (S)</t>
  </si>
  <si>
    <t>Bayside (C)</t>
  </si>
  <si>
    <t>Benalla (RC)</t>
  </si>
  <si>
    <t>Boroondara (C)</t>
  </si>
  <si>
    <t>Variation Analysis</t>
  </si>
  <si>
    <t>ABOUT THIS TEMPLATE</t>
  </si>
  <si>
    <t>INSTRUCTIONS</t>
  </si>
  <si>
    <t>Budget Baseline Information Template</t>
  </si>
  <si>
    <t>MODEL KEY</t>
  </si>
  <si>
    <t>Difference</t>
  </si>
  <si>
    <t>SUMMARY OF WORKSHEETS</t>
  </si>
  <si>
    <t>Service - NHC</t>
  </si>
  <si>
    <t>Revenue - NHC</t>
  </si>
  <si>
    <t>Expenditure - NHC</t>
  </si>
  <si>
    <t>Assets - NHC</t>
  </si>
  <si>
    <t>Services - WHC</t>
  </si>
  <si>
    <t>Revenue WHC</t>
  </si>
  <si>
    <t>Expenses - WHC</t>
  </si>
  <si>
    <t>Assets - WHC</t>
  </si>
  <si>
    <r>
      <t xml:space="preserve">Baseline Information - Services - </t>
    </r>
    <r>
      <rPr>
        <b/>
        <sz val="14"/>
        <color theme="5"/>
        <rFont val="Verdana"/>
        <family val="2"/>
      </rPr>
      <t xml:space="preserve"> </t>
    </r>
    <r>
      <rPr>
        <b/>
        <sz val="14"/>
        <color theme="4"/>
        <rFont val="Verdana"/>
        <family val="2"/>
      </rPr>
      <t>Base</t>
    </r>
  </si>
  <si>
    <t>Waste management charges</t>
  </si>
  <si>
    <t>Service rates and charges</t>
  </si>
  <si>
    <t>Special rates and charges</t>
  </si>
  <si>
    <t>Supplementary rates and rate adjustments</t>
  </si>
  <si>
    <t>Cultural and recreational</t>
  </si>
  <si>
    <t>Revenue in lieu of rates</t>
  </si>
  <si>
    <t>Total rates and charges</t>
  </si>
  <si>
    <t>The following coloured cells give a summary of the information to be collected through the budget baseline information template</t>
  </si>
  <si>
    <t>ESSENTIAL SERVICES COMMISSION</t>
  </si>
  <si>
    <t>value ($)</t>
  </si>
  <si>
    <t>CHECK</t>
  </si>
  <si>
    <t>[Enter item]</t>
  </si>
  <si>
    <t>Schedule 1 - Other revenue composition</t>
  </si>
  <si>
    <t>Total 'Other revenue'</t>
  </si>
  <si>
    <t>Schedule 1 - Other expenditure composition</t>
  </si>
  <si>
    <t>Total 'Other expenditure'</t>
  </si>
  <si>
    <t>Revenue not allocated to service</t>
  </si>
  <si>
    <t>Expenditure not allocated to service</t>
  </si>
  <si>
    <t>Instructions</t>
  </si>
  <si>
    <t>CERTIFICATION STATEMENT</t>
  </si>
  <si>
    <t>Signed:</t>
  </si>
  <si>
    <t>[DATE]</t>
  </si>
  <si>
    <t>Certification statement</t>
  </si>
  <si>
    <r>
      <rPr>
        <b/>
        <sz val="10"/>
        <rFont val="Verdana"/>
        <family val="2"/>
      </rPr>
      <t xml:space="preserve">
CERTIFICATION STATEMENT</t>
    </r>
    <r>
      <rPr>
        <sz val="10"/>
        <rFont val="Verdana"/>
        <family val="2"/>
      </rPr>
      <t xml:space="preserve">
- When returning the completed template, please attach a scanned copy of the signed certification page.
</t>
    </r>
  </si>
  <si>
    <t>Expenditure - WHC</t>
  </si>
  <si>
    <t>Instructions sheet (print friendly)</t>
  </si>
  <si>
    <t>I confirm that this is public data, and that I have no objection to the Essential Services Commission using and publishing this data for the purposes of the Fair Go Rates System.</t>
  </si>
  <si>
    <t>Contact Name</t>
  </si>
  <si>
    <t>Title</t>
  </si>
  <si>
    <t>Phone number</t>
  </si>
  <si>
    <t>Email</t>
  </si>
  <si>
    <t>I certify that I have reviewed this completed Budget Baseline Information template, and understand that it will be used by the Essential Services Commission for the Fair Go Rates System.</t>
  </si>
  <si>
    <t>I confirm that this data represents fairly the forecast financial transactions and position of our council for the period specified and that the forecasts are made on reasonable grounds.</t>
  </si>
  <si>
    <t>2017-18</t>
  </si>
  <si>
    <t>2018-19</t>
  </si>
  <si>
    <t>2019-20</t>
  </si>
  <si>
    <t>2020-21</t>
  </si>
  <si>
    <t>2021-22</t>
  </si>
  <si>
    <t>2022-23</t>
  </si>
  <si>
    <t>2023-24</t>
  </si>
  <si>
    <t>2024-25</t>
  </si>
  <si>
    <t>2025-26</t>
  </si>
  <si>
    <t>2026-27</t>
  </si>
  <si>
    <t>Budget</t>
  </si>
  <si>
    <t>SRP</t>
  </si>
  <si>
    <t>LTFP</t>
  </si>
  <si>
    <t>WITH HIGHER CAP</t>
  </si>
  <si>
    <t>Income</t>
  </si>
  <si>
    <t>Statutory fees and fines</t>
  </si>
  <si>
    <t>Grants - operating</t>
  </si>
  <si>
    <t>Grants - capital</t>
  </si>
  <si>
    <t>Contributions - non monetary</t>
  </si>
  <si>
    <t>Net gain/(loss) on disposal of property, infrastructure, plant and equipment</t>
  </si>
  <si>
    <t>Fair value adjustments for investment property</t>
  </si>
  <si>
    <t xml:space="preserve">Share of net profits/(losses) of associates and joint ventures </t>
  </si>
  <si>
    <t>Other income</t>
  </si>
  <si>
    <t>Total Income</t>
  </si>
  <si>
    <t>Expenses</t>
  </si>
  <si>
    <t>Materials and services</t>
  </si>
  <si>
    <t>Bad and doubtful debts</t>
  </si>
  <si>
    <t>Borrowing costs</t>
  </si>
  <si>
    <t xml:space="preserve">Total expenses </t>
  </si>
  <si>
    <t>WITHOUT HIGHER CAP</t>
  </si>
  <si>
    <t>DIFFERENCE</t>
  </si>
  <si>
    <t>RATE CAP INFORMATION</t>
  </si>
  <si>
    <t>HIGHER RATES COUNCIL IS APPLYING FOR</t>
  </si>
  <si>
    <t>Higher cap information</t>
  </si>
  <si>
    <t>Forecast Actual</t>
  </si>
  <si>
    <t>Capital expenditure</t>
  </si>
  <si>
    <t>Renewal expenditure</t>
  </si>
  <si>
    <t>New expenditure</t>
  </si>
  <si>
    <t>Upgrade expenditure</t>
  </si>
  <si>
    <t>Expansion expenditure</t>
  </si>
  <si>
    <t>Total capital expenditure</t>
  </si>
  <si>
    <t>SUMMARY OF LONG TERM OUTLOOK</t>
  </si>
  <si>
    <t>Current assets</t>
  </si>
  <si>
    <t>Cash and cash equivalents</t>
  </si>
  <si>
    <t>Inventories</t>
  </si>
  <si>
    <t>Non-current assets classified as held for sale</t>
  </si>
  <si>
    <t>Other assets</t>
  </si>
  <si>
    <t>Total current assets</t>
  </si>
  <si>
    <t>Non-current assets</t>
  </si>
  <si>
    <t>Investments in associates and joint ventures</t>
  </si>
  <si>
    <t xml:space="preserve">Property, infrastructure, plant and equipment </t>
  </si>
  <si>
    <t>Investment property</t>
  </si>
  <si>
    <t>Intangible assets</t>
  </si>
  <si>
    <t>Total non-current assets</t>
  </si>
  <si>
    <t>Liabilities</t>
  </si>
  <si>
    <t>Current liabilities</t>
  </si>
  <si>
    <t>Trade and other payables</t>
  </si>
  <si>
    <t>Trust funds and deposits</t>
  </si>
  <si>
    <t>Interest-bearing loans and borrowings</t>
  </si>
  <si>
    <t>Total current liabilities</t>
  </si>
  <si>
    <t>Non-current liabilities</t>
  </si>
  <si>
    <t>Total non-current liabilities</t>
  </si>
  <si>
    <t>Total liabilities</t>
  </si>
  <si>
    <t>Net assets</t>
  </si>
  <si>
    <t>Equity</t>
  </si>
  <si>
    <t>Accumulated surplus</t>
  </si>
  <si>
    <t>Total Equity</t>
  </si>
  <si>
    <t>Trade and other receivables</t>
  </si>
  <si>
    <t>Provisions</t>
  </si>
  <si>
    <t xml:space="preserve"> - recurrent</t>
  </si>
  <si>
    <t xml:space="preserve"> - non-recurrent</t>
  </si>
  <si>
    <t>Contributions - cash</t>
  </si>
  <si>
    <t xml:space="preserve"> - operating</t>
  </si>
  <si>
    <t xml:space="preserve"> - capital</t>
  </si>
  <si>
    <t xml:space="preserve"> - depreciation</t>
  </si>
  <si>
    <t xml:space="preserve"> - amortisation</t>
  </si>
  <si>
    <t xml:space="preserve"> - trust funds and deposits</t>
  </si>
  <si>
    <t xml:space="preserve"> - statutory reserves</t>
  </si>
  <si>
    <t xml:space="preserve"> - carried forward capital works</t>
  </si>
  <si>
    <t xml:space="preserve"> - conditional grant unspent</t>
  </si>
  <si>
    <t xml:space="preserve"> - unrestricted cash</t>
  </si>
  <si>
    <t xml:space="preserve"> - asset revaluation reserve</t>
  </si>
  <si>
    <t xml:space="preserve"> - other reserves</t>
  </si>
  <si>
    <t>Liquidity</t>
  </si>
  <si>
    <t xml:space="preserve">Working capital </t>
  </si>
  <si>
    <t>Unrestricted cash</t>
  </si>
  <si>
    <t>Obligations</t>
  </si>
  <si>
    <t xml:space="preserve">Asset renewal </t>
  </si>
  <si>
    <t xml:space="preserve">Loans and borrowings </t>
  </si>
  <si>
    <t xml:space="preserve">Indebtedness </t>
  </si>
  <si>
    <t>Operating position</t>
  </si>
  <si>
    <t>Adjusted underlying result</t>
  </si>
  <si>
    <t>with higher cap</t>
  </si>
  <si>
    <t>no higher cap</t>
  </si>
  <si>
    <t>difference</t>
  </si>
  <si>
    <t>LGPRF INDICATORS</t>
  </si>
  <si>
    <t>Opearting (recurrent)</t>
  </si>
  <si>
    <t>Capital
(non-recurrent)</t>
  </si>
  <si>
    <t>Cash - Capital</t>
  </si>
  <si>
    <t>Cash - Operating</t>
  </si>
  <si>
    <t>Non-monetary assets</t>
  </si>
  <si>
    <t>Fair value adjustments for investments</t>
  </si>
  <si>
    <t>Net gain on disposal of assets</t>
  </si>
  <si>
    <t>Share of net profits on associates and joint ventures</t>
  </si>
  <si>
    <t>Amortisation</t>
  </si>
  <si>
    <t>Borrwing costs</t>
  </si>
  <si>
    <t>Net loss on disposal of assets</t>
  </si>
  <si>
    <t>Opearting (non-recurrent)</t>
  </si>
  <si>
    <t>Capital
(recurrent)</t>
  </si>
  <si>
    <t>Revenue and expenditure - Budget year WHC vs NHC</t>
  </si>
  <si>
    <t>Assets - Budget year WHC vs NHC</t>
  </si>
  <si>
    <t>Revenue and expenditure - Base year vs WHC</t>
  </si>
  <si>
    <t>Assets - Base year vs WHC</t>
  </si>
  <si>
    <t>Base</t>
  </si>
  <si>
    <t>Number of assessments as at end of FY (30 June)</t>
  </si>
  <si>
    <t>Number of assessments as at start of FY (1 July)</t>
  </si>
  <si>
    <t>Total Expenditure</t>
  </si>
  <si>
    <t>Total Capital expenditure</t>
  </si>
  <si>
    <t>2017-18 with higher cap</t>
  </si>
  <si>
    <t>2017-18 without higher cap</t>
  </si>
  <si>
    <t>ASSUMPTIONS USED TO POPULATE THE SRP AND LTFP WITH HIGHER CAP</t>
  </si>
  <si>
    <t>Increase in employee costs due to EBA growth</t>
  </si>
  <si>
    <t>Assumed rate of forecast CPI</t>
  </si>
  <si>
    <t>Increase in employee costs assumed for progression</t>
  </si>
  <si>
    <t>Assumed rate of growth in grants</t>
  </si>
  <si>
    <t>Total over LTFP (10 years)</t>
  </si>
  <si>
    <t>Total over SRP (4 years)</t>
  </si>
  <si>
    <t>Rate Revenue</t>
  </si>
  <si>
    <t>Select council</t>
  </si>
  <si>
    <t>Services - Base year</t>
  </si>
  <si>
    <t>Revenue - Base year</t>
  </si>
  <si>
    <t>Expenditure - Base year</t>
  </si>
  <si>
    <t>Assets - Base year</t>
  </si>
  <si>
    <t>(Total General rates and municipal charges)</t>
  </si>
  <si>
    <t>Assumed population growth</t>
  </si>
  <si>
    <t>[enter other assumptions used to populate the SRP and LTFP]</t>
  </si>
  <si>
    <t>Forecast base average rates</t>
  </si>
  <si>
    <t>Forecast capped average rates</t>
  </si>
  <si>
    <t>Accumulative rate increase applied for</t>
  </si>
  <si>
    <t>Increase in higher rates applied for</t>
  </si>
  <si>
    <t>Accumulative increase in higher rates applied for</t>
  </si>
  <si>
    <t>Growth in rateable assessments</t>
  </si>
  <si>
    <t>Total annualised supplementary rates and municipal charges</t>
  </si>
  <si>
    <t>Growth in annualised supplementary rates and municipal charges</t>
  </si>
  <si>
    <t>Actual</t>
  </si>
  <si>
    <t>Total accumulated rate increase</t>
  </si>
  <si>
    <t>If higher caps were linearised, this is the rates council could apply for, given:</t>
  </si>
  <si>
    <t>Higher rate cap(s) applied for</t>
  </si>
  <si>
    <t>The total accumulated rate increase applied for (based off original figures) is</t>
  </si>
  <si>
    <t>Council is applying for the following years of higher rates</t>
  </si>
  <si>
    <t xml:space="preserve">Total additional rates  </t>
  </si>
  <si>
    <t>Total accumulated higher cap(s) rate increase</t>
  </si>
  <si>
    <t xml:space="preserve">Additional higher cap(s) rates  </t>
  </si>
  <si>
    <t>Assumptions</t>
  </si>
  <si>
    <t>Total increase in rates (higher rate cap + annualised supps growth)</t>
  </si>
  <si>
    <t>Accumulative total increase in rates (higher rate cap + annualised supps growth)</t>
  </si>
  <si>
    <t>Total rates increase (higher rate cap + annualised supps growth)</t>
  </si>
  <si>
    <t>Accumulative total rates increase (higher rate cap + annualised supps growth)</t>
  </si>
  <si>
    <t>Instructions page</t>
  </si>
  <si>
    <t>Check</t>
  </si>
  <si>
    <t>Revenue - base year</t>
  </si>
  <si>
    <t>Revenue - WHC</t>
  </si>
  <si>
    <t>SRP and LTFP</t>
  </si>
  <si>
    <t>Higher cap(s) calculation</t>
  </si>
  <si>
    <t>Template checks</t>
  </si>
  <si>
    <t>FOR ESC PURPOSES</t>
  </si>
  <si>
    <t>Template sheet</t>
  </si>
  <si>
    <t>Note - a completed template should contain only OKs in the  checks</t>
  </si>
  <si>
    <t>COUNCIL DATA INPUT CELL</t>
  </si>
  <si>
    <t xml:space="preserve">Forecast Actual </t>
  </si>
  <si>
    <t>ANNUALISED SUPPLEMENTRAY REVENUE AND RATEABLE ASSESSMENT FORECASTS</t>
  </si>
  <si>
    <t>Total linearised general rates and municipal charges</t>
  </si>
  <si>
    <t>Higher rate cap or caps applied for</t>
  </si>
  <si>
    <t>Linearising multi-year higher caps tool</t>
  </si>
  <si>
    <t>Council:</t>
  </si>
  <si>
    <t>LGPRF indicatpors</t>
  </si>
  <si>
    <t xml:space="preserve">Summary page - Budget Baseline Information Template </t>
  </si>
  <si>
    <t>Total over the LTFP (10 years)</t>
  </si>
  <si>
    <t>Total Expenditure and revenue</t>
  </si>
  <si>
    <t>Number of years of higher caps cocunil is applying for:</t>
  </si>
  <si>
    <t>Adjusted underlying result (%)</t>
  </si>
  <si>
    <t>Unrestricted cash (%)</t>
  </si>
  <si>
    <t>Working capital (%)</t>
  </si>
  <si>
    <t>Loans and borrowings (%)</t>
  </si>
  <si>
    <t>Indebtedness (%)</t>
  </si>
  <si>
    <t>Total accumualtive increase in rate base:</t>
  </si>
  <si>
    <t>Higher cap(s) council is applyoing for:</t>
  </si>
  <si>
    <t>Additional rates revenue from higher cap:</t>
  </si>
  <si>
    <t>Forecast capped average rates:</t>
  </si>
  <si>
    <t>Forecast base average rates:</t>
  </si>
  <si>
    <t>Total over the SRP   (4 years)</t>
  </si>
  <si>
    <t>Total Revenue:</t>
  </si>
  <si>
    <t>Total Expenditure:</t>
  </si>
  <si>
    <t>Surplus/defiect:</t>
  </si>
  <si>
    <t>Total Capital expenditure:</t>
  </si>
  <si>
    <t>PINK</t>
  </si>
  <si>
    <t>Select base year</t>
  </si>
  <si>
    <t>2027-28</t>
  </si>
  <si>
    <t>2028-29</t>
  </si>
  <si>
    <t>2029-30</t>
  </si>
  <si>
    <t>2030-31</t>
  </si>
  <si>
    <t>2031-32</t>
  </si>
  <si>
    <t>2032-33</t>
  </si>
  <si>
    <t>2033-34</t>
  </si>
  <si>
    <t>2034-25</t>
  </si>
  <si>
    <t>(base year)</t>
  </si>
  <si>
    <t>[Discuss the assumptions council used to forecast future rateable properties]</t>
  </si>
  <si>
    <t>Borrowings</t>
  </si>
  <si>
    <t>HIGHER RATE CAP APPLIED FOR</t>
  </si>
  <si>
    <t>The model key shows what cells council is to input information into throughout the template, what cells contain formulas and where errors need to be checked.</t>
  </si>
  <si>
    <t/>
  </si>
  <si>
    <t>Please select</t>
  </si>
  <si>
    <t>Gerneral services in template</t>
  </si>
  <si>
    <t>Total general rates and municipal charges</t>
  </si>
  <si>
    <t>Surplus/deficit</t>
  </si>
  <si>
    <t>Operating (recurrent)</t>
  </si>
  <si>
    <t>Operating (non-recurrent)</t>
  </si>
  <si>
    <r>
      <t xml:space="preserve">Baseline Information - </t>
    </r>
    <r>
      <rPr>
        <b/>
        <sz val="14"/>
        <color theme="3" tint="0.39997558519241921"/>
        <rFont val="Verdana"/>
        <family val="2"/>
      </rPr>
      <t>BASE YEAR SERVICES</t>
    </r>
  </si>
  <si>
    <r>
      <t xml:space="preserve">Baseline Information - Revenue - </t>
    </r>
    <r>
      <rPr>
        <b/>
        <sz val="14"/>
        <color theme="3" tint="0.39997558519241921"/>
        <rFont val="Verdana"/>
        <family val="2"/>
      </rPr>
      <t>BASE YEAR</t>
    </r>
  </si>
  <si>
    <r>
      <t>Baseline Information - Expenses -</t>
    </r>
    <r>
      <rPr>
        <b/>
        <sz val="14"/>
        <color theme="5"/>
        <rFont val="Verdana"/>
        <family val="2"/>
      </rPr>
      <t xml:space="preserve"> </t>
    </r>
    <r>
      <rPr>
        <b/>
        <sz val="14"/>
        <color theme="3" tint="0.39997558519241921"/>
        <rFont val="Verdana"/>
        <family val="2"/>
      </rPr>
      <t>BASE YEAR</t>
    </r>
  </si>
  <si>
    <r>
      <t xml:space="preserve">Baseline Information - Assets - </t>
    </r>
    <r>
      <rPr>
        <b/>
        <sz val="14"/>
        <color theme="3" tint="0.39997558519241921"/>
        <rFont val="Verdana"/>
        <family val="2"/>
      </rPr>
      <t>BASE YEAR</t>
    </r>
  </si>
  <si>
    <t xml:space="preserve">How many years of higher caps is council applying for?   </t>
  </si>
  <si>
    <t>Difference between 'linearised rates' and originally input general rates and municipal charges</t>
  </si>
  <si>
    <t>[Discuss the assumptions council used to forecast future annualised supplementary rates revenue]</t>
  </si>
  <si>
    <t>Strategice resource Plan (SRP) and Longterm Financial Plan (LTFP)</t>
  </si>
  <si>
    <t>Assumed Minister's cap (without higher rate cap)</t>
  </si>
  <si>
    <t>Note the rates and charges data from 2017-18 to 2021-22 has been copied over from the SRP and LTFP sheet</t>
  </si>
  <si>
    <r>
      <rPr>
        <b/>
        <sz val="10"/>
        <rFont val="Verdana"/>
        <family val="2"/>
      </rPr>
      <t xml:space="preserve">
REVENUE SHEETS
'Revenue - Base year', 'Revenue NHC' and 'Revenue WHC'</t>
    </r>
    <r>
      <rPr>
        <sz val="10"/>
        <rFont val="Verdana"/>
        <family val="2"/>
      </rPr>
      <t> </t>
    </r>
    <r>
      <rPr>
        <b/>
        <sz val="10"/>
        <rFont val="Verdana"/>
        <family val="2"/>
      </rPr>
      <t>sheets</t>
    </r>
    <r>
      <rPr>
        <sz val="10"/>
        <rFont val="Verdana"/>
        <family val="2"/>
      </rPr>
      <t xml:space="preserve">
- For 'Revenue - Base year', council is to report its revenues by services based on forecast actuals for 2018-19.
- 'Revenue NHC' and 'Revenue WHC' are to report the budget year scenarios for 2019-20, based on the with and without (or no) higher cap scenarios.
- Services will be carried over from those listed on the services sheets.
- For each service, populate the revenue columns: H to T. 
- Example revenues have been included for 'Maternal Child &amp; Family Health' for user fees and state govt recurrent grants in cells I12 and J12. Be sure to delete these before council inputs its own revenues for services.
- All revenue categories are to be reported on as per the annual report comprehensive income statement except for grants. 
- Grants are to be reported on per capital/operating recurrent/non recurrent categorisation.          
- If total rates and charges are not reported under a service area they can be placed in cell U153.  
- Where councils can not allocate all revenue by service, input the remaining revenue in the 'other' row through H152 to T152. These unallocated revenues should be described in more detail through schedule 1 (at the bottom of the page). Name the revenue item(s) that can't be allocated by service from E161 to E173 and the value of the revenue item(s) from F161 to F173. Ensure that the F178 shows 'OK', which will show any difference between the other revenues reported in F174 and the other revenue in V152. 
- Council should endeavour to allocate all revenues by service where possible.
</t>
    </r>
    <r>
      <rPr>
        <b/>
        <sz val="10"/>
        <rFont val="Verdana"/>
        <family val="2"/>
      </rPr>
      <t/>
    </r>
  </si>
  <si>
    <r>
      <t xml:space="preserve">
Higher cap(s) calculation sheet (continued)</t>
    </r>
    <r>
      <rPr>
        <sz val="10"/>
        <rFont val="Verdana"/>
        <family val="2"/>
      </rPr>
      <t xml:space="preserve">
- Based on the information provided on this sheet, and from the 'SRP and LTFP' page, </t>
    </r>
    <r>
      <rPr>
        <b/>
        <sz val="10"/>
        <rFont val="Verdana"/>
        <family val="2"/>
      </rPr>
      <t xml:space="preserve">council's higher cap(s) are calculated in cells F62 to I62, and are shown in </t>
    </r>
    <r>
      <rPr>
        <b/>
        <sz val="10"/>
        <color rgb="FFFF00FF"/>
        <rFont val="Verdana"/>
        <family val="2"/>
      </rPr>
      <t>pink</t>
    </r>
    <r>
      <rPr>
        <b/>
        <sz val="10"/>
        <rFont val="Verdana"/>
        <family val="2"/>
      </rPr>
      <t>.</t>
    </r>
    <r>
      <rPr>
        <sz val="10"/>
        <rFont val="Verdana"/>
        <family val="2"/>
      </rPr>
      <t xml:space="preserve"> Ensure the higher caps shown here are the higher rates council is applying for, and align with the higher caps stated in council's application and cover letter.
- The corresponding rates and municipal charges revenue generated from the higher rates is shown  from F64 to I64. The corresponding base average rates and capped average rates are shown from cells E67 to I68.
- Cells F71 to I71, show the total increase in rates and charges over the period - including the assumed growth due to supplementary revenue. Note this is not the higher caps the council is applying for, but shows the total rates increase, due to the higher caps and including supplementary revenue.
</t>
    </r>
    <r>
      <rPr>
        <b/>
        <sz val="10"/>
        <rFont val="Verdana"/>
        <family val="2"/>
      </rPr>
      <t xml:space="preserve">
Linearising multi-year higher caps
</t>
    </r>
    <r>
      <rPr>
        <sz val="10"/>
        <rFont val="Verdana"/>
        <family val="2"/>
      </rPr>
      <t xml:space="preserve">
- The commission has added a 'linearising multi-year higher caps' tool, at the bottom of the 'Higher caps(s) calculation' sheet, to aid councils in 'smoothing out' or linearising the multi-year higher caps they are applying for if they wish. This section calculates equal and smoothed out higher caps, based on all of the information council has submitted, compared to the original higher caps populated.
- The commission encourages councils to smooth out rate increases, to avoid larger one off increases on ratepayers. But this is not compulsory.
- Cells F87 to I87, show what the higher caps are if smoothed out over the period, but which generate the same percentage increase in the rate base over the period as the originally populated information.
- In smoothing out the higher rate caps, of important note is that it changes the per year general rates and municipal charges revenue that council would receive compared to what they have already populated in the template (unless council has already perfectly smoothed out the higher rate caps when first populating the template).
- F96 to I96 shows the dollar value difference between the 'total lineraised general rates and municipal charges (in cells F95 to I95), and the general rates and municipal charges input into D11 to G12 on the 'SRP and LTFP' sheet.
- </t>
    </r>
    <r>
      <rPr>
        <b/>
        <sz val="10"/>
        <rFont val="Verdana"/>
        <family val="2"/>
      </rPr>
      <t>If council wishes to use this information to smooth out their higher caps, they can add or subtract the 'Difference between 'lineraised rates and originally input general rates and municipal charges'  in row 96, into the general rates and municipal charges in cells from D11 to G12 in the "SRP and LTFP" sheet</t>
    </r>
    <r>
      <rPr>
        <sz val="10"/>
        <rFont val="Verdana"/>
        <family val="2"/>
      </rPr>
      <t xml:space="preserve">. Only add or subtract for the years the council is applying for 
- e.g. Assume council is applying for 3 years of higher caps from 2019-20 to 2021-22, and they wish to lineraise their higher caps using this tool, and the 'difference between the lineraised general rates and municipal charges' (row 96), showed $359,020 for 2019-20 (cell F96), -$203,044 for 2020-21 (cell G96) and $2,305 for 2021-22 (cell H96). They would add a total of $359,020 to cells D11 and D12 in the 'SRP and LTFP' sheet, they would subtract a total of $203,044 from cells E11 and E12 in the 'SRP and LTFP' sheet, and add a total of $2,305 to cells F11 and F12.
- Note this will override the general rates and municipal  charges revenue originally populated in the 'SRP and LTFP' sheet, to produce equal and smoothed out higher caps increases, shown in F62 to I62.
- Note this is not mandatory for councils to do. It is only to help guide councils that wish to linearise their higher rate caps.
- If you have any questions, feel free to email the commission at: localgovernment@esc.vic.gov.au, or phone: 90321300
</t>
    </r>
  </si>
  <si>
    <r>
      <t xml:space="preserve">
REVENUE SHEETS
'Revenue - Base year', 'Revenue NHC' and 'Revenue WHC' sheets
</t>
    </r>
    <r>
      <rPr>
        <sz val="10"/>
        <rFont val="Verdana"/>
        <family val="2"/>
      </rPr>
      <t xml:space="preserve">- For 'Revenue - Base year', council is to report its revenues by services based on forecast actuals for 2018-19.
- 'Revenue NHC' and 'Revenue WHC' are to report the budget year scenarios for 2019-20, based on the with and without (or no) higher cap scenarios.
- Services will be carried over from those listed on the services sheets.
- For each service, populate the revenue columns: H to T. 
- Example revenues have been included for 'Maternal Child &amp; Family Health' for user fees and state govt recurrent grants in cells I12 and J12. Be sure to delete these before council inputs its own revenues for services.
- All revenue categories are to be reported on as per the annual report comprehensive income statement except for grants. 
- Grants are to be reported on per capital/operating recurrent/non recurrent categorisation.          
- If total rates and charges are not reported under a service area they can be placed in cell U153.  
- Where councils can not allocate all revenue by service, input the remaining revenue in the 'other' row through H152 to T152. These unallocated revenues should be described in more detail through schedule 1 (at the bottom of the page). Name the revenue item(s) that can't be allocated by service from E161 to E173 and the value of the revenue item(s) from F161 to F173. Ensure that the F178 shows 'OK', which will show any difference between the other revenues reported in F174 and the other revenue in V152. 
- Council should endeavour to allocate all revenues by service where possible.
</t>
    </r>
  </si>
  <si>
    <r>
      <t xml:space="preserve">
Higher cap(s) calculation sheet (continued)</t>
    </r>
    <r>
      <rPr>
        <sz val="10"/>
        <rFont val="Verdana"/>
        <family val="2"/>
      </rPr>
      <t xml:space="preserve">
- Based on the information provided on this sheet, and from the 'SRP and LTFP' page, </t>
    </r>
    <r>
      <rPr>
        <b/>
        <sz val="10"/>
        <rFont val="Verdana"/>
        <family val="2"/>
      </rPr>
      <t xml:space="preserve">council's higher cap(s) are calculated in cells F62 to I62, and are shown in </t>
    </r>
    <r>
      <rPr>
        <b/>
        <sz val="10"/>
        <color rgb="FFFF00FF"/>
        <rFont val="Verdana"/>
        <family val="2"/>
      </rPr>
      <t>pink</t>
    </r>
    <r>
      <rPr>
        <b/>
        <sz val="10"/>
        <rFont val="Verdana"/>
        <family val="2"/>
      </rPr>
      <t>.</t>
    </r>
    <r>
      <rPr>
        <sz val="10"/>
        <rFont val="Verdana"/>
        <family val="2"/>
      </rPr>
      <t xml:space="preserve"> Ensure the higher caps shown here are the higher rates council is applying for, and align with the higher caps stated in council's application and cover letter.
- The corresponding rates and municipal charges revenue generated from the higher rates is shown  from F64 to I64. The corresponding base average rates and capped average rates are shown from cells E67 to I68.
- Cells F71 to I71, show the total increase in rates and charges over the period - including the assumed growth due to supplementary revenue. Note this is not the higher caps the council is applying for, but shows the total rates increase, due to the higher caps and including supplementary revenue.
</t>
    </r>
    <r>
      <rPr>
        <b/>
        <sz val="10"/>
        <rFont val="Verdana"/>
        <family val="2"/>
      </rPr>
      <t xml:space="preserve">
Linearising multi-year higher caps
</t>
    </r>
    <r>
      <rPr>
        <sz val="10"/>
        <rFont val="Verdana"/>
        <family val="2"/>
      </rPr>
      <t xml:space="preserve">
- The commission has added a 'linearising multi-year higher caps' tool, at the bottom of the 'Higher caps(s) calculation' sheet, to aid councils in 'smoothing out' or linearising the multi-year higher caps they are applying for if they wish. This section calculates equal and smoothed out higher caps, based on all of the information council has submitted, compared to the original higher caps populated.
- The commission encourages councils to smooth out rate increases, to avoid larger one off increases on ratepayers. But this is not compulsory.
- Cells F87 to I87, show what the higher caps are if smoothed out over the period, but which generate the same percentage increase in the rate base over the period as the originally populated information.
- In smoothing out the higher rate caps, of important note is that it changes the per year general rates and municipal charges revenue that council would receive compared to what they have already populated in the template (unless council has already perfectly smoothed out the higher rate caps when first populating the template).
- F96 to I96 shows the dollar value difference between the 'total lineraised general rates and municipal charges (in cells F95 to I95), and the general rates and municipal charges input into D11 to G12 on the 'SRP and LTFP' sheet.
- </t>
    </r>
    <r>
      <rPr>
        <b/>
        <sz val="10"/>
        <rFont val="Verdana"/>
        <family val="2"/>
      </rPr>
      <t>If council wishes to use this information to smooth out their higher caps, they can add or subtract the 'Difference between 'lineraised rates and originally input general rates and municipal charges'  in row 96, into the general rates and municipal charges in cells from D11 to G12 in the "SRP and LTFP" sheet</t>
    </r>
    <r>
      <rPr>
        <sz val="10"/>
        <rFont val="Verdana"/>
        <family val="2"/>
      </rPr>
      <t xml:space="preserve">. Only add or subtract for the years the council is applying for 
- e.g. Assume council is applying for 3 years of higher caps for 2019-20, 2020-21 and 2021-22, and they wish to lineraise their higher caps using this tool, and the 'difference between the lineraised general rates and municipal charges' (row 96), showed $359,020 for 2019-20 (cell F96), -$203,044 for 2020-21 (cell G96) and $2,305 for 2021-22 (cell H96). They would add a total of $359,020 to cells D11 and D12 in the 'SRP and LTFP' sheet, they would subtract a total of $203,044 from cells E11 and E12 in the 'SRP and LTFP' sheet, and add a total of $2,305 to cells F11 and F12.
- Note this will override the general rates and municipal  charges revenue originally populated in the 'SRP and LTFP' sheet, to produce equal and smoothed out higher caps increases, shown in F62 to I62.
- Note this is not mandatory for councils to do. It is only to help guide councils that wish to linearise their higher rate caps.
- If you have any questions, feel free to email the commission at: localgovernment@esc.vic.gov.au, or phone: 90321300
</t>
    </r>
  </si>
  <si>
    <t xml:space="preserve">COUNCILS 2018-19 ADOPTED BUDGET </t>
  </si>
  <si>
    <r>
      <t xml:space="preserve">
SERVICES SHEETS
'Services - Base year', 'Services - NHC' and 'Services - WHC" sheets
</t>
    </r>
    <r>
      <rPr>
        <sz val="10"/>
        <rFont val="Verdana"/>
        <family val="2"/>
      </rPr>
      <t>- Use these instructions to help guide the population of services information throughout the template 'Services - Base year', 'Services - NHC' and 'Services WHC" sheets.
- List council services in cells E10 to E149.
- The commission encourages council to report on the services it has identified and reported on as part of its budget (Local Government Act 1989, section 127 (2)(b) requirement). Council may report on services in other ways if it wishes, which may be by council department, cost centre or by the services identified through the data return to the Victorian Grants Commission.
- Space has been provided for council to list up to 140 services.
- An example service 'Maternal Child &amp; Family Health' has been included in cell E10. Please delete this before council inputs its own list of services.
- The commission has given council the option to input different sets of service definitions between the sheets, for the 'Services - Base year', 'Services - NHC' and 'Services WHC" sheets. However, to provide for greater comparability we encourage council to try and maintain the same set of service definitions between these sheets.
- Once the services sheets have been populated, the inputted services will be carried forward to the relevant 'expenditure', 'revenue' and 'assets' sheets. E.g. once the 'Services - Base year' sheet is complete, the 'Revenue - Base year', 'Expenditure - Base year' and 'Assets - Base year' sheets will automatically use the same set of services.
- For each service, select whether it is 'internal', 'external' or 'mixed' (explained below) in column F. This aims to capture who the service is provided for. This is for indicative information only.   
- External services relate to the services with outputs to the community users e.g. waste services, park maintenance, home and community care, etc.   
- Internal services relate to council internal functions e.g. payroll, human resource management, information technology services, etc.  
- Mixed services relate to those that may have a combination of both internal and external services. 
- Provide a brief description of the service in column G.   
- Populate column H 'Staff no's to support the service (FTE)' with the total number of full time equivalent staff dedicated to a particular service. Councils should use the same means of calculating FTE as when the council reported on the local government performance reporting framework (LGPRF).</t>
    </r>
  </si>
  <si>
    <r>
      <rPr>
        <b/>
        <sz val="10"/>
        <rFont val="Verdana"/>
        <family val="2"/>
      </rPr>
      <t xml:space="preserve">
SERVICES SHEETS
'Services - Base year', 'Services - NHC' and 'Services - WHC" sheets</t>
    </r>
    <r>
      <rPr>
        <sz val="10"/>
        <rFont val="Verdana"/>
        <family val="2"/>
      </rPr>
      <t xml:space="preserve">
- Use these instructions to help guide the population of services information throughout the template 'Services - Base year', 'Services - NHC' and 'Services WHC" sheets.
- List council services in cells E10 to E149.
- The commission encourages council to report on the services it has identified and reported on as part of its budget (</t>
    </r>
    <r>
      <rPr>
        <i/>
        <sz val="10"/>
        <rFont val="Verdana"/>
        <family val="2"/>
      </rPr>
      <t>Local Government Act 1989</t>
    </r>
    <r>
      <rPr>
        <sz val="10"/>
        <rFont val="Verdana"/>
        <family val="2"/>
      </rPr>
      <t>, section 127 (2)(b) requirement). Council may report on services in other ways if it wishes, which may be by council department, cost centre or by the services identified through the data return to the Victorian Grants Commission.
- Space has been provided for council to list up to 140 services.
- An example service 'Maternal Child &amp; Family Health' has been included in cell E10. Please delete this before council inputs its own list of services.
- The commission has given council the option to input different sets of service definitions between the sheets, for the 'Services - Base year', 'Services - NHC' and 'Services WHC" sheets. However, to provide for greater comparability we encourage council to try and maintain the same set of service definitions between these sheets.
- Once the services sheets have been populated, the inputted services will be carried forward to the relevant 'expenditure', 'revenue' and 'assets' sheets. E.g. once the 'Services - Base year' sheet is complete, the 'Revenue - Base year', 'Expenditure - Base year' and 'Assets - Base year' sheets will automatically use the same set of services.
- For each service, select whether it is 'internal', 'external' or 'mixed' (explained below) in column F. This aims to capture who the service is provided for. This is for indicative information only.   
- External services relate to the services with outputs to the community users e.g. waste services, park maintenance, home and community care, etc.   
- Internal services relate to council internal functions e.g. payroll, human resource management, information technology services, etc.  
- Mixed services relate to those that may have a combination of both internal and external services. 
- Provide a brief description of the service in column G.   
- Populate column H 'Staff no's to support the service (FTE)' with the total number of full time equivalent staff dedicated to a particular service. Councils should use the same means of calculating FTE as when the council reported on the local government performance reporting framework (LGPRF).</t>
    </r>
  </si>
  <si>
    <r>
      <rPr>
        <b/>
        <sz val="10"/>
        <rFont val="Verdana"/>
        <family val="2"/>
      </rPr>
      <t xml:space="preserve">
EXPENDITURE SHEETS
'Expenditure - Base year', 'Expenditure NHC' and 'Expenditure WHC' sheets</t>
    </r>
    <r>
      <rPr>
        <sz val="10"/>
        <rFont val="Verdana"/>
        <family val="2"/>
      </rPr>
      <t xml:space="preserve">
- For 'Expenditure - Base year', council is to report its expenditures by services based on forecast actuals for 2018-19.
- For both 'Expenditure NHC' and 'Expenditure WHC', council is to report the budget expenditures by service for the 2019-20 budget year with and without higher cap scenarios.
- Services will be carried over from those listed on the services sheets.  
- For each service, populate the expenditure columns H to Q using the annual report definitions
- Example expenditures have been included for 'Maternal Child &amp; Family Health' for employee costs and materials and services in cells H11 and I11. Be sure to delete these before the Council inputs its own expenditure for services.
- Where council can not allocate all expenditure by service, input the remaining expenditure in the 'other' row through H151 to Q151. These unallocated expenditures should be described in more detail through schedule 1. Name the expenditure item(s) that can't be allocated by service from E160 to E172 and the value of the expenditure item(s) from F160 to F172. Ensure that the F177 shows 'OK', which will show any difference between the other expenditure reported in cell F173 and the other expenditure in R151.
- Council should endeavour to allocate all expenditure by service where possible.
</t>
    </r>
  </si>
  <si>
    <r>
      <t xml:space="preserve">
EXPENDITURE SHEETS
'Expenditure - Base year', 'Expenditure NHC' and 'Expenditure WHC' sheets
</t>
    </r>
    <r>
      <rPr>
        <sz val="10"/>
        <rFont val="Verdana"/>
        <family val="2"/>
      </rPr>
      <t xml:space="preserve">- For 'Expenditure - Base year', council is to report its expenditures by services based on forecast actuals for 2018-19.
- For both 'Expenditure NHC' and 'Expenditure WHC', council is to report the budget expenditures by service for the 2019-20 budget year with and without higher cap scenarios.
- Services will be carried over from those listed on the services sheets.  
- For each service, populate the expenditure columns H to Q using the annual report definitions
- Example expenditures have been included for 'Maternal Child &amp; Family Health' for employee costs and materials and services in cells H11 and I11. Be sure to delete these before the Council inputs its own expenditure for services.
- Where council can not allocate all expenditure by service, input the remaining expenditure in the 'other' row through H151 to Q151. These unallocated expenditures should be described in more detail through schedule 1. Name the expenditure item(s) that can't be allocated by service from E160 to E172 and the value of the expenditure item(s) from F160 to F172. Ensure that the F177 shows 'OK', which will show any difference between the other expenditure reported in cell F173 and the other expenditure in R151.
- Council should endeavour to allocate all expenditure by service where possible.
</t>
    </r>
  </si>
  <si>
    <r>
      <t xml:space="preserve">
ASSETS AND CAPITAL WORKS   
'Assets - Base year', 'Assets - NHC' and 'Assets - WHC'</t>
    </r>
    <r>
      <rPr>
        <sz val="10"/>
        <rFont val="Verdana"/>
        <family val="2"/>
      </rPr>
      <t xml:space="preserve">
- Insert the 10 major capital projects the council undertook in the 2018-19 base year in the 'Assets - base year' sheet, and the 10 major capital projects the council plans to undertake in the 2019-20 budget year in the with and without higher cap scenarios in the 'Assets -WHC' and 'Assets - NHC' sheets.
- Projects should be ranked by the highest capital costs.
- If the top 10 capital projects do not represent at least 50% of capital costs, additional rows showing capital projects should be inserted (from row 62 onwards), until at least 50% of capital works are reported on. 
- Give a description of the capital projects in 'Brief description of capital works' section.   
- List the related service(s) to the capital project. That is, the service(s) most likely to benefit from the capital project. Note that council can select up to five services that were reported in the services sheet. This is indicative information only. 
- Give percentage breakdowns of the expenditure for each capital project under the asset categories property, plant and equipment and infrastructure in columns K, L and M. Note, the percentages allocated to these 3 asset categories above should sum to 100%.       
- Asset categories are the same as those reported on in the capital works statement in annual reports.  
- Input new asset expenditure of the capital works in column N.     
- Input asset renewal expenditure of the capital works in column O.  
- Input asset expansion expenditure of the capital works in column P.
- Input asset upgrade expenditure of the capital works in column Q.  
- List the funding and financing sources and the value of each source that provided for the capital works in columns S and T. There is a drop down box for council to choose from.
- Allocate council's total assets by the asset subcategory from H70 to H92.
- Insert the percentage of assets in each asset subcategory that are past their renewal intervention level in I70 to I92.
           - We understand that council may not have this data for all categories, in this 
             case note unavailable data with 'na'.  
           - We also acknowledge that councils will have differing asset intervention  
             policies, so intervention level information among councils may be inconsistent. 
- Allocate the capital works expenditure for the given period into the new, renewal, expansion and upgrade sections from N70 to Q92. 
- Allocate the depreciation in the reporting year for each asset subcategory from S70 to S92. 
                       </t>
    </r>
  </si>
  <si>
    <r>
      <t xml:space="preserve">
ASSETS AND CAPITAL WORKS   
'Assets - Base year', 'Assets - NHC' and 'Assets - WHC'
</t>
    </r>
    <r>
      <rPr>
        <sz val="10"/>
        <rFont val="Verdana"/>
        <family val="2"/>
      </rPr>
      <t xml:space="preserve">- Insert the 10 major capital projects the council undertook in the 2018-19 base year in the 'Assets - base year' sheet, and the 10 major capital projects the council plans to undertake in the 2019-20 budget year in the with and without higher cap scenarios in the 'Assets -WHC' and 'Assets - NHC' sheets.
- Projects should be ranked by the highest capital costs.
- If the top 10 capital projects do not represent at least 50% of capital costs, additional rows showing capital projects should be inserted (from row 62 onwards), until at least 50% of capital works are reported on. 
- Give a description of the capital projects in 'Brief description of capital works' section.   
- List the related service(s) to the capital project. That is, the service(s) most likely to benefit from the capital project. Note that council can select up to five services that were reported in the services sheet. This is indicative information only. 
- Give percentage breakdowns of the expenditure for each capital project under the asset categories property, plant and equipment and infrastructure in columns K, L and M. Note, the percentages allocated to these 3 asset categories above should sum to 100%.       
- Asset categories are the same as those reported on in the capital works statement in annual reports.  
- Input new asset expenditure of the capital works in column N.     
- Input asset renewal expenditure of the capital works in column O.  
- Input asset expansion expenditure of the capital works in column P.
- Input asset upgrade expenditure of the capital works in column Q.  
- List the funding and financing sources and the value of each source that provided for the capital works in columns S and T. There is a drop down box for council to choose from.
- Allocate council's total assets by the asset subcategory from H70 to H92.
- Insert the percentage of assets in each asset subcategory that are past their renewal intervention level in I70 to I92.
           - We understand that council may not have this data for all categories, in this 
             case note unavailable data with 'na'.  
           - We also acknowledge that councils will have differing asset intervention  
             policies, so intervention level information among councils may be inconsistent. 
- Allocate the capital works expenditure for the given period into the new, renewal, expansion and upgrade sections from N70 to Q92. 
- Allocate the depreciation in the reporting year for each asset subcategory from S70 to S92. 
                       </t>
    </r>
  </si>
  <si>
    <r>
      <t xml:space="preserve">
</t>
    </r>
    <r>
      <rPr>
        <b/>
        <sz val="10"/>
        <rFont val="Verdana"/>
        <family val="2"/>
      </rPr>
      <t>STRATEGIC RESOURCE PLAN (SRP) AND LONG-TERM FINACNIAL PLAN (LTFP)
'SRP and LTFP' sheet</t>
    </r>
    <r>
      <rPr>
        <sz val="10"/>
        <rFont val="Verdana"/>
        <family val="2"/>
      </rPr>
      <t xml:space="preserve">
- Council is to provide its updated SRP and LTFP based on the with higher cap scenario, from C11 to M109. This includes the income statement, balance sheet and capital works statement.
- Even if a council is applying for a higher cap for only one year (the budget year), they should still populate the budget year, three years of the strategic resource plan, and as many years as are supported by the council’s long-term financial plans.
- For the base year forecast actuals and budget year, cells related to revenue (C24 to D40), expenditure (C43 to D54) and capital expenditure (C105 to D109) will automatically populate from the information entered in the relevant sheets. 
- Council is also to include SRP and as many years as are supported by the council’s long-term financial plans on the no higher cap scenario from C115 to M213. Again, for the base year forecast actuals and budget year the cells related to revenue (C128 to D144), expenditure (C147 to D158) and capital expenditure (C209 to D213) will be automatically populated based on the information provided in the relevant sheets.
- The definitions for the line items to be used in the Council SRP and LTFP should follow the definitions required in the statutory reporting.
- IMPORTANT - In preparing the SRP and LTFP, council is to show the underlying assumptions used in generating the forecasts. These can be input in the 'ASSUMPTIONS USED TO POPULATE THE SRP AND LTFP WITH HIGHER CAP' section from row 337. The SRP and LTFP figures are to be directly linked to the assumptions listed here where possible. 
- The commission has already listed some assumptions that it wishes council to consider when forecasting and populating their SRP and LTFP, including:
           - assumed population growth
           - increase in employee costs due to EBA growth
           - increase in employee costs for progression
           - assumed rate of forecast CPI
           - assumed population growth
           - assumed rate of growth in grants
           - assumed Minister's cap in the outer years.
- 'Assumed population growth' has been provided as an example, being a factor of 2% each year (over the SRP and LTFP). This factor might be applied to user fees revenue in the income statement for example, to show how this revenue is expected to increase each year over the SRP and LTFP. Remember to delete these 'assumed population growth' factors before completing this section.
- Council is to input other assumptions they have used to generate their forecasts from rows 342 to 364.
- The LGPRF financial indicators will be automatically calculated from row 372, based on the information provided in the SRP and LTFP with and without higher cap scenarios. The LGPRF financial indicators will be used by the commission to help assess council's financial sustainability.
- Before completing the next sheet, the 'higher cap(s) calculation', ensure the general rates and municipal charges information in rows C11 and G12 has been completed. This information is necessary for the calculations on the 'higher cap(s) calculation' sheet.
</t>
    </r>
  </si>
  <si>
    <r>
      <t xml:space="preserve">
</t>
    </r>
    <r>
      <rPr>
        <b/>
        <sz val="10"/>
        <rFont val="Verdana"/>
        <family val="2"/>
      </rPr>
      <t xml:space="preserve">STRATEGIC RESOURCE PLAN (SRP) AND LONG-TERM FINACNIAL PLAN (LTFP)
'SRP and LTFP' sheet
</t>
    </r>
    <r>
      <rPr>
        <sz val="10"/>
        <rFont val="Verdana"/>
        <family val="2"/>
      </rPr>
      <t xml:space="preserve">- Council is to provide its updated SRP and LTFP based on the with higher cap scenario, from C11 to M109. This includes the income statement, balance sheet and capital works statement.
- Even if a council is applying for a higher cap for only one year (the budget year), they should still populate the budget year, three years of the strategic resource plan, and as many years as are supported by the council’s long-term financial plans.
- For the base year forecast actuals and budget year, cells related to revenue (C24 to D40), expenditure (C43 to D54) and capital expenditure (C105 to D109) will automatically populate from the information entered in the relevant sheets. 
- Council is also to include SRP and as many years as are supported by the council’s long-term financial plans on the no higher cap scenario from C115 to M213. Again, for the base year forecast actuals and budget year the cells related to revenue (C128 to D144), expenditure (C147 to D158) and capital expenditure (C209 to D213) will be automatically populated based on the information provided in the relevant sheets.
- The definitions for the line items to be used in the Council SRP and LTFP should follow the definitions required in the statutory reporting.
- IMPORTANT - In preparing the SRP and LTFP, council is to show the underlying assumptions used in generating the forecasts. These can be input in the 'ASSUMPTIONS USED TO POPULATE THE SRP AND LTFP WITH HIGHER CAP' section from row 337. The SRP and LTFP figures are to be directly linked to the assumptions listed here where possible. 
- The commission has already listed some assumptions that it wishes council to consider when forecasting and populating their SRP and LTFP, including:
           - assumed population growth
           - increase in employee costs due to EBA growth
           - increase in employee costs for progression
           - assumed rate of forecast CPI
           - assumed population growth
           - assumed rate of growth in grants
           - assumed Minister's cap in the outer years
- 'Assumed population growth' has been provided as an example, being a factor of 2% each year (over the SRP and LTFP). This factor might be applied to user fees revenue in the income statement for example, to show how this revenue is expected to increase each year over the SRP and LTFP. Remember to delete these 'assumed population growth' factors before completing this section.
- Council is to input other assumptions they have used to generate their forecasts from rows 343 to 364.
- The LGPRF financial indicators will be automatically calculated from row 372, based on the information provided in the SRP and LTFP with and without higher cap scenarios. The LGPRF financial indicators will be used by the commission to help assess council's financial sustainability.
- Before completing the next sheet, the 'higher cap(s) calculation', ensure the general rates and municipal charges information in rows C11 and G12 has been completed. This information is necessary for the calculations on the 'higher cap(s) calculation' sheet.
</t>
    </r>
  </si>
  <si>
    <r>
      <t xml:space="preserve">- Only councils seeking a higher cap or higher caps should complete this template </t>
    </r>
    <r>
      <rPr>
        <sz val="10"/>
        <rFont val="Verdana"/>
        <family val="2"/>
      </rPr>
      <t xml:space="preserve">
- For information on why the Essential Services Commission requires councils applying for a higher cap or caps to complete this template, refer to the commission's</t>
    </r>
    <r>
      <rPr>
        <i/>
        <sz val="10"/>
        <rFont val="Verdana"/>
        <family val="2"/>
      </rPr>
      <t xml:space="preserve"> Fair Go Rates system – applying for a higher cap: Guidance for councils 2019–20</t>
    </r>
    <r>
      <rPr>
        <sz val="10"/>
        <rFont val="Verdana"/>
        <family val="2"/>
      </rPr>
      <t xml:space="preserve">, chapter 5.
- Before starting, ensure you have selected your council and base year in the above blue drop down boxes &lt;[Select council]&gt;, &lt;[Select base year]&gt; and that contact information has been provided. For higher rate cap(s) applications for 2019-20 (and onwards), 2018-19 will be the base year.
- In this Budget Baseline Information template, councils are expected to input service, revenue, expenditure and asset information for:
        - 2018-19 forecast actuals - for the base year (blue work sheet tabs),
        - 2019-20 budget figures - for the capped year based on two scenarios:
                 - with a higher cap approved (green worksheet tabs) - abbreviated to 'WHC',
                 - without (or no) higher cap (red worksheet tabs) - abbreviated to 'NHC'.
- Council is also required to complete the 'SRP and LTFP' and 'Higher cap(s) calculation' sheets (orange worksheet tabs). It should show both ‘with’ and ‘without’ higher cap scenarios, and do this for the budget year, three years of the strategic resource plan, and as many years as are supported by the council’s long-term financial plan. Note, council is to provide the full financial information, even where they are applying for one, two or three years of higher caps.
- Instructions have been drafted in this 'Instructions' sheet for each worksheet.                   
- The certification statement, which is attached at the end of the template, is to be signed, scanned and returned with completed copies of the template.
- If you have any feedback or questions on the baseline template, please email them to: </t>
    </r>
    <r>
      <rPr>
        <b/>
        <sz val="10"/>
        <rFont val="Verdana"/>
        <family val="2"/>
      </rPr>
      <t xml:space="preserve">localgovernment@esc.vic.gov.au </t>
    </r>
    <r>
      <rPr>
        <sz val="10"/>
        <rFont val="Verdana"/>
        <family val="2"/>
      </rPr>
      <t xml:space="preserve">or ph: 9032 1300
</t>
    </r>
  </si>
  <si>
    <r>
      <rPr>
        <b/>
        <sz val="10"/>
        <rFont val="Verdana"/>
        <family val="2"/>
      </rPr>
      <t xml:space="preserve">
CALCULATING THE HIGHER CAP
'Higher cap(s) calculation' sheet
</t>
    </r>
    <r>
      <rPr>
        <sz val="10"/>
        <rFont val="Verdana"/>
        <family val="2"/>
      </rPr>
      <t>- This sheet shows the higher cap(s) that council is applying for, and the corresponding forecast base average rates and capped average rates.
- Based on the forecast general rates and municipal charges populated in row 13 of the 'SRP and LTFP", and information to be populated on budget figures, forecast annualised supplementary rates revenue and forecast rateable assessments, this sheet calculates the higher rate cap or caps that council is applying for. See  the appendices of the commission's</t>
    </r>
    <r>
      <rPr>
        <i/>
        <sz val="10"/>
        <rFont val="Verdana"/>
        <family val="2"/>
      </rPr>
      <t xml:space="preserve"> Fair Go Rates system – compliance monitoring and reporting: Guidance for councils 2019-20 </t>
    </r>
    <r>
      <rPr>
        <sz val="10"/>
        <rFont val="Verdana"/>
        <family val="2"/>
      </rPr>
      <t xml:space="preserve">for information on how the rate cap or higher caps are applied to average rates.
- Note - Before completing this sheet, ensure the rates and charges information in row 11 and 12 on the 'SRP and LTFP' have been populated. This information is necessary for the calculations in this sheet.
- Select the number of years (1 to 4) the council wishes to apply for higher rate cap(s) in cell C11.
- Council's rates and charges information from cell E18 to I27 will automatically populate based on the information placed in the 'SRP and LTFP' sheet. 
- Insert council's historic and forecast annualised supplementary rates and municipal charges revenue from cell C40 to I40. This information is necessary for the valuation of forecast base and capped average rates and the calculation of the council's higher rate cap(s). Annualised supplementary revenue is the dollar value of the full year effect of supplementary rates and municipal charges during the year. 
- Annualised supplementary rates can be found by applying the rate in the dollar(s) to the increase in the valuation base from the start of the base year (1 July 2018), to the end of the base year (30 June 2019). Annualised supplementary municipal charges can be found by applying the municipal charge to the additional rateable properties in the rate base over the course of the base year. </t>
    </r>
    <r>
      <rPr>
        <sz val="10"/>
        <rFont val="Verdana"/>
        <family val="2"/>
      </rPr>
      <t xml:space="preserve">
- The commission understands that not all councils report or forecast annualised supplementary rates and municipal charges and that the forecasts won’t be perfect. The onus is on the council though to make the most credible forecasts of this growth. Council is to explain from C42 the assumptions and method council uses for forecasting its annualised supplementary rates and municipal charges e.g. are forecasts based on a historic trend? And if so, what is the trend? 
- Cells E42 to I42 can be used to show a growth factor or other figure, to help explain the link between annualised supplementary revenue forecasts over the years and the underlying assumptions.
- Council is to input historic and forecast rateable assessments in C45 to I45. Like annualised supplementary revenue the commission understands that not all councils report or forecast this and that the forecasts won’t be perfect. The onus is on the council to make the most credible forecasts of this growth. Council is to explain from E47 the assumptions and method council uses for forecasting rateable properties e.g. are forecasts based on historic trends? And if so, what is the trend? Also, are there any large housing developments in certain years built into council's forecast? etc.
- Cells E47 to I47 can be used to show a 'growth' factor or other figure, to help explain the link between annualised supplementary revenue forecasts over the years and the underlying assumptions.</t>
    </r>
  </si>
  <si>
    <r>
      <t xml:space="preserve">
CALCULATING THE HIGHER CAP
'Higher cap(s) calculation' sheet
</t>
    </r>
    <r>
      <rPr>
        <sz val="10"/>
        <rFont val="Verdana"/>
        <family val="2"/>
      </rPr>
      <t xml:space="preserve">- This sheet shows the higher cap(s) that council is applying for, and the corresponding forecast base average rates and capped average rates.
- Based on the forecast general rates and municipal charges populated in row 13 of the 'SRP and LTFP", and information to be populated on budget figures, forecast annualised supplementary rates revenue and forecast rateable assessments, this sheet calculates the higher rate cap or caps that council is applying for. See the appendices of the commission's </t>
    </r>
    <r>
      <rPr>
        <i/>
        <sz val="10"/>
        <rFont val="Verdana"/>
        <family val="2"/>
      </rPr>
      <t>Fair Go Rates system – compliance monitoring and reporting: Guidance for councils 2019-20</t>
    </r>
    <r>
      <rPr>
        <sz val="10"/>
        <rFont val="Verdana"/>
        <family val="2"/>
      </rPr>
      <t xml:space="preserve"> for information on how the rate cap or higher caps are applied to average rates.
- Note - Before completing this sheet, ensure the rates and charges information in row 11 and 12 on the 'SRP and LTFP' have been populated. This information is necessary for the calculations in this sheet.
- Select the number of years (1 to 4) the council wishes to apply for higher rate cap(s) in cell C11.
- Council's rates and charges information from cell E18 to I27 will automatically populate based on the information placed in the 'SRP and LTFP' sheet. 
- Insert council's historic and forecast annualised supplementary rates and municipal charges revenue from cell C40 to I40. This information is necessary for the valuation of forecast base and capped average rates and the calculation of the council's higher rate cap(s). Annualised supplementary revenue is the dollar value of the full year effect of supplementary rates and municipal charges during the year. 
- Annualised supplementary rates can be found by applying the rate in the dollar(s) to the increase in the valuation base from the start of the base year (1 July 2018), to the end of the base year (30 June 2019). Annualised supplementary municipal charges can be found by applying the municipal charge to the additional rateable properties in the rate base over the course of the base year. 
- The commission understands that not all councils report or forecast annualised supplementary rates and municipal charges and that the forecasts won’t be perfect. The onus is on the council to make the most credible forecasts of this growth. Council is to explain from C42 the assumptions and method council uses for forecasting its annualised supplementary rates and municipal charges e.g. are forecasts based on a historic trend? And if so, what is the trend? 
- Cells E42 to I42 can be used to show a growth factor or other figure, to help explain the link between annualised supplementary revenue forecasts over the years and the underlying assumptions.
- Council is to input historic and forecast rateable assessments in C45 to I45. Like annualised supplementary revenue the commission understands that not all councils report or forecast this and that the forecasts won’t be perfect. The onus is on the council to make the most credible forecasts of this growth. Council is to explain from E47 the assumptions and method council uses for forecasting rateable properties e.g. are forecasts based on historic trends? And if so, what is the trend? Also, are there any large housing developments in certain years built into council's forecast? etc.
- Cells E47 to I47 can be used to show a 'growth' factor or other figure, to help explain the link between annualised supplementary revenue forecasts over the years and the underlying assumptions.</t>
    </r>
  </si>
  <si>
    <r>
      <t xml:space="preserve">- Only councils seeking a higher cap or higher caps should complete this template </t>
    </r>
    <r>
      <rPr>
        <sz val="10"/>
        <rFont val="Verdana"/>
        <family val="2"/>
      </rPr>
      <t xml:space="preserve">
- For information on why the Essential Services Commission requires councils applying for a higher cap or caps to complete this template, refer to the commission's</t>
    </r>
    <r>
      <rPr>
        <i/>
        <sz val="10"/>
        <rFont val="Verdana"/>
        <family val="2"/>
      </rPr>
      <t xml:space="preserve">  Fair Go Rates system – applying for a higher cap: Guidance for councils 2019–20, </t>
    </r>
    <r>
      <rPr>
        <sz val="10"/>
        <rFont val="Verdana"/>
        <family val="2"/>
      </rPr>
      <t xml:space="preserve">chapter 5.
- Before starting, ensure you have selected your council and base year in the above blue drop down boxes &lt;[Select council]&gt;, &lt;[Select base year]&gt; and that contact information has been provided. For higher rate cap(s) applications for 2019-20 (and onwards), 2018-19 will be the base year.
- In this Budget Baseline Information template, councils are expected to input service, revenue, expenditure and asset information for:
        - 2018-19 forecast actuals - for the base year (blue work sheet tabs),
        - 2019-20 budget figures - for the capped year based on two scenarios:
                 - with a higher cap approved (green worksheet tabs) - abbreviated to 'WHC',
                 - without (or no) higher cap (red worksheet tabs) - abbreviated to 'NHC'.
- Council is also required to complete the 'SRP and LTFP' and 'Higher cap(s) calculation' sheets (orange worksheet tabs). It should show both ‘with’ and ‘without’ higher cap scenarios, and do this for the budget year, three years of the strategic resource plan, and as many years as are supported by the council’s long-term financial plan. Note, council is to provide the full financial information, even where they are applying for one, two or three years of higher caps.
- Instructions have been drafted in this 'Instructions' sheet for each worksheet.                   
- The certification statement, which is attached at the end of the template, is to be signed, scanned and returned with completed copies of the template.
- If you have any feedback or questions on the baseline template, please email them to: </t>
    </r>
    <r>
      <rPr>
        <b/>
        <sz val="10"/>
        <rFont val="Verdana"/>
        <family val="2"/>
      </rPr>
      <t xml:space="preserve">localgovernment@esc.vic.gov.au </t>
    </r>
    <r>
      <rPr>
        <sz val="10"/>
        <rFont val="Verdana"/>
        <family val="2"/>
      </rPr>
      <t xml:space="preserve">or ph: 9032 1300
</t>
    </r>
  </si>
  <si>
    <t>Mandy Kynnersley</t>
  </si>
  <si>
    <t>Finance Manager</t>
  </si>
  <si>
    <t>5775 8574</t>
  </si>
  <si>
    <t>mandy.kynnersley@mansfield.vic.gov.au</t>
  </si>
  <si>
    <t>Tourism and events</t>
  </si>
  <si>
    <t>Community assets and land management</t>
  </si>
  <si>
    <t>Financial services</t>
  </si>
  <si>
    <t>Revenue services</t>
  </si>
  <si>
    <t>Strategic planning</t>
  </si>
  <si>
    <t>Aged and disability services</t>
  </si>
  <si>
    <t>Community development</t>
  </si>
  <si>
    <t>Emergency management</t>
  </si>
  <si>
    <t>Family services &amp; partnerships</t>
  </si>
  <si>
    <t>Customer service and records</t>
  </si>
  <si>
    <t>Information technology</t>
  </si>
  <si>
    <t>Arts, culture and library</t>
  </si>
  <si>
    <t>Other community services</t>
  </si>
  <si>
    <t>Sport and recreation</t>
  </si>
  <si>
    <t>Building services</t>
  </si>
  <si>
    <t>Environment</t>
  </si>
  <si>
    <t>Health</t>
  </si>
  <si>
    <t>Local laws</t>
  </si>
  <si>
    <t>Statutory planning</t>
  </si>
  <si>
    <t>Development services management</t>
  </si>
  <si>
    <t>Field services</t>
  </si>
  <si>
    <t>Parks and gardens</t>
  </si>
  <si>
    <t>Infrastructure management</t>
  </si>
  <si>
    <t>Governance</t>
  </si>
  <si>
    <t>Councillors</t>
  </si>
  <si>
    <t>Human resources</t>
  </si>
  <si>
    <t>Risk management</t>
  </si>
  <si>
    <t>Economic development programs and projects such as contributions to various shows and expos, Tourism North East (TNE), cooperative marketing, outlying community development, business sector support initiatives and product development.</t>
  </si>
  <si>
    <t>A range of community events including TARGA High Country, the High Country Festival, and the Lake Eildon Festival</t>
  </si>
  <si>
    <t>Property management of Council owned facilities (leasing, licensing, maintenance, sale and acquisition of property).</t>
  </si>
  <si>
    <t>Management of Council’s investments and finances, payment of salaries and wages to Council employees, payment of creditor invoices, budget preparation, quarterly finance reporting to Council, and annual statutory reporting to governing bodies.  The Victorian Grants Commission distributes funding support from the Commonwealth government for the administration of Council across all services, and this income is also reported as part of the Finance service.</t>
  </si>
  <si>
    <t>This service raises and collects property rates and charges and other sundry debtor invoices, and co-ordinates the valuation or properties throughout the municipality.</t>
  </si>
  <si>
    <t>This service prepares, implements and undertakes reviews of the Mansfield Planning Scheme (as required by legislation) by developing reports, strategic studies and other matters for presentation to Council, planning panels and other stakeholders.  Review of the Planning Scheme will result in the preparation and processing of planning scheme amendments to implement the Mansfield Planning Scheme’s policy framework</t>
  </si>
  <si>
    <t>Home and community care assessment and programs, the community bus, meals on wheels, planned activity groups, senior citizens and volunteers.</t>
  </si>
  <si>
    <t>Community matching fund contributions, and community projects including community planning, development and resilience.  Youth services including the Mansfield Youth Centre, Freeza, youth engagement program and youth development.</t>
  </si>
  <si>
    <t>Fire prevention and emergency management.  Relief and recovery operations with a focus on the Municipal Emergency Resource Programme in the context of community capacity building.</t>
  </si>
  <si>
    <t>Integrated family services, the Family, Youth and Childrens Centre, financial counselling, maternal &amp; child health services.</t>
  </si>
  <si>
    <t>This service acts as the main customer interface with the community at the Municipal Office and also the Visitor Information Centre. Services include receipting of rates and other payments, VicRoads agency services, proof of age identification cards, records and information management and providing general information and directing enquiries from the community.</t>
  </si>
  <si>
    <t>Communications and computer systems, facilities and infrastructure to enable Council staff to deliver services efficiently.</t>
  </si>
  <si>
    <t>Mansfield Library services and the Mansfield Performing Arts Centre.</t>
  </si>
  <si>
    <t xml:space="preserve">Administration and support for the Community Services department. </t>
  </si>
  <si>
    <t>Sports facilities including the Mansfield pool and Mansfield Sporting Complex, school transport, the Sport and Recreation Strategic Plan and related actions including Active Mansfield and the Sport and Recreation Advisory Committee.</t>
  </si>
  <si>
    <t>Provision of information on building regulations, fencing, termites, relocation of dwellings, swimming pools and spas, requirements in bushfire prone areas, and general property issues.  This service also assesses applications to vary the standard provisions of the Building Regulations, undertakes inspections to finalise permits issued by Council and receives and records all building permits issued within the Shire</t>
  </si>
  <si>
    <t xml:space="preserve">Development of  environmental policy and Monitoring of compliance with environmental regulations (eg EPA).  This service also coordinates and implements environmental projects and works with other services to improve Council’s environmental performance. </t>
  </si>
  <si>
    <t>Coordination of food safety support programs, Tobacco Act activities and smoke free dining and gaming venue issues.  The service also works to rectify any public health concerns relating to unreasonable noise emissions, housing standards and pest controls.</t>
  </si>
  <si>
    <t>Animal management services including a cat trapping program, dog and cat collection, lost and found notification, Council pound, registration and administration, after hours and emergency services.  Local Laws also oversee parking infringements.</t>
  </si>
  <si>
    <t>The statutory planning service applies and enforces the provisions of the Mansfield Planning Scheme through expert advice to Council, applicants and the community.  The service also assesses and determines planning and subdivision applications, and defends Council decisions at VCAT.</t>
  </si>
  <si>
    <t xml:space="preserve">Kerbside rubbish collections of garbage and recycling waste from all households and some commercial properties in the Shire. Other waste management services include the Resource Recovery Centre and a community education program. </t>
  </si>
  <si>
    <t>Administration support for the development services department.</t>
  </si>
  <si>
    <t>Supervisors at school crossings throughout the municipality to assist in ensuring school aged children are able to cross the road safely enroute to and from school.</t>
  </si>
  <si>
    <t>Ongoing maintenance of the Council’s road, footpath and drain network.</t>
  </si>
  <si>
    <t>Infrastructure maintenance, renewal and upgrades.</t>
  </si>
  <si>
    <t>Tree pruning, planting and removal, street tree planning and strategies, management of parks and gardens.</t>
  </si>
  <si>
    <t>Capital works planning for civil infrastructure assets facilities maintenance works, supervision and approval of private development activities, design, tendering and contract management, and supervision of Council’s capital works program including asset management and renewal programs.</t>
  </si>
  <si>
    <t>Statutory and corporate support for executive management and Councillors, Freedom of Information, and social media management.</t>
  </si>
  <si>
    <t>Councillor remuneration, election procedures and council induction and training programs.</t>
  </si>
  <si>
    <t>Staff recruitment, resourcing, training and development, and workcover.</t>
  </si>
  <si>
    <t> Identification and management of key organisation risks, fraud control, general insurance, the Audit &amp; Risk  Advisory Committee, internal audit, and occupational health and safety.</t>
  </si>
  <si>
    <t>Economic development</t>
  </si>
  <si>
    <t>Heavy Vehicle Bypass</t>
  </si>
  <si>
    <t>Upgrade of existing gravel road to sealed pavement able to withstand Heavy Vehicle traffic intended to become a bypass for Heavy Vechicles to avoid coming through the town centre of Mansfield</t>
  </si>
  <si>
    <t>Barwite Road reconstruction</t>
  </si>
  <si>
    <t>Reconstruction of Bawite Road</t>
  </si>
  <si>
    <t>Resheets</t>
  </si>
  <si>
    <t>General resheet program</t>
  </si>
  <si>
    <t>Reseals</t>
  </si>
  <si>
    <t>General reseal program</t>
  </si>
  <si>
    <t>Vehicles</t>
  </si>
  <si>
    <t>Changeover of fleet (Heavy and Light)</t>
  </si>
  <si>
    <t>Public Toilet Refurbishment</t>
  </si>
  <si>
    <t>Refurbishment of public toilet facilities</t>
  </si>
  <si>
    <t>Sporting Complex Refurbishment</t>
  </si>
  <si>
    <t>Installation of air conditioning and an electronic entry system at the Mansfield Sporting Complex, and a removable cricket pitch at the adjacent Recreation Reserve</t>
  </si>
  <si>
    <t>New Street SCS</t>
  </si>
  <si>
    <t>Sealing of a gravel road at New Street via Special Charge Scheme</t>
  </si>
  <si>
    <t>Lakins Road Bridge</t>
  </si>
  <si>
    <t>Replace existing steel bridge with a Box Culvert</t>
  </si>
  <si>
    <t>New Road Provision - Urban Roads</t>
  </si>
  <si>
    <t>Sealing of unsealed urban roads</t>
  </si>
  <si>
    <t>Dual Court Sports Stadium</t>
  </si>
  <si>
    <t>Construction of a dual court indoor multi use sports stadium, in conjunction with the local secondary college and the Department of Education</t>
  </si>
  <si>
    <t>Heavy vehicle bypass</t>
  </si>
  <si>
    <t>Car park</t>
  </si>
  <si>
    <t>Construction of a carpark and bus turning circle at Mansfield Secondary College to facilitate parking for the Dual Court Indoor Sports Stadium</t>
  </si>
  <si>
    <t>Lords Reserve Pavillion</t>
  </si>
  <si>
    <t>Fleet renewal</t>
  </si>
  <si>
    <t>Playground renewal</t>
  </si>
  <si>
    <t>Renewal of the playground facilities at the Mansfield Botanic Park</t>
  </si>
  <si>
    <t>Footpath</t>
  </si>
  <si>
    <t>New footpath along Malcolm Street to alleviate safety concerns</t>
  </si>
  <si>
    <t>Toilet block refurbishment program</t>
  </si>
  <si>
    <t>Refurbishment of the public toilet facilites in the Mansfield CBD</t>
  </si>
  <si>
    <t>Mansfield Shire Council</t>
  </si>
  <si>
    <t>Alex Green</t>
  </si>
  <si>
    <t>Chief Executive Officer</t>
  </si>
  <si>
    <t>Construction of a pavillion adjacent to the Lords Oval (replace the existing pavillion), in response to the Sports Facilities Master Plan</t>
  </si>
  <si>
    <t>Mansfield wetlands rejuvenation project</t>
  </si>
  <si>
    <t>Dredging, cleaning and de-silting of the wetlands</t>
  </si>
  <si>
    <t>Alpine Ridge Drive reconstruction</t>
  </si>
  <si>
    <t>Road reconstruction - Alpine Ridge Drive, Merrijig</t>
  </si>
  <si>
    <t>Statutory Fees &amp; Charges</t>
  </si>
  <si>
    <t>User Charges</t>
  </si>
  <si>
    <t>Interest Income - Investments</t>
  </si>
  <si>
    <t>2.5% rate cap and $150k supps (based on historical growth rates)</t>
  </si>
  <si>
    <t>2.5% rate cap plus $1.2m transferred from waste service charges to general rates, plus $150k supps based on historical growth rate.</t>
  </si>
  <si>
    <t>Actuals as at 28 Feb 19 (supps are now closed for the year)</t>
  </si>
  <si>
    <t>actuals 28 Feb (supps closed for the year)</t>
  </si>
  <si>
    <t>no assumption made</t>
  </si>
  <si>
    <t>School crossing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</si>
</sst>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0_-;\-* #,##0_-;_-* &quot;-&quot;_-;_-@_-"/>
    <numFmt numFmtId="44" formatCode="_-&quot;$&quot;* #,##0.00_-;\-&quot;$&quot;* #,##0.00_-;_-&quot;$&quot;* &quot;-&quot;??_-;_-@_-"/>
    <numFmt numFmtId="43" formatCode="_-* #,##0.00_-;\-* #,##0.00_-;_-* &quot;-&quot;??_-;_-@_-"/>
    <numFmt numFmtId="164" formatCode="_(* #,##0_);_(* \(#,##0\);_(* &quot;-&quot;_);_(@_)"/>
    <numFmt numFmtId="165" formatCode="0.000000"/>
    <numFmt numFmtId="166" formatCode="_(#,##0.00_);\(#,##0.00\);_(&quot;-&quot;_)"/>
    <numFmt numFmtId="167" formatCode="_(#,##0.0_);\(#,##0.0\);_(&quot;-&quot;_)"/>
    <numFmt numFmtId="168" formatCode="_(&quot;$&quot;#,##0.0_);\(&quot;$&quot;#,##0.0\);_(&quot;-&quot;_)"/>
    <numFmt numFmtId="169" formatCode="_(#,##0.0\x_);\(#,##0.0\x\);_(&quot;-&quot;_)"/>
    <numFmt numFmtId="170" formatCode="_(#,##0.0%_);\(#,##0.0%\);_(&quot;-&quot;_)"/>
    <numFmt numFmtId="171" formatCode="_(###0_);\(###0\);_(###0_)"/>
    <numFmt numFmtId="172" formatCode="_)d\-mmm\-yy_)"/>
    <numFmt numFmtId="173" formatCode="_(#,##0_);\(#,##0\);_(&quot;-&quot;_)"/>
    <numFmt numFmtId="174" formatCode="mmmm\-yy"/>
    <numFmt numFmtId="175" formatCode="_-* #,##0_-;\-* #,##0_-;_-* &quot;-&quot;??_-;_-@_-"/>
    <numFmt numFmtId="176" formatCode="0.0"/>
    <numFmt numFmtId="177" formatCode="_-&quot;$&quot;* #,##0_-;\-&quot;$&quot;* #,##0_-;_-&quot;$&quot;* &quot;-&quot;??_-;_-@_-"/>
    <numFmt numFmtId="178" formatCode="0.0%"/>
    <numFmt numFmtId="179" formatCode="_(&quot;$&quot;* #,##0_);_(&quot;$&quot;* \(#,##0\);_(&quot;$&quot;* &quot;-&quot;??_);_(@_)"/>
    <numFmt numFmtId="180" formatCode="[$$-C09]#,##0.00;[Red]&quot;-&quot;[$$-C09]#,##0.00"/>
    <numFmt numFmtId="181" formatCode="&quot;$&quot;#,##0"/>
    <numFmt numFmtId="182" formatCode="0.0000%"/>
    <numFmt numFmtId="183" formatCode="0.00000000%"/>
    <numFmt numFmtId="184" formatCode="0.000000000%"/>
    <numFmt numFmtId="185" formatCode="&quot;$&quot;#,##0.00"/>
  </numFmts>
  <fonts count="96" x14ac:knownFonts="1">
    <font>
      <sz val="8"/>
      <name val="Arial"/>
      <family val="2"/>
    </font>
    <font>
      <sz val="11"/>
      <color theme="1"/>
      <name val="Calibri"/>
      <family val="2"/>
      <scheme val="minor"/>
    </font>
    <font>
      <b/>
      <sz val="11"/>
      <color theme="3"/>
      <name val="Calibri"/>
      <family val="2"/>
      <scheme val="minor"/>
    </font>
    <font>
      <sz val="8"/>
      <name val="Arial"/>
      <family val="2"/>
    </font>
    <font>
      <b/>
      <sz val="14"/>
      <name val="Arial"/>
      <family val="2"/>
    </font>
    <font>
      <b/>
      <sz val="12"/>
      <name val="Arial"/>
      <family val="2"/>
    </font>
    <font>
      <b/>
      <u/>
      <sz val="8"/>
      <color indexed="56"/>
      <name val="Arial"/>
      <family val="2"/>
    </font>
    <font>
      <b/>
      <sz val="10"/>
      <color indexed="56"/>
      <name val="Wingdings"/>
      <charset val="2"/>
    </font>
    <font>
      <b/>
      <sz val="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3"/>
      <name val="Arial"/>
      <family val="2"/>
    </font>
    <font>
      <sz val="10"/>
      <color indexed="8"/>
      <name val="Arial"/>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1"/>
      <color indexed="10"/>
      <name val="Calibri"/>
      <family val="2"/>
    </font>
    <font>
      <b/>
      <sz val="14"/>
      <color theme="4" tint="-0.249977111117893"/>
      <name val="Verdana"/>
      <family val="2"/>
    </font>
    <font>
      <sz val="10"/>
      <name val="Verdana"/>
      <family val="2"/>
    </font>
    <font>
      <sz val="10"/>
      <color indexed="9"/>
      <name val="Verdana"/>
      <family val="2"/>
    </font>
    <font>
      <b/>
      <u/>
      <sz val="10"/>
      <color indexed="56"/>
      <name val="Verdana"/>
      <family val="2"/>
    </font>
    <font>
      <sz val="10"/>
      <color theme="4" tint="-0.249977111117893"/>
      <name val="Verdana"/>
      <family val="2"/>
    </font>
    <font>
      <b/>
      <sz val="10"/>
      <name val="Verdana"/>
      <family val="2"/>
    </font>
    <font>
      <sz val="10"/>
      <color indexed="60"/>
      <name val="Verdana"/>
      <family val="2"/>
    </font>
    <font>
      <sz val="10"/>
      <color rgb="FFFF0000"/>
      <name val="Verdana"/>
      <family val="2"/>
    </font>
    <font>
      <b/>
      <sz val="10"/>
      <color indexed="10"/>
      <name val="Verdana"/>
      <family val="2"/>
    </font>
    <font>
      <sz val="10"/>
      <color indexed="10"/>
      <name val="Verdana"/>
      <family val="2"/>
    </font>
    <font>
      <sz val="12"/>
      <color indexed="9"/>
      <name val="Verdana"/>
      <family val="2"/>
    </font>
    <font>
      <sz val="12"/>
      <name val="Verdana"/>
      <family val="2"/>
    </font>
    <font>
      <sz val="12"/>
      <color theme="4" tint="-0.249977111117893"/>
      <name val="Verdana"/>
      <family val="2"/>
    </font>
    <font>
      <sz val="14"/>
      <name val="Verdana"/>
      <family val="2"/>
    </font>
    <font>
      <sz val="11"/>
      <color rgb="FF006100"/>
      <name val="Calibri"/>
      <family val="2"/>
      <scheme val="minor"/>
    </font>
    <font>
      <sz val="10"/>
      <color rgb="FF006100"/>
      <name val="Verdana"/>
      <family val="2"/>
    </font>
    <font>
      <b/>
      <sz val="14"/>
      <color theme="5"/>
      <name val="Verdana"/>
      <family val="2"/>
    </font>
    <font>
      <b/>
      <sz val="14"/>
      <color rgb="FF00B050"/>
      <name val="Verdana"/>
      <family val="2"/>
    </font>
    <font>
      <b/>
      <sz val="12"/>
      <color theme="4" tint="-0.249977111117893"/>
      <name val="Verdana"/>
      <family val="2"/>
    </font>
    <font>
      <sz val="10"/>
      <color theme="3"/>
      <name val="Verdana"/>
      <family val="2"/>
    </font>
    <font>
      <sz val="11"/>
      <name val="Verdana"/>
      <family val="2"/>
    </font>
    <font>
      <sz val="11"/>
      <name val="Arial"/>
      <family val="2"/>
    </font>
    <font>
      <u/>
      <sz val="8"/>
      <color theme="10"/>
      <name val="Arial"/>
      <family val="2"/>
    </font>
    <font>
      <u/>
      <sz val="8"/>
      <color theme="11"/>
      <name val="Arial"/>
      <family val="2"/>
    </font>
    <font>
      <sz val="11"/>
      <color theme="0" tint="-0.14999847407452621"/>
      <name val="Arial"/>
      <family val="2"/>
    </font>
    <font>
      <sz val="11"/>
      <color theme="0" tint="-0.14999847407452621"/>
      <name val="Verdana"/>
      <family val="2"/>
    </font>
    <font>
      <b/>
      <sz val="14"/>
      <color theme="3" tint="0.39997558519241921"/>
      <name val="Verdana"/>
      <family val="2"/>
    </font>
    <font>
      <b/>
      <i/>
      <sz val="16"/>
      <color theme="1"/>
      <name val="Arial"/>
      <family val="2"/>
    </font>
    <font>
      <b/>
      <i/>
      <sz val="16"/>
      <color rgb="FF000000"/>
      <name val="Arial"/>
      <family val="2"/>
    </font>
    <font>
      <b/>
      <i/>
      <u/>
      <sz val="10"/>
      <color rgb="FF000000"/>
      <name val="Arial"/>
      <family val="2"/>
    </font>
    <font>
      <b/>
      <i/>
      <u/>
      <sz val="10"/>
      <color theme="1"/>
      <name val="Arial"/>
      <family val="2"/>
    </font>
    <font>
      <sz val="11.5"/>
      <color indexed="8"/>
      <name val="Arial Narrow"/>
      <family val="2"/>
    </font>
    <font>
      <b/>
      <sz val="18"/>
      <name val="Verdana"/>
      <family val="2"/>
    </font>
    <font>
      <b/>
      <sz val="14"/>
      <color theme="4"/>
      <name val="Verdana"/>
      <family val="2"/>
    </font>
    <font>
      <sz val="10"/>
      <color theme="0" tint="-4.9989318521683403E-2"/>
      <name val="Verdana"/>
      <family val="2"/>
    </font>
    <font>
      <b/>
      <sz val="11"/>
      <name val="Verdana"/>
      <family val="2"/>
    </font>
    <font>
      <b/>
      <sz val="14"/>
      <name val="Verdana"/>
      <family val="2"/>
    </font>
    <font>
      <sz val="11"/>
      <color rgb="FF9C0006"/>
      <name val="Calibri"/>
      <family val="2"/>
      <scheme val="minor"/>
    </font>
    <font>
      <sz val="11"/>
      <color rgb="FF9C0006"/>
      <name val="Verdana"/>
      <family val="2"/>
    </font>
    <font>
      <sz val="8"/>
      <name val="Calibri"/>
      <family val="2"/>
      <scheme val="minor"/>
    </font>
    <font>
      <sz val="24"/>
      <color theme="1"/>
      <name val="Calibri"/>
      <family val="2"/>
      <scheme val="minor"/>
    </font>
    <font>
      <sz val="11"/>
      <name val="Calibri"/>
      <family val="2"/>
      <scheme val="minor"/>
    </font>
    <font>
      <sz val="9"/>
      <name val="Calibri"/>
      <family val="2"/>
      <scheme val="minor"/>
    </font>
    <font>
      <i/>
      <sz val="10"/>
      <name val="Verdana"/>
      <family val="2"/>
    </font>
    <font>
      <b/>
      <sz val="16"/>
      <name val="Verdana"/>
      <family val="2"/>
    </font>
    <font>
      <sz val="8"/>
      <color rgb="FFFF0000"/>
      <name val="Arial"/>
      <family val="2"/>
    </font>
    <font>
      <sz val="10"/>
      <name val="Arial"/>
      <family val="2"/>
    </font>
    <font>
      <sz val="8"/>
      <color theme="0" tint="-0.14999847407452621"/>
      <name val="Arial"/>
      <family val="2"/>
    </font>
    <font>
      <sz val="8"/>
      <color theme="0" tint="-0.499984740745262"/>
      <name val="Arial"/>
      <family val="2"/>
    </font>
    <font>
      <sz val="10"/>
      <color rgb="FF00B0F0"/>
      <name val="Verdana"/>
      <family val="2"/>
    </font>
    <font>
      <b/>
      <sz val="11"/>
      <color rgb="FF00B050"/>
      <name val="Verdana"/>
      <family val="2"/>
    </font>
    <font>
      <b/>
      <sz val="11"/>
      <color rgb="FF00B0F0"/>
      <name val="Verdana"/>
      <family val="2"/>
    </font>
    <font>
      <sz val="11"/>
      <color rgb="FF00B0F0"/>
      <name val="Verdana"/>
      <family val="2"/>
    </font>
    <font>
      <sz val="10"/>
      <color theme="0" tint="-0.14999847407452621"/>
      <name val="Verdana"/>
      <family val="2"/>
    </font>
    <font>
      <i/>
      <sz val="8"/>
      <name val="Verdana"/>
      <family val="2"/>
    </font>
    <font>
      <b/>
      <sz val="12"/>
      <name val="Verdana"/>
      <family val="2"/>
    </font>
    <font>
      <b/>
      <sz val="10"/>
      <color theme="3"/>
      <name val="Verdana"/>
      <family val="2"/>
    </font>
    <font>
      <b/>
      <sz val="12"/>
      <color theme="3"/>
      <name val="Verdana"/>
      <family val="2"/>
    </font>
    <font>
      <sz val="9"/>
      <name val="Verdana"/>
      <family val="2"/>
    </font>
    <font>
      <sz val="8"/>
      <name val="Verdana"/>
      <family val="2"/>
    </font>
    <font>
      <sz val="9"/>
      <name val="Arial"/>
      <family val="2"/>
    </font>
    <font>
      <b/>
      <sz val="9"/>
      <name val="Verdana"/>
      <family val="2"/>
    </font>
    <font>
      <i/>
      <sz val="9"/>
      <name val="Verdana"/>
      <family val="2"/>
    </font>
    <font>
      <b/>
      <sz val="10"/>
      <color rgb="FFFF00FF"/>
      <name val="Verdana"/>
      <family val="2"/>
    </font>
  </fonts>
  <fills count="4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C6EFCE"/>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D9E0F3"/>
        <bgColor indexed="64"/>
      </patternFill>
    </fill>
    <fill>
      <patternFill patternType="mediumGray">
        <fgColor indexed="19"/>
        <bgColor indexed="26"/>
      </patternFill>
    </fill>
    <fill>
      <patternFill patternType="gray0625"/>
    </fill>
    <fill>
      <patternFill patternType="lightGray"/>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7CE"/>
      </patternFill>
    </fill>
    <fill>
      <patternFill patternType="solid">
        <fgColor rgb="FFFA62EF"/>
        <bgColor indexed="64"/>
      </patternFill>
    </fill>
  </fills>
  <borders count="186">
    <border>
      <left/>
      <right/>
      <top/>
      <bottom/>
      <diagonal/>
    </border>
    <border>
      <left/>
      <right/>
      <top/>
      <bottom style="medium">
        <color theme="4" tint="0.399975585192419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style="thin">
        <color auto="1"/>
      </top>
      <bottom/>
      <diagonal/>
    </border>
    <border>
      <left style="thin">
        <color theme="0" tint="-0.34998626667073579"/>
      </left>
      <right/>
      <top/>
      <bottom/>
      <diagonal/>
    </border>
    <border>
      <left/>
      <right style="thin">
        <color theme="0" tint="-0.24994659260841701"/>
      </right>
      <top/>
      <bottom/>
      <diagonal/>
    </border>
    <border>
      <left style="thin">
        <color auto="1"/>
      </left>
      <right/>
      <top style="thin">
        <color auto="1"/>
      </top>
      <bottom style="thin">
        <color theme="0" tint="-0.34998626667073579"/>
      </bottom>
      <diagonal/>
    </border>
    <border>
      <left/>
      <right style="thin">
        <color theme="0" tint="-0.24994659260841701"/>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theme="0" tint="-0.24994659260841701"/>
      </right>
      <top style="thin">
        <color theme="0" tint="-0.34998626667073579"/>
      </top>
      <bottom style="thin">
        <color theme="0" tint="-0.34998626667073579"/>
      </bottom>
      <diagonal/>
    </border>
    <border>
      <left style="thin">
        <color auto="1"/>
      </left>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right style="thin">
        <color auto="1"/>
      </right>
      <top style="thin">
        <color auto="1"/>
      </top>
      <bottom style="thin">
        <color theme="0" tint="-0.34998626667073579"/>
      </bottom>
      <diagonal/>
    </border>
    <border>
      <left style="thin">
        <color auto="1"/>
      </left>
      <right style="thin">
        <color auto="1"/>
      </right>
      <top style="thin">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auto="1"/>
      </bottom>
      <diagonal/>
    </border>
    <border>
      <left/>
      <right style="thin">
        <color auto="1"/>
      </right>
      <top style="thin">
        <color theme="0" tint="-0.34998626667073579"/>
      </top>
      <bottom style="double">
        <color auto="1"/>
      </bottom>
      <diagonal/>
    </border>
    <border>
      <left style="thin">
        <color auto="1"/>
      </left>
      <right style="thin">
        <color auto="1"/>
      </right>
      <top style="thin">
        <color theme="0" tint="-0.34998626667073579"/>
      </top>
      <bottom style="double">
        <color auto="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4659260841701"/>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auto="1"/>
      </left>
      <right style="thin">
        <color theme="0" tint="-0.34998626667073579"/>
      </right>
      <top/>
      <bottom/>
      <diagonal/>
    </border>
    <border>
      <left style="thin">
        <color auto="1"/>
      </left>
      <right style="thin">
        <color theme="0" tint="-0.34998626667073579"/>
      </right>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theme="0" tint="-0.34998626667073579"/>
      </right>
      <top style="thin">
        <color auto="1"/>
      </top>
      <bottom/>
      <diagonal/>
    </border>
    <border>
      <left style="thin">
        <color theme="0" tint="-0.24994659260841701"/>
      </left>
      <right style="thin">
        <color auto="1"/>
      </right>
      <top/>
      <bottom style="thin">
        <color theme="0" tint="-0.34998626667073579"/>
      </bottom>
      <diagonal/>
    </border>
    <border>
      <left style="thin">
        <color theme="0" tint="-0.24994659260841701"/>
      </left>
      <right style="thin">
        <color auto="1"/>
      </right>
      <top style="thin">
        <color theme="0" tint="-0.34998626667073579"/>
      </top>
      <bottom style="thin">
        <color theme="0" tint="-0.3499862666707357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theme="0" tint="-0.34998626667073579"/>
      </right>
      <top/>
      <bottom style="thin">
        <color auto="1"/>
      </bottom>
      <diagonal/>
    </border>
    <border>
      <left style="thin">
        <color theme="0" tint="-0.34998626667073579"/>
      </left>
      <right/>
      <top/>
      <bottom style="thin">
        <color auto="1"/>
      </bottom>
      <diagonal/>
    </border>
    <border>
      <left/>
      <right style="thin">
        <color theme="0" tint="-0.24994659260841701"/>
      </right>
      <top/>
      <bottom style="thin">
        <color auto="1"/>
      </bottom>
      <diagonal/>
    </border>
    <border>
      <left/>
      <right style="thin">
        <color theme="0" tint="-0.24994659260841701"/>
      </right>
      <top style="thin">
        <color theme="0" tint="-0.34998626667073579"/>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style="thin">
        <color theme="0" tint="-0.34998626667073579"/>
      </left>
      <right style="thin">
        <color auto="1"/>
      </right>
      <top style="thin">
        <color theme="0" tint="-0.34998626667073579"/>
      </top>
      <bottom style="double">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auto="1"/>
      </right>
      <top style="thin">
        <color theme="0" tint="-0.34998626667073579"/>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diagonal/>
    </border>
    <border>
      <left/>
      <right/>
      <top style="thin">
        <color theme="0" tint="-0.24994659260841701"/>
      </top>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34998626667073579"/>
      </left>
      <right style="thin">
        <color auto="1"/>
      </right>
      <top style="thin">
        <color theme="0" tint="-0.24994659260841701"/>
      </top>
      <bottom style="thin">
        <color theme="0" tint="-0.34998626667073579"/>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auto="1"/>
      </left>
      <right style="thin">
        <color auto="1"/>
      </right>
      <top style="thin">
        <color auto="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theme="0" tint="-0.24994659260841701"/>
      </right>
      <top style="thin">
        <color theme="0" tint="-0.24994659260841701"/>
      </top>
      <bottom style="thin">
        <color theme="0" tint="-0.24994659260841701"/>
      </bottom>
      <diagonal/>
    </border>
    <border>
      <left/>
      <right style="thin">
        <color auto="1"/>
      </right>
      <top style="thin">
        <color theme="0" tint="-0.34998626667073579"/>
      </top>
      <bottom/>
      <diagonal/>
    </border>
    <border>
      <left style="thin">
        <color theme="0" tint="-0.2499465926084170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18"/>
      </left>
      <right style="medium">
        <color indexed="18"/>
      </right>
      <top style="medium">
        <color indexed="18"/>
      </top>
      <bottom style="medium">
        <color indexed="1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auto="1"/>
      </top>
      <bottom style="thin">
        <color theme="0" tint="-0.34998626667073579"/>
      </bottom>
      <diagonal/>
    </border>
    <border>
      <left style="thin">
        <color theme="0" tint="-0.24994659260841701"/>
      </left>
      <right style="thin">
        <color auto="1"/>
      </right>
      <top style="thin">
        <color auto="1"/>
      </top>
      <bottom style="thin">
        <color theme="0" tint="-0.34998626667073579"/>
      </bottom>
      <diagonal/>
    </border>
    <border>
      <left style="thin">
        <color indexed="64"/>
      </left>
      <right style="thin">
        <color theme="0" tint="-0.24994659260841701"/>
      </right>
      <top style="thin">
        <color theme="0" tint="-0.14999847407452621"/>
      </top>
      <bottom style="thin">
        <color theme="0" tint="-0.14999847407452621"/>
      </bottom>
      <diagonal/>
    </border>
    <border>
      <left style="thin">
        <color indexed="64"/>
      </left>
      <right style="thin">
        <color theme="0" tint="-0.24994659260841701"/>
      </right>
      <top style="thin">
        <color theme="0" tint="-0.14999847407452621"/>
      </top>
      <bottom style="thin">
        <color theme="0" tint="-0.24994659260841701"/>
      </bottom>
      <diagonal/>
    </border>
    <border>
      <left/>
      <right/>
      <top/>
      <bottom style="thin">
        <color theme="0" tint="-0.14999847407452621"/>
      </bottom>
      <diagonal/>
    </border>
    <border>
      <left style="thin">
        <color auto="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14999847407452621"/>
      </top>
      <bottom style="thin">
        <color theme="0" tint="-0.14999847407452621"/>
      </bottom>
      <diagonal/>
    </border>
    <border>
      <left style="thin">
        <color theme="0" tint="-0.24994659260841701"/>
      </left>
      <right/>
      <top/>
      <bottom/>
      <diagonal/>
    </border>
    <border>
      <left/>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double">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diagonal/>
    </border>
    <border>
      <left style="thin">
        <color indexed="64"/>
      </left>
      <right style="thin">
        <color theme="0" tint="-0.24994659260841701"/>
      </right>
      <top style="thin">
        <color indexed="64"/>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4659260841701"/>
      </top>
      <bottom style="thin">
        <color auto="1"/>
      </bottom>
      <diagonal/>
    </border>
    <border>
      <left style="thin">
        <color indexed="64"/>
      </left>
      <right style="thin">
        <color theme="0" tint="-0.34998626667073579"/>
      </right>
      <top style="thin">
        <color indexed="64"/>
      </top>
      <bottom/>
      <diagonal/>
    </border>
    <border>
      <left style="thin">
        <color theme="0" tint="-0.34998626667073579"/>
      </left>
      <right/>
      <top style="thin">
        <color indexed="64"/>
      </top>
      <bottom/>
      <diagonal/>
    </border>
  </borders>
  <cellStyleXfs count="264">
    <xf numFmtId="0" fontId="0" fillId="0" borderId="0"/>
    <xf numFmtId="0" fontId="9" fillId="0" borderId="0" applyFill="0" applyBorder="0">
      <alignment vertical="center"/>
    </xf>
    <xf numFmtId="0" fontId="2" fillId="0" borderId="1" applyNumberFormat="0" applyFill="0" applyAlignment="0" applyProtection="0"/>
    <xf numFmtId="0" fontId="4" fillId="0" borderId="0" applyFill="0" applyBorder="0">
      <alignment horizontal="left" vertical="center"/>
    </xf>
    <xf numFmtId="0" fontId="5" fillId="0" borderId="0" applyFill="0" applyBorder="0">
      <alignment horizontal="left" vertical="center"/>
    </xf>
    <xf numFmtId="0" fontId="6" fillId="0" borderId="0" applyFill="0" applyBorder="0">
      <alignment horizontal="left" vertical="center"/>
      <protection locked="0"/>
    </xf>
    <xf numFmtId="0" fontId="7" fillId="0" borderId="0" applyFill="0" applyBorder="0">
      <alignment horizontal="center" vertical="center"/>
      <protection locked="0"/>
    </xf>
    <xf numFmtId="0" fontId="8" fillId="0" borderId="0" applyFill="0" applyBorder="0">
      <alignment vertical="center"/>
    </xf>
    <xf numFmtId="172" fontId="3" fillId="0" borderId="0" applyFill="0" applyBorder="0">
      <alignment horizontal="right" vertical="center"/>
    </xf>
    <xf numFmtId="172" fontId="3" fillId="0" borderId="0" applyFill="0" applyBorder="0">
      <alignment horizontal="right" vertical="center"/>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168" fontId="3" fillId="0" borderId="20">
      <alignment horizontal="center" vertical="center"/>
      <protection locked="0"/>
    </xf>
    <xf numFmtId="168" fontId="3" fillId="0" borderId="20">
      <alignment horizontal="center" vertical="center"/>
      <protection locked="0"/>
    </xf>
    <xf numFmtId="15" fontId="3" fillId="0" borderId="20">
      <alignment horizontal="center" vertical="center"/>
      <protection locked="0"/>
    </xf>
    <xf numFmtId="15" fontId="3" fillId="0" borderId="20">
      <alignment horizontal="center" vertical="center"/>
      <protection locked="0"/>
    </xf>
    <xf numFmtId="169" fontId="3" fillId="0" borderId="20">
      <alignment horizontal="center" vertical="center"/>
      <protection locked="0"/>
    </xf>
    <xf numFmtId="169" fontId="3" fillId="0" borderId="20">
      <alignment horizontal="center" vertical="center"/>
      <protection locked="0"/>
    </xf>
    <xf numFmtId="167" fontId="3" fillId="0" borderId="20">
      <alignment horizontal="center" vertical="center"/>
      <protection locked="0"/>
    </xf>
    <xf numFmtId="167" fontId="3" fillId="0" borderId="20">
      <alignment horizontal="center" vertical="center"/>
      <protection locked="0"/>
    </xf>
    <xf numFmtId="170" fontId="3" fillId="0" borderId="20">
      <alignment horizontal="center" vertical="center"/>
      <protection locked="0"/>
    </xf>
    <xf numFmtId="170" fontId="3" fillId="0" borderId="20">
      <alignment horizontal="center" vertical="center"/>
      <protection locked="0"/>
    </xf>
    <xf numFmtId="171" fontId="3" fillId="0" borderId="20">
      <alignment horizontal="center" vertical="center"/>
      <protection locked="0"/>
    </xf>
    <xf numFmtId="171" fontId="3" fillId="0" borderId="20">
      <alignment horizontal="center" vertical="center"/>
      <protection locked="0"/>
    </xf>
    <xf numFmtId="0" fontId="3" fillId="0" borderId="20">
      <alignment vertical="center"/>
      <protection locked="0"/>
    </xf>
    <xf numFmtId="0" fontId="3" fillId="0" borderId="20">
      <alignment vertical="center"/>
      <protection locked="0"/>
    </xf>
    <xf numFmtId="168" fontId="3" fillId="0" borderId="20">
      <alignment horizontal="right" vertical="center"/>
      <protection locked="0"/>
    </xf>
    <xf numFmtId="168" fontId="3" fillId="0" borderId="20">
      <alignment horizontal="right" vertical="center"/>
      <protection locked="0"/>
    </xf>
    <xf numFmtId="172" fontId="3" fillId="0" borderId="20">
      <alignment horizontal="right" vertical="center"/>
      <protection locked="0"/>
    </xf>
    <xf numFmtId="172" fontId="3" fillId="0" borderId="20">
      <alignment horizontal="right" vertical="center"/>
      <protection locked="0"/>
    </xf>
    <xf numFmtId="169" fontId="3" fillId="0" borderId="20">
      <alignment horizontal="right" vertical="center"/>
      <protection locked="0"/>
    </xf>
    <xf numFmtId="169" fontId="3" fillId="0" borderId="20">
      <alignment horizontal="right" vertical="center"/>
      <protection locked="0"/>
    </xf>
    <xf numFmtId="167" fontId="3" fillId="0" borderId="20">
      <alignment horizontal="right" vertical="center"/>
      <protection locked="0"/>
    </xf>
    <xf numFmtId="167" fontId="3" fillId="0" borderId="20">
      <alignment horizontal="right" vertical="center"/>
      <protection locked="0"/>
    </xf>
    <xf numFmtId="170" fontId="3" fillId="0" borderId="20">
      <alignment horizontal="right" vertical="center"/>
      <protection locked="0"/>
    </xf>
    <xf numFmtId="170" fontId="3" fillId="0" borderId="20">
      <alignment horizontal="right" vertical="center"/>
      <protection locked="0"/>
    </xf>
    <xf numFmtId="171" fontId="3" fillId="0" borderId="20">
      <alignment horizontal="right" vertical="center"/>
      <protection locked="0"/>
    </xf>
    <xf numFmtId="171" fontId="3" fillId="0" borderId="20">
      <alignment horizontal="right" vertical="center"/>
      <protection locked="0"/>
    </xf>
    <xf numFmtId="0" fontId="12" fillId="4" borderId="0" applyNumberFormat="0" applyBorder="0" applyAlignment="0" applyProtection="0"/>
    <xf numFmtId="0" fontId="13" fillId="21" borderId="21" applyNumberFormat="0" applyAlignment="0" applyProtection="0"/>
    <xf numFmtId="0" fontId="3" fillId="0" borderId="0" applyNumberFormat="0" applyFont="0" applyFill="0" applyBorder="0">
      <alignment horizontal="center" vertical="center"/>
      <protection locked="0"/>
    </xf>
    <xf numFmtId="0" fontId="3" fillId="0" borderId="0" applyNumberFormat="0" applyFont="0" applyFill="0" applyBorder="0">
      <alignment horizontal="center" vertical="center"/>
      <protection locked="0"/>
    </xf>
    <xf numFmtId="168" fontId="3" fillId="0" borderId="0" applyFill="0" applyBorder="0">
      <alignment horizontal="center" vertical="center"/>
    </xf>
    <xf numFmtId="168" fontId="3" fillId="0" borderId="0" applyFill="0" applyBorder="0">
      <alignment horizontal="center" vertical="center"/>
    </xf>
    <xf numFmtId="15" fontId="3" fillId="0" borderId="0" applyFill="0" applyBorder="0">
      <alignment horizontal="center" vertical="center"/>
    </xf>
    <xf numFmtId="15" fontId="3" fillId="0" borderId="0" applyFill="0" applyBorder="0">
      <alignment horizontal="center" vertical="center"/>
    </xf>
    <xf numFmtId="169" fontId="3" fillId="0" borderId="0" applyFill="0" applyBorder="0">
      <alignment horizontal="center" vertical="center"/>
    </xf>
    <xf numFmtId="169" fontId="3" fillId="0" borderId="0" applyFill="0" applyBorder="0">
      <alignment horizontal="center" vertical="center"/>
    </xf>
    <xf numFmtId="167" fontId="3" fillId="0" borderId="0" applyFill="0" applyBorder="0">
      <alignment horizontal="center" vertical="center"/>
    </xf>
    <xf numFmtId="167" fontId="3" fillId="0" borderId="0" applyFill="0" applyBorder="0">
      <alignment horizontal="center" vertical="center"/>
    </xf>
    <xf numFmtId="170" fontId="3" fillId="0" borderId="0" applyFill="0" applyBorder="0">
      <alignment horizontal="center" vertical="center"/>
    </xf>
    <xf numFmtId="170" fontId="3" fillId="0" borderId="0" applyFill="0" applyBorder="0">
      <alignment horizontal="center" vertical="center"/>
    </xf>
    <xf numFmtId="171" fontId="3" fillId="0" borderId="0" applyFill="0" applyBorder="0">
      <alignment horizontal="center" vertical="center"/>
    </xf>
    <xf numFmtId="171" fontId="3" fillId="0" borderId="0" applyFill="0" applyBorder="0">
      <alignment horizontal="center" vertical="center"/>
    </xf>
    <xf numFmtId="0" fontId="14" fillId="22" borderId="22" applyNumberFormat="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23" applyNumberFormat="0" applyFill="0" applyAlignment="0" applyProtection="0"/>
    <xf numFmtId="0" fontId="18" fillId="0" borderId="24" applyNumberFormat="0" applyFill="0" applyAlignment="0" applyProtection="0"/>
    <xf numFmtId="0" fontId="19" fillId="0" borderId="25" applyNumberFormat="0" applyFill="0" applyAlignment="0" applyProtection="0"/>
    <xf numFmtId="0" fontId="19" fillId="0" borderId="0" applyNumberFormat="0" applyFill="0" applyBorder="0" applyAlignment="0" applyProtection="0"/>
    <xf numFmtId="0" fontId="7" fillId="0" borderId="0" applyFill="0" applyBorder="0">
      <alignment horizontal="center" vertical="center"/>
      <protection locked="0"/>
    </xf>
    <xf numFmtId="0" fontId="6" fillId="0" borderId="0" applyFill="0" applyBorder="0">
      <alignment horizontal="left" vertical="center"/>
      <protection locked="0"/>
    </xf>
    <xf numFmtId="0" fontId="6" fillId="0" borderId="0" applyFill="0" applyBorder="0">
      <alignment horizontal="left" vertical="center"/>
      <protection locked="0"/>
    </xf>
    <xf numFmtId="0" fontId="20" fillId="8" borderId="21" applyNumberFormat="0" applyAlignment="0" applyProtection="0"/>
    <xf numFmtId="0" fontId="21" fillId="0" borderId="26" applyNumberFormat="0" applyFill="0" applyAlignment="0" applyProtection="0"/>
    <xf numFmtId="0" fontId="8" fillId="0" borderId="27" applyFill="0">
      <alignment horizontal="center" vertical="center"/>
    </xf>
    <xf numFmtId="0" fontId="8" fillId="0" borderId="27" applyFill="0">
      <alignment horizontal="center" vertical="center"/>
    </xf>
    <xf numFmtId="0" fontId="3" fillId="0" borderId="27" applyFill="0">
      <alignment horizontal="center" vertical="center"/>
    </xf>
    <xf numFmtId="0" fontId="3" fillId="0" borderId="27" applyFill="0">
      <alignment horizontal="center" vertical="center"/>
    </xf>
    <xf numFmtId="173" fontId="3" fillId="0" borderId="27" applyFill="0">
      <alignment horizontal="center" vertical="center"/>
    </xf>
    <xf numFmtId="173" fontId="3" fillId="0" borderId="27" applyFill="0">
      <alignment horizontal="center" vertical="center"/>
    </xf>
    <xf numFmtId="0" fontId="5" fillId="0" borderId="0" applyFill="0" applyBorder="0">
      <alignment horizontal="left" vertical="center"/>
    </xf>
    <xf numFmtId="0" fontId="5" fillId="0" borderId="0" applyFill="0" applyBorder="0">
      <alignment horizontal="left" vertical="center"/>
    </xf>
    <xf numFmtId="0" fontId="22" fillId="23" borderId="0" applyNumberFormat="0" applyBorder="0" applyAlignment="0" applyProtection="0"/>
    <xf numFmtId="0" fontId="3" fillId="0" borderId="0"/>
    <xf numFmtId="0" fontId="3" fillId="0" borderId="0"/>
    <xf numFmtId="0" fontId="10" fillId="24" borderId="28" applyNumberFormat="0" applyFont="0" applyAlignment="0" applyProtection="0"/>
    <xf numFmtId="0" fontId="23" fillId="21" borderId="29" applyNumberFormat="0" applyAlignment="0" applyProtection="0"/>
    <xf numFmtId="9" fontId="3" fillId="0" borderId="0" applyFont="0" applyFill="0" applyBorder="0" applyAlignment="0" applyProtection="0"/>
    <xf numFmtId="0" fontId="8" fillId="0" borderId="0" applyFill="0" applyBorder="0">
      <alignment vertical="center"/>
    </xf>
    <xf numFmtId="168" fontId="3" fillId="0" borderId="0" applyFill="0" applyBorder="0">
      <alignment horizontal="right" vertical="center"/>
    </xf>
    <xf numFmtId="168" fontId="3" fillId="0" borderId="0" applyFill="0" applyBorder="0">
      <alignment horizontal="right" vertical="center"/>
    </xf>
    <xf numFmtId="172" fontId="3" fillId="0" borderId="0" applyFill="0" applyBorder="0">
      <alignment horizontal="right" vertical="center"/>
    </xf>
    <xf numFmtId="172" fontId="3" fillId="0" borderId="0" applyFill="0" applyBorder="0">
      <alignment horizontal="right" vertical="center"/>
    </xf>
    <xf numFmtId="169" fontId="3" fillId="0" borderId="0" applyFill="0" applyBorder="0">
      <alignment horizontal="right" vertical="center"/>
    </xf>
    <xf numFmtId="169" fontId="3" fillId="0" borderId="0" applyFill="0" applyBorder="0">
      <alignment horizontal="right" vertical="center"/>
    </xf>
    <xf numFmtId="167" fontId="3" fillId="0" borderId="0" applyFill="0" applyBorder="0">
      <alignment horizontal="right" vertical="center"/>
    </xf>
    <xf numFmtId="167" fontId="3" fillId="0" borderId="0" applyFill="0" applyBorder="0">
      <alignment horizontal="right" vertical="center"/>
    </xf>
    <xf numFmtId="170" fontId="3" fillId="0" borderId="0" applyFill="0" applyBorder="0">
      <alignment horizontal="right" vertical="center"/>
    </xf>
    <xf numFmtId="170" fontId="3" fillId="0" borderId="0" applyFill="0" applyBorder="0">
      <alignment horizontal="right" vertical="center"/>
    </xf>
    <xf numFmtId="171" fontId="3" fillId="0" borderId="0" applyFill="0" applyBorder="0">
      <alignment horizontal="right" vertical="center"/>
    </xf>
    <xf numFmtId="171" fontId="3" fillId="0" borderId="0" applyFill="0" applyBorder="0">
      <alignment horizontal="right" vertical="center"/>
    </xf>
    <xf numFmtId="0" fontId="24" fillId="0" borderId="0" applyFill="0" applyBorder="0">
      <alignment horizontal="left" vertical="center"/>
    </xf>
    <xf numFmtId="0" fontId="24" fillId="0" borderId="0" applyFill="0" applyBorder="0">
      <alignment horizontal="left" vertical="center"/>
    </xf>
    <xf numFmtId="0" fontId="4" fillId="0" borderId="0" applyFill="0" applyBorder="0">
      <alignment horizontal="left" vertical="center"/>
    </xf>
    <xf numFmtId="0" fontId="4" fillId="0" borderId="0" applyFill="0" applyBorder="0">
      <alignment horizontal="left" vertical="center"/>
    </xf>
    <xf numFmtId="0" fontId="25" fillId="0" borderId="0">
      <alignment vertical="top"/>
    </xf>
    <xf numFmtId="0" fontId="26" fillId="0" borderId="0" applyNumberFormat="0" applyFill="0" applyBorder="0" applyAlignment="0" applyProtection="0"/>
    <xf numFmtId="0" fontId="27" fillId="0" borderId="0" applyFill="0" applyBorder="0">
      <alignment horizontal="left" vertical="center"/>
      <protection locked="0"/>
    </xf>
    <xf numFmtId="0" fontId="27" fillId="0" borderId="0" applyFill="0" applyBorder="0">
      <alignment horizontal="left" vertical="center"/>
      <protection locked="0"/>
    </xf>
    <xf numFmtId="0" fontId="28" fillId="0" borderId="0" applyFill="0" applyBorder="0">
      <alignment horizontal="left" vertical="center"/>
      <protection locked="0"/>
    </xf>
    <xf numFmtId="0" fontId="28" fillId="0" borderId="0" applyFill="0" applyBorder="0">
      <alignment horizontal="left" vertical="center"/>
      <protection locked="0"/>
    </xf>
    <xf numFmtId="0" fontId="6" fillId="0" borderId="0" applyFill="0" applyBorder="0">
      <alignment horizontal="left" vertical="center"/>
      <protection locked="0"/>
    </xf>
    <xf numFmtId="0" fontId="6" fillId="0" borderId="0" applyFill="0" applyBorder="0">
      <alignment horizontal="left" vertical="center"/>
      <protection locked="0"/>
    </xf>
    <xf numFmtId="0" fontId="29" fillId="0" borderId="0" applyFill="0" applyBorder="0">
      <alignment horizontal="left" vertical="center"/>
      <protection locked="0"/>
    </xf>
    <xf numFmtId="0" fontId="29" fillId="0" borderId="0" applyFill="0" applyBorder="0">
      <alignment horizontal="left" vertical="center"/>
      <protection locked="0"/>
    </xf>
    <xf numFmtId="0" fontId="30" fillId="0" borderId="30" applyNumberFormat="0" applyFill="0" applyAlignment="0" applyProtection="0"/>
    <xf numFmtId="0" fontId="31" fillId="0" borderId="0" applyNumberFormat="0" applyFill="0" applyBorder="0" applyAlignment="0" applyProtection="0"/>
    <xf numFmtId="43" fontId="3" fillId="0" borderId="0" applyFont="0" applyFill="0" applyBorder="0" applyAlignment="0" applyProtection="0"/>
    <xf numFmtId="0" fontId="46" fillId="29" borderId="0" applyNumberFormat="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23" fillId="21" borderId="132" applyNumberFormat="0" applyAlignment="0" applyProtection="0"/>
    <xf numFmtId="0" fontId="10" fillId="24" borderId="131" applyNumberFormat="0" applyFont="0" applyAlignment="0" applyProtection="0"/>
    <xf numFmtId="173" fontId="3" fillId="0" borderId="130" applyFill="0">
      <alignment horizontal="center" vertical="center"/>
    </xf>
    <xf numFmtId="173" fontId="3" fillId="0" borderId="130" applyFill="0">
      <alignment horizontal="center" vertical="center"/>
    </xf>
    <xf numFmtId="0" fontId="3" fillId="0" borderId="130" applyFill="0">
      <alignment horizontal="center" vertical="center"/>
    </xf>
    <xf numFmtId="0" fontId="3" fillId="0" borderId="130" applyFill="0">
      <alignment horizontal="center" vertical="center"/>
    </xf>
    <xf numFmtId="0" fontId="8" fillId="0" borderId="130" applyFill="0">
      <alignment horizontal="center" vertical="center"/>
    </xf>
    <xf numFmtId="0" fontId="8" fillId="0" borderId="130" applyFill="0">
      <alignment horizontal="center" vertical="center"/>
    </xf>
    <xf numFmtId="0" fontId="20" fillId="8" borderId="129" applyNumberFormat="0" applyAlignment="0" applyProtection="0"/>
    <xf numFmtId="0" fontId="13" fillId="21" borderId="129" applyNumberFormat="0" applyAlignment="0" applyProtection="0"/>
    <xf numFmtId="0" fontId="13" fillId="21" borderId="129" applyNumberFormat="0" applyAlignment="0" applyProtection="0"/>
    <xf numFmtId="0" fontId="20" fillId="8" borderId="129" applyNumberFormat="0" applyAlignment="0" applyProtection="0"/>
    <xf numFmtId="0" fontId="8" fillId="0" borderId="130" applyFill="0">
      <alignment horizontal="center" vertical="center"/>
    </xf>
    <xf numFmtId="0" fontId="8" fillId="0" borderId="130" applyFill="0">
      <alignment horizontal="center" vertical="center"/>
    </xf>
    <xf numFmtId="0" fontId="3" fillId="0" borderId="130" applyFill="0">
      <alignment horizontal="center" vertical="center"/>
    </xf>
    <xf numFmtId="0" fontId="3" fillId="0" borderId="130" applyFill="0">
      <alignment horizontal="center" vertical="center"/>
    </xf>
    <xf numFmtId="173" fontId="3" fillId="0" borderId="130" applyFill="0">
      <alignment horizontal="center" vertical="center"/>
    </xf>
    <xf numFmtId="173" fontId="3" fillId="0" borderId="130" applyFill="0">
      <alignment horizontal="center" vertical="center"/>
    </xf>
    <xf numFmtId="0" fontId="10" fillId="24" borderId="131" applyNumberFormat="0" applyFont="0" applyAlignment="0" applyProtection="0"/>
    <xf numFmtId="0" fontId="23" fillId="21" borderId="132" applyNumberFormat="0" applyAlignment="0" applyProtection="0"/>
    <xf numFmtId="0" fontId="30" fillId="0" borderId="133" applyNumberFormat="0" applyFill="0" applyAlignment="0" applyProtection="0"/>
    <xf numFmtId="0" fontId="1" fillId="0" borderId="0"/>
    <xf numFmtId="164" fontId="5" fillId="0" borderId="0" applyFill="0" applyBorder="0">
      <protection locked="0"/>
    </xf>
    <xf numFmtId="41" fontId="5" fillId="0" borderId="0" applyFill="0" applyBorder="0">
      <protection locked="0"/>
    </xf>
    <xf numFmtId="164" fontId="5" fillId="34" borderId="0" applyBorder="0"/>
    <xf numFmtId="0" fontId="5" fillId="34" borderId="0" applyFill="0" applyBorder="0">
      <alignment horizontal="left"/>
    </xf>
    <xf numFmtId="0" fontId="5" fillId="35" borderId="0" applyBorder="0"/>
    <xf numFmtId="0" fontId="59" fillId="0" borderId="0">
      <alignment horizontal="center"/>
    </xf>
    <xf numFmtId="0" fontId="60" fillId="0" borderId="0" applyNumberFormat="0" applyFill="0" applyBorder="0" applyProtection="0">
      <alignment horizontal="center"/>
    </xf>
    <xf numFmtId="0" fontId="60" fillId="0" borderId="0" applyNumberFormat="0" applyFill="0" applyBorder="0" applyProtection="0">
      <alignment horizontal="center" textRotation="90"/>
    </xf>
    <xf numFmtId="0" fontId="59" fillId="0" borderId="0">
      <alignment horizontal="center" textRotation="90"/>
    </xf>
    <xf numFmtId="179" fontId="5" fillId="36" borderId="0"/>
    <xf numFmtId="0" fontId="61" fillId="0" borderId="0" applyNumberFormat="0" applyFill="0" applyBorder="0" applyAlignment="0" applyProtection="0"/>
    <xf numFmtId="0" fontId="62" fillId="0" borderId="0"/>
    <xf numFmtId="180" fontId="61" fillId="0" borderId="0" applyFill="0" applyBorder="0" applyAlignment="0" applyProtection="0"/>
    <xf numFmtId="180" fontId="62" fillId="0" borderId="0"/>
    <xf numFmtId="0" fontId="53" fillId="0" borderId="0"/>
    <xf numFmtId="43" fontId="53" fillId="0" borderId="0" applyFont="0" applyFill="0" applyBorder="0" applyAlignment="0" applyProtection="0"/>
    <xf numFmtId="0" fontId="63" fillId="0" borderId="0">
      <alignment horizontal="justify" vertical="top" wrapText="1"/>
    </xf>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0" fillId="0" borderId="133"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 fillId="0" borderId="137">
      <alignment vertical="center"/>
      <protection locked="0"/>
    </xf>
    <xf numFmtId="0" fontId="69" fillId="41" borderId="0" applyNumberFormat="0" applyBorder="0" applyAlignment="0" applyProtection="0"/>
    <xf numFmtId="0" fontId="54" fillId="0" borderId="0" applyNumberFormat="0" applyFill="0" applyBorder="0" applyAlignment="0" applyProtection="0"/>
  </cellStyleXfs>
  <cellXfs count="922">
    <xf numFmtId="0" fontId="0" fillId="0" borderId="0" xfId="0"/>
    <xf numFmtId="0" fontId="0" fillId="2" borderId="0" xfId="0" applyFill="1"/>
    <xf numFmtId="0" fontId="32" fillId="2" borderId="0" xfId="3" applyFont="1" applyFill="1">
      <alignment horizontal="left" vertical="center"/>
    </xf>
    <xf numFmtId="0" fontId="33" fillId="0" borderId="0" xfId="0" applyFont="1"/>
    <xf numFmtId="0" fontId="33" fillId="0" borderId="0" xfId="0" applyFont="1" applyAlignment="1">
      <alignment horizontal="center"/>
    </xf>
    <xf numFmtId="0" fontId="34" fillId="2" borderId="0" xfId="0" applyFont="1" applyFill="1" applyProtection="1">
      <protection locked="0"/>
    </xf>
    <xf numFmtId="0" fontId="33" fillId="2" borderId="0" xfId="0" applyFont="1" applyFill="1"/>
    <xf numFmtId="0" fontId="33" fillId="2" borderId="0" xfId="0" applyFont="1" applyFill="1" applyAlignment="1">
      <alignment horizontal="center"/>
    </xf>
    <xf numFmtId="165" fontId="33" fillId="2" borderId="0" xfId="0" applyNumberFormat="1" applyFont="1" applyFill="1" applyBorder="1"/>
    <xf numFmtId="0" fontId="33" fillId="2" borderId="6" xfId="0" applyFont="1" applyFill="1" applyBorder="1"/>
    <xf numFmtId="0" fontId="33" fillId="2" borderId="7" xfId="0" applyFont="1" applyFill="1" applyBorder="1"/>
    <xf numFmtId="0" fontId="33" fillId="2" borderId="7" xfId="0" applyFont="1" applyFill="1" applyBorder="1" applyAlignment="1">
      <alignment horizontal="center"/>
    </xf>
    <xf numFmtId="0" fontId="33" fillId="0" borderId="8" xfId="0" applyFont="1" applyBorder="1"/>
    <xf numFmtId="0" fontId="33" fillId="2" borderId="9" xfId="0" applyFont="1" applyFill="1" applyBorder="1"/>
    <xf numFmtId="0" fontId="33" fillId="2" borderId="0" xfId="0" applyFont="1" applyFill="1" applyBorder="1"/>
    <xf numFmtId="0" fontId="33" fillId="2" borderId="0" xfId="0" applyFont="1" applyFill="1" applyBorder="1" applyAlignment="1">
      <alignment horizontal="center"/>
    </xf>
    <xf numFmtId="0" fontId="33" fillId="0" borderId="0" xfId="0" applyFont="1" applyBorder="1"/>
    <xf numFmtId="0" fontId="33" fillId="0" borderId="10" xfId="0" applyFont="1" applyBorder="1"/>
    <xf numFmtId="0" fontId="36" fillId="2" borderId="0" xfId="1" applyFont="1" applyFill="1" applyBorder="1">
      <alignment vertical="center"/>
    </xf>
    <xf numFmtId="0" fontId="38" fillId="2" borderId="0" xfId="1" applyFont="1" applyFill="1" applyBorder="1">
      <alignment vertical="center"/>
    </xf>
    <xf numFmtId="0" fontId="33" fillId="0" borderId="10" xfId="0" applyFont="1" applyBorder="1" applyAlignment="1">
      <alignment horizontal="center" vertical="center"/>
    </xf>
    <xf numFmtId="174" fontId="33" fillId="0" borderId="0" xfId="0" applyNumberFormat="1" applyFont="1" applyFill="1" applyBorder="1" applyAlignment="1">
      <alignment vertical="top" wrapText="1"/>
    </xf>
    <xf numFmtId="174" fontId="37" fillId="0" borderId="0" xfId="0" applyNumberFormat="1" applyFont="1" applyFill="1" applyBorder="1" applyAlignment="1">
      <alignment vertical="top" wrapText="1"/>
    </xf>
    <xf numFmtId="0" fontId="37" fillId="2" borderId="0" xfId="0" applyFont="1" applyFill="1"/>
    <xf numFmtId="0" fontId="37" fillId="2" borderId="9" xfId="0" applyFont="1" applyFill="1" applyBorder="1"/>
    <xf numFmtId="0" fontId="37" fillId="2" borderId="0" xfId="0" applyFont="1" applyFill="1" applyBorder="1"/>
    <xf numFmtId="0" fontId="37" fillId="2" borderId="0" xfId="0" applyFont="1" applyFill="1" applyBorder="1" applyAlignment="1">
      <alignment horizontal="center"/>
    </xf>
    <xf numFmtId="0" fontId="37" fillId="0" borderId="10" xfId="0" applyFont="1" applyBorder="1"/>
    <xf numFmtId="0" fontId="37" fillId="0" borderId="0" xfId="0" applyFont="1"/>
    <xf numFmtId="0" fontId="33" fillId="2" borderId="0" xfId="0" applyFont="1" applyFill="1" applyBorder="1" applyAlignment="1">
      <alignment horizontal="right"/>
    </xf>
    <xf numFmtId="166" fontId="33" fillId="2" borderId="0" xfId="8" applyNumberFormat="1" applyFont="1" applyFill="1" applyBorder="1">
      <alignment horizontal="right" vertical="center"/>
    </xf>
    <xf numFmtId="0" fontId="33" fillId="2" borderId="10" xfId="0" applyFont="1" applyFill="1" applyBorder="1"/>
    <xf numFmtId="0" fontId="33" fillId="2" borderId="11" xfId="0" applyFont="1" applyFill="1" applyBorder="1"/>
    <xf numFmtId="0" fontId="33" fillId="2" borderId="12" xfId="0" applyFont="1" applyFill="1" applyBorder="1"/>
    <xf numFmtId="0" fontId="40" fillId="2" borderId="12" xfId="0" applyFont="1" applyFill="1" applyBorder="1"/>
    <xf numFmtId="0" fontId="41" fillId="2" borderId="12" xfId="0" applyFont="1" applyFill="1" applyBorder="1" applyAlignment="1">
      <alignment horizontal="center"/>
    </xf>
    <xf numFmtId="166" fontId="33" fillId="2" borderId="12" xfId="8" applyNumberFormat="1" applyFont="1" applyFill="1" applyBorder="1">
      <alignment horizontal="right" vertical="center"/>
    </xf>
    <xf numFmtId="166" fontId="33" fillId="0" borderId="13" xfId="8" applyNumberFormat="1" applyFont="1" applyBorder="1">
      <alignment horizontal="right" vertical="center"/>
    </xf>
    <xf numFmtId="166" fontId="33" fillId="2" borderId="0" xfId="8" applyNumberFormat="1" applyFont="1" applyFill="1">
      <alignment horizontal="right" vertical="center"/>
    </xf>
    <xf numFmtId="0" fontId="42" fillId="2" borderId="0" xfId="0" applyFont="1" applyFill="1" applyProtection="1">
      <protection locked="0"/>
    </xf>
    <xf numFmtId="0" fontId="43" fillId="2" borderId="0" xfId="0" applyFont="1" applyFill="1"/>
    <xf numFmtId="0" fontId="43" fillId="2" borderId="0" xfId="0" applyFont="1" applyFill="1" applyAlignment="1">
      <alignment horizontal="center"/>
    </xf>
    <xf numFmtId="0" fontId="43" fillId="0" borderId="0" xfId="0" applyFont="1"/>
    <xf numFmtId="0" fontId="43" fillId="2" borderId="0" xfId="4" applyFont="1" applyFill="1">
      <alignment horizontal="left" vertical="center"/>
    </xf>
    <xf numFmtId="165" fontId="43" fillId="2" borderId="0" xfId="0" applyNumberFormat="1" applyFont="1" applyFill="1" applyBorder="1"/>
    <xf numFmtId="0" fontId="44" fillId="2" borderId="0" xfId="1" applyFont="1" applyFill="1" applyBorder="1">
      <alignment vertical="center"/>
    </xf>
    <xf numFmtId="0" fontId="37" fillId="2" borderId="0" xfId="0" applyFont="1" applyFill="1" applyBorder="1" applyAlignment="1">
      <alignment horizontal="left"/>
    </xf>
    <xf numFmtId="0" fontId="33" fillId="2" borderId="8" xfId="0" applyFont="1" applyFill="1" applyBorder="1"/>
    <xf numFmtId="166" fontId="33" fillId="2" borderId="13" xfId="8" applyNumberFormat="1" applyFont="1" applyFill="1" applyBorder="1">
      <alignment horizontal="right" vertical="center"/>
    </xf>
    <xf numFmtId="0" fontId="45" fillId="2" borderId="0" xfId="0" applyFont="1" applyFill="1"/>
    <xf numFmtId="0" fontId="37" fillId="2" borderId="18" xfId="0" applyFont="1" applyFill="1" applyBorder="1" applyAlignment="1">
      <alignment horizontal="right"/>
    </xf>
    <xf numFmtId="0" fontId="37" fillId="2" borderId="5" xfId="0" applyFont="1" applyFill="1" applyBorder="1" applyAlignment="1">
      <alignment horizontal="center"/>
    </xf>
    <xf numFmtId="0" fontId="33" fillId="2" borderId="0" xfId="0" applyFont="1" applyFill="1" applyAlignment="1">
      <alignment horizontal="center" vertical="center"/>
    </xf>
    <xf numFmtId="0" fontId="33" fillId="2" borderId="7" xfId="0" applyFont="1" applyFill="1" applyBorder="1" applyAlignment="1">
      <alignment horizontal="center" vertical="center"/>
    </xf>
    <xf numFmtId="0" fontId="33" fillId="2" borderId="0" xfId="0" applyFont="1" applyFill="1" applyBorder="1" applyAlignment="1">
      <alignment horizontal="center" vertical="center"/>
    </xf>
    <xf numFmtId="174" fontId="37" fillId="2" borderId="0" xfId="0" applyNumberFormat="1" applyFont="1" applyFill="1" applyBorder="1" applyAlignment="1">
      <alignment horizontal="center" vertical="center" wrapText="1"/>
    </xf>
    <xf numFmtId="0" fontId="41" fillId="2" borderId="12" xfId="0" applyFont="1" applyFill="1" applyBorder="1" applyAlignment="1">
      <alignment horizontal="center" vertical="center"/>
    </xf>
    <xf numFmtId="173" fontId="37" fillId="2" borderId="5" xfId="8" applyNumberFormat="1" applyFont="1" applyFill="1" applyBorder="1" applyAlignment="1">
      <alignment horizontal="center" vertical="center"/>
    </xf>
    <xf numFmtId="166" fontId="33" fillId="2" borderId="12" xfId="8" applyNumberFormat="1" applyFont="1" applyFill="1" applyBorder="1" applyAlignment="1">
      <alignment horizontal="center" vertical="center"/>
    </xf>
    <xf numFmtId="166" fontId="33" fillId="2" borderId="0" xfId="8" applyNumberFormat="1" applyFont="1" applyFill="1" applyAlignment="1">
      <alignment horizontal="center" vertical="center"/>
    </xf>
    <xf numFmtId="174" fontId="33" fillId="2" borderId="27" xfId="0" applyNumberFormat="1" applyFont="1" applyFill="1" applyBorder="1" applyAlignment="1">
      <alignment horizontal="center" vertical="center" wrapText="1"/>
    </xf>
    <xf numFmtId="174" fontId="37" fillId="2" borderId="27" xfId="0" applyNumberFormat="1"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27" xfId="0" applyFont="1" applyFill="1" applyBorder="1" applyAlignment="1">
      <alignment horizontal="center" vertical="center"/>
    </xf>
    <xf numFmtId="165" fontId="33" fillId="2" borderId="0" xfId="0" applyNumberFormat="1" applyFont="1" applyFill="1" applyBorder="1" applyAlignment="1">
      <alignment horizontal="center"/>
    </xf>
    <xf numFmtId="0" fontId="33" fillId="2" borderId="55" xfId="0" applyFont="1" applyFill="1" applyBorder="1" applyAlignment="1">
      <alignment horizontal="left"/>
    </xf>
    <xf numFmtId="0" fontId="33" fillId="2" borderId="50" xfId="0" applyFont="1" applyFill="1" applyBorder="1" applyAlignment="1">
      <alignment horizontal="center"/>
    </xf>
    <xf numFmtId="173" fontId="33" fillId="2" borderId="66" xfId="8" applyNumberFormat="1" applyFont="1" applyFill="1" applyBorder="1" applyAlignment="1">
      <alignment horizontal="center" vertical="center"/>
    </xf>
    <xf numFmtId="0" fontId="33" fillId="2" borderId="57" xfId="0" applyFont="1" applyFill="1" applyBorder="1" applyAlignment="1">
      <alignment horizontal="left"/>
    </xf>
    <xf numFmtId="0" fontId="33" fillId="2" borderId="51" xfId="0" applyFont="1" applyFill="1" applyBorder="1" applyAlignment="1">
      <alignment horizontal="center"/>
    </xf>
    <xf numFmtId="173" fontId="33" fillId="2" borderId="68" xfId="8" applyNumberFormat="1" applyFont="1" applyFill="1" applyBorder="1" applyAlignment="1">
      <alignment horizontal="center" vertical="center"/>
    </xf>
    <xf numFmtId="0" fontId="33" fillId="2" borderId="59" xfId="0" applyFont="1" applyFill="1" applyBorder="1" applyAlignment="1">
      <alignment horizontal="left"/>
    </xf>
    <xf numFmtId="0" fontId="33" fillId="26" borderId="69" xfId="0" applyFont="1" applyFill="1" applyBorder="1" applyAlignment="1">
      <alignment horizontal="center"/>
    </xf>
    <xf numFmtId="0" fontId="33" fillId="2" borderId="0" xfId="0" applyFont="1" applyFill="1" applyAlignment="1">
      <alignment horizontal="center" vertical="center" wrapText="1"/>
    </xf>
    <xf numFmtId="0" fontId="33" fillId="2" borderId="7"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3" fillId="2" borderId="0" xfId="0" applyFont="1" applyFill="1" applyAlignment="1">
      <alignment wrapText="1"/>
    </xf>
    <xf numFmtId="0" fontId="33" fillId="2" borderId="9" xfId="0" applyFont="1" applyFill="1" applyBorder="1" applyAlignment="1">
      <alignment wrapText="1"/>
    </xf>
    <xf numFmtId="0" fontId="38" fillId="2" borderId="0" xfId="1" applyFont="1" applyFill="1" applyBorder="1" applyAlignment="1">
      <alignment vertical="center" wrapText="1"/>
    </xf>
    <xf numFmtId="0" fontId="33" fillId="2" borderId="10" xfId="0" applyFont="1" applyFill="1" applyBorder="1" applyAlignment="1">
      <alignment wrapText="1"/>
    </xf>
    <xf numFmtId="0" fontId="33" fillId="2" borderId="27" xfId="0" applyNumberFormat="1" applyFont="1" applyFill="1" applyBorder="1" applyAlignment="1">
      <alignment horizontal="center" vertical="center" wrapText="1"/>
    </xf>
    <xf numFmtId="0" fontId="33" fillId="2" borderId="0" xfId="0" applyNumberFormat="1" applyFont="1" applyFill="1" applyAlignment="1">
      <alignment horizontal="center" vertical="center" wrapText="1"/>
    </xf>
    <xf numFmtId="0" fontId="33" fillId="2" borderId="7" xfId="0" applyNumberFormat="1" applyFont="1" applyFill="1" applyBorder="1" applyAlignment="1">
      <alignment horizontal="center" vertical="center" wrapText="1"/>
    </xf>
    <xf numFmtId="0" fontId="33" fillId="2" borderId="12" xfId="0" applyNumberFormat="1" applyFont="1" applyFill="1" applyBorder="1" applyAlignment="1">
      <alignment horizontal="center" vertical="center" wrapText="1"/>
    </xf>
    <xf numFmtId="166" fontId="37" fillId="2" borderId="12" xfId="8" applyNumberFormat="1" applyFont="1" applyFill="1" applyBorder="1" applyAlignment="1">
      <alignment horizontal="center" vertical="center"/>
    </xf>
    <xf numFmtId="0" fontId="33" fillId="2" borderId="7" xfId="0" applyFont="1" applyFill="1" applyBorder="1" applyAlignment="1">
      <alignment wrapText="1"/>
    </xf>
    <xf numFmtId="166" fontId="33" fillId="2" borderId="12" xfId="8" applyNumberFormat="1" applyFont="1" applyFill="1" applyBorder="1" applyAlignment="1">
      <alignment horizontal="right" vertical="center" wrapText="1"/>
    </xf>
    <xf numFmtId="166" fontId="33" fillId="2" borderId="0" xfId="8" applyNumberFormat="1" applyFont="1" applyFill="1" applyAlignment="1">
      <alignment horizontal="right" vertical="center" wrapText="1"/>
    </xf>
    <xf numFmtId="0" fontId="33" fillId="2" borderId="0" xfId="0" applyFont="1" applyFill="1" applyBorder="1" applyAlignment="1">
      <alignment wrapText="1"/>
    </xf>
    <xf numFmtId="174" fontId="33" fillId="2" borderId="27" xfId="0" applyNumberFormat="1" applyFont="1" applyFill="1" applyBorder="1" applyAlignment="1">
      <alignment horizontal="center" vertical="center" wrapText="1"/>
    </xf>
    <xf numFmtId="0" fontId="33" fillId="2" borderId="31" xfId="0" applyFont="1" applyFill="1" applyBorder="1" applyAlignment="1">
      <alignment horizontal="center" vertical="top"/>
    </xf>
    <xf numFmtId="0" fontId="33" fillId="2" borderId="32" xfId="0" applyFont="1" applyFill="1" applyBorder="1" applyAlignment="1">
      <alignment horizontal="center" vertical="top"/>
    </xf>
    <xf numFmtId="176" fontId="33" fillId="25" borderId="42" xfId="131" applyNumberFormat="1" applyFont="1" applyFill="1" applyBorder="1" applyAlignment="1">
      <alignment horizontal="center" vertical="center"/>
    </xf>
    <xf numFmtId="176" fontId="33" fillId="25" borderId="42" xfId="131"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7" fillId="2" borderId="27" xfId="0" applyNumberFormat="1" applyFont="1" applyFill="1" applyBorder="1" applyAlignment="1">
      <alignment horizontal="center" vertical="center" wrapText="1"/>
    </xf>
    <xf numFmtId="175" fontId="33" fillId="2" borderId="82" xfId="131" applyNumberFormat="1" applyFont="1" applyFill="1" applyBorder="1" applyAlignment="1">
      <alignment horizontal="center"/>
    </xf>
    <xf numFmtId="0" fontId="33" fillId="2" borderId="84" xfId="0" applyFont="1" applyFill="1" applyBorder="1"/>
    <xf numFmtId="0" fontId="44" fillId="2" borderId="85" xfId="1" applyFont="1" applyFill="1" applyBorder="1">
      <alignment vertical="center"/>
    </xf>
    <xf numFmtId="0" fontId="33" fillId="2" borderId="85" xfId="0" applyFont="1" applyFill="1" applyBorder="1" applyAlignment="1">
      <alignment horizontal="center" vertical="center" wrapText="1"/>
    </xf>
    <xf numFmtId="0" fontId="33" fillId="2" borderId="85" xfId="0" applyFont="1" applyFill="1" applyBorder="1" applyAlignment="1">
      <alignment horizontal="center" vertical="center"/>
    </xf>
    <xf numFmtId="0" fontId="33" fillId="2" borderId="85" xfId="0" applyFont="1" applyFill="1" applyBorder="1"/>
    <xf numFmtId="0" fontId="33" fillId="2" borderId="86" xfId="0" applyFont="1" applyFill="1" applyBorder="1"/>
    <xf numFmtId="0" fontId="33" fillId="2" borderId="87" xfId="0" applyFont="1" applyFill="1" applyBorder="1"/>
    <xf numFmtId="0" fontId="37" fillId="2" borderId="0" xfId="0" applyFont="1" applyFill="1" applyBorder="1" applyAlignment="1">
      <alignment horizontal="center" vertical="center" wrapText="1"/>
    </xf>
    <xf numFmtId="0" fontId="33" fillId="2" borderId="85" xfId="0" applyFont="1" applyFill="1" applyBorder="1" applyAlignment="1">
      <alignment horizontal="center"/>
    </xf>
    <xf numFmtId="0" fontId="41" fillId="2" borderId="88" xfId="0" applyFont="1" applyFill="1" applyBorder="1" applyAlignment="1">
      <alignment horizontal="center"/>
    </xf>
    <xf numFmtId="0" fontId="33" fillId="2" borderId="89" xfId="0" applyFont="1" applyFill="1" applyBorder="1"/>
    <xf numFmtId="175" fontId="33" fillId="2" borderId="94" xfId="131" applyNumberFormat="1" applyFont="1" applyFill="1" applyBorder="1" applyAlignment="1">
      <alignment horizontal="center"/>
    </xf>
    <xf numFmtId="175" fontId="33" fillId="2" borderId="95" xfId="131" applyNumberFormat="1" applyFont="1" applyFill="1" applyBorder="1" applyAlignment="1">
      <alignment horizontal="center"/>
    </xf>
    <xf numFmtId="166" fontId="33" fillId="2" borderId="14" xfId="8" applyNumberFormat="1" applyFont="1" applyFill="1" applyBorder="1">
      <alignment horizontal="right" vertical="center"/>
    </xf>
    <xf numFmtId="166" fontId="33" fillId="2" borderId="15" xfId="8" applyNumberFormat="1" applyFont="1" applyFill="1" applyBorder="1">
      <alignment horizontal="right" vertical="center"/>
    </xf>
    <xf numFmtId="166" fontId="33" fillId="2" borderId="16" xfId="8" applyNumberFormat="1" applyFont="1" applyFill="1" applyBorder="1">
      <alignment horizontal="right" vertical="center"/>
    </xf>
    <xf numFmtId="166" fontId="33" fillId="2" borderId="19" xfId="8" applyNumberFormat="1" applyFont="1" applyFill="1" applyBorder="1">
      <alignment horizontal="right" vertical="center"/>
    </xf>
    <xf numFmtId="0" fontId="33" fillId="2" borderId="15" xfId="0" applyFont="1" applyFill="1" applyBorder="1"/>
    <xf numFmtId="0" fontId="33" fillId="2" borderId="5" xfId="0" applyFont="1" applyFill="1" applyBorder="1"/>
    <xf numFmtId="0" fontId="37" fillId="2" borderId="17" xfId="0" applyFont="1" applyFill="1" applyBorder="1" applyAlignment="1">
      <alignment horizontal="left" wrapText="1"/>
    </xf>
    <xf numFmtId="166" fontId="33" fillId="2" borderId="10" xfId="8" applyNumberFormat="1" applyFont="1" applyFill="1" applyBorder="1">
      <alignment horizontal="right" vertical="center"/>
    </xf>
    <xf numFmtId="0" fontId="33" fillId="2" borderId="96" xfId="0" applyFont="1" applyFill="1" applyBorder="1" applyAlignment="1">
      <alignment horizontal="left" wrapText="1"/>
    </xf>
    <xf numFmtId="0" fontId="33" fillId="2" borderId="97" xfId="0" applyFont="1" applyFill="1" applyBorder="1"/>
    <xf numFmtId="175" fontId="33" fillId="2" borderId="70" xfId="131" applyNumberFormat="1" applyFont="1" applyFill="1" applyBorder="1" applyAlignment="1">
      <alignment horizontal="center" vertical="center"/>
    </xf>
    <xf numFmtId="0" fontId="37" fillId="2" borderId="18" xfId="0" applyFont="1" applyFill="1" applyBorder="1" applyAlignment="1">
      <alignment horizontal="right" vertical="center" wrapText="1"/>
    </xf>
    <xf numFmtId="0" fontId="37" fillId="2" borderId="5" xfId="0" applyFont="1" applyFill="1" applyBorder="1" applyAlignment="1">
      <alignment horizontal="right"/>
    </xf>
    <xf numFmtId="175" fontId="33" fillId="2" borderId="99" xfId="131" applyNumberFormat="1" applyFont="1" applyFill="1" applyBorder="1" applyAlignment="1">
      <alignment horizontal="center" vertical="center"/>
    </xf>
    <xf numFmtId="0" fontId="33" fillId="2" borderId="101" xfId="0" applyFont="1" applyFill="1" applyBorder="1" applyAlignment="1">
      <alignment horizontal="left" wrapText="1"/>
    </xf>
    <xf numFmtId="0" fontId="33" fillId="2" borderId="102" xfId="0" applyFont="1" applyFill="1" applyBorder="1"/>
    <xf numFmtId="175" fontId="33" fillId="2" borderId="103" xfId="131" applyNumberFormat="1" applyFont="1" applyFill="1" applyBorder="1" applyAlignment="1">
      <alignment horizontal="center" vertical="center"/>
    </xf>
    <xf numFmtId="0" fontId="37" fillId="2" borderId="101" xfId="0" applyFont="1" applyFill="1" applyBorder="1" applyAlignment="1">
      <alignment horizontal="left" vertical="center" wrapText="1"/>
    </xf>
    <xf numFmtId="0" fontId="33" fillId="2" borderId="106" xfId="0" applyFont="1" applyFill="1" applyBorder="1" applyAlignment="1">
      <alignment horizontal="left" wrapText="1"/>
    </xf>
    <xf numFmtId="0" fontId="33" fillId="2" borderId="107" xfId="0" applyFont="1" applyFill="1" applyBorder="1"/>
    <xf numFmtId="175" fontId="33" fillId="2" borderId="108" xfId="131" applyNumberFormat="1" applyFont="1" applyFill="1" applyBorder="1" applyAlignment="1">
      <alignment horizontal="center" vertical="center"/>
    </xf>
    <xf numFmtId="0" fontId="33" fillId="2" borderId="0" xfId="0" applyNumberFormat="1" applyFont="1" applyFill="1" applyBorder="1" applyAlignment="1">
      <alignment horizontal="center" vertical="center" wrapText="1"/>
    </xf>
    <xf numFmtId="174" fontId="33" fillId="2" borderId="0" xfId="0" applyNumberFormat="1" applyFont="1" applyFill="1" applyBorder="1" applyAlignment="1">
      <alignment horizontal="center" vertical="center" wrapText="1"/>
    </xf>
    <xf numFmtId="175" fontId="33" fillId="2" borderId="64" xfId="131" applyNumberFormat="1" applyFont="1" applyFill="1" applyBorder="1" applyAlignment="1">
      <alignment horizontal="center"/>
    </xf>
    <xf numFmtId="176" fontId="33" fillId="25" borderId="110" xfId="131" applyNumberFormat="1" applyFont="1" applyFill="1" applyBorder="1" applyAlignment="1">
      <alignment horizontal="center" vertical="center"/>
    </xf>
    <xf numFmtId="0" fontId="34" fillId="2" borderId="0" xfId="0" applyFont="1" applyFill="1" applyBorder="1" applyProtection="1">
      <protection locked="0"/>
    </xf>
    <xf numFmtId="0" fontId="33" fillId="28" borderId="34" xfId="0" applyFont="1" applyFill="1" applyBorder="1" applyProtection="1"/>
    <xf numFmtId="0" fontId="33" fillId="28" borderId="35" xfId="0" applyFont="1" applyFill="1" applyBorder="1" applyProtection="1"/>
    <xf numFmtId="0" fontId="33" fillId="28" borderId="36" xfId="0" applyFont="1" applyFill="1" applyBorder="1" applyProtection="1"/>
    <xf numFmtId="0" fontId="33" fillId="28" borderId="37" xfId="0" applyFont="1" applyFill="1" applyBorder="1" applyProtection="1"/>
    <xf numFmtId="0" fontId="33" fillId="28" borderId="0" xfId="0" applyFont="1" applyFill="1" applyBorder="1" applyAlignment="1" applyProtection="1">
      <alignment horizontal="left" vertical="center" indent="2"/>
    </xf>
    <xf numFmtId="0" fontId="33" fillId="28" borderId="0" xfId="0" applyFont="1" applyFill="1" applyProtection="1"/>
    <xf numFmtId="0" fontId="33" fillId="28" borderId="38" xfId="0" applyFont="1" applyFill="1" applyBorder="1" applyProtection="1"/>
    <xf numFmtId="0" fontId="33" fillId="28" borderId="0" xfId="0" applyFont="1" applyFill="1" applyBorder="1" applyAlignment="1" applyProtection="1">
      <alignment vertical="center"/>
    </xf>
    <xf numFmtId="0" fontId="33" fillId="28" borderId="0" xfId="0" applyFont="1" applyFill="1" applyBorder="1" applyAlignment="1" applyProtection="1">
      <alignment horizontal="left" indent="2"/>
    </xf>
    <xf numFmtId="0" fontId="33" fillId="28" borderId="0" xfId="0" applyFont="1" applyFill="1" applyBorder="1" applyProtection="1"/>
    <xf numFmtId="0" fontId="33" fillId="28" borderId="39" xfId="0" applyFont="1" applyFill="1" applyBorder="1" applyProtection="1"/>
    <xf numFmtId="0" fontId="33" fillId="28" borderId="40" xfId="0" applyFont="1" applyFill="1" applyBorder="1" applyProtection="1"/>
    <xf numFmtId="0" fontId="33" fillId="28" borderId="41" xfId="0" applyFont="1" applyFill="1" applyBorder="1" applyProtection="1"/>
    <xf numFmtId="0" fontId="33" fillId="28" borderId="0" xfId="0" applyFont="1" applyFill="1" applyBorder="1"/>
    <xf numFmtId="0" fontId="37" fillId="2" borderId="0" xfId="2" applyFont="1" applyFill="1" applyBorder="1" applyAlignment="1">
      <alignment horizontal="left" vertical="center"/>
    </xf>
    <xf numFmtId="0" fontId="33" fillId="2" borderId="0" xfId="3" applyFont="1" applyFill="1" applyBorder="1">
      <alignment horizontal="left" vertical="center"/>
    </xf>
    <xf numFmtId="0" fontId="33" fillId="28" borderId="37" xfId="0" applyFont="1" applyFill="1" applyBorder="1"/>
    <xf numFmtId="0" fontId="33" fillId="28" borderId="38" xfId="0" applyFont="1" applyFill="1" applyBorder="1"/>
    <xf numFmtId="0" fontId="33" fillId="2" borderId="113" xfId="0" applyNumberFormat="1" applyFont="1" applyFill="1" applyBorder="1" applyAlignment="1">
      <alignment horizontal="center" vertical="center" wrapText="1"/>
    </xf>
    <xf numFmtId="0" fontId="33" fillId="2" borderId="88" xfId="0" applyNumberFormat="1" applyFont="1" applyFill="1" applyBorder="1" applyAlignment="1">
      <alignment horizontal="center" vertical="center" wrapText="1"/>
    </xf>
    <xf numFmtId="0" fontId="33" fillId="2" borderId="5" xfId="0" applyNumberFormat="1" applyFont="1" applyFill="1" applyBorder="1" applyAlignment="1">
      <alignment horizontal="center" vertical="center" wrapText="1"/>
    </xf>
    <xf numFmtId="166" fontId="33" fillId="2" borderId="88" xfId="8" applyNumberFormat="1" applyFont="1" applyFill="1" applyBorder="1" applyAlignment="1">
      <alignment horizontal="right" vertical="center" wrapText="1"/>
    </xf>
    <xf numFmtId="0" fontId="33" fillId="2" borderId="45" xfId="0" applyFont="1" applyFill="1" applyBorder="1" applyAlignment="1">
      <alignment horizontal="center" vertical="center" wrapText="1"/>
    </xf>
    <xf numFmtId="174" fontId="33" fillId="2" borderId="48" xfId="0" applyNumberFormat="1" applyFont="1" applyFill="1" applyBorder="1" applyAlignment="1">
      <alignment horizontal="center" vertical="center" wrapText="1"/>
    </xf>
    <xf numFmtId="0" fontId="33" fillId="2" borderId="44" xfId="0" applyFont="1" applyFill="1" applyBorder="1" applyAlignment="1">
      <alignment horizontal="center" vertical="center" wrapText="1"/>
    </xf>
    <xf numFmtId="174" fontId="33" fillId="2" borderId="80" xfId="0" applyNumberFormat="1" applyFont="1" applyFill="1" applyBorder="1" applyAlignment="1">
      <alignment horizontal="center" vertical="center" wrapText="1"/>
    </xf>
    <xf numFmtId="0" fontId="33" fillId="2" borderId="112" xfId="0" applyFont="1" applyFill="1" applyBorder="1" applyAlignment="1">
      <alignment horizontal="center" vertical="center" wrapText="1"/>
    </xf>
    <xf numFmtId="174" fontId="33" fillId="2" borderId="46" xfId="0" applyNumberFormat="1" applyFont="1" applyFill="1" applyBorder="1" applyAlignment="1">
      <alignment horizontal="center" vertical="center" wrapText="1"/>
    </xf>
    <xf numFmtId="175" fontId="33" fillId="26" borderId="99" xfId="131" applyNumberFormat="1" applyFont="1" applyFill="1" applyBorder="1" applyAlignment="1">
      <alignment horizontal="center" vertical="center"/>
    </xf>
    <xf numFmtId="175" fontId="33" fillId="26" borderId="103" xfId="131" applyNumberFormat="1" applyFont="1" applyFill="1" applyBorder="1" applyAlignment="1">
      <alignment horizontal="center" vertical="center"/>
    </xf>
    <xf numFmtId="175" fontId="33" fillId="2" borderId="103" xfId="131" applyNumberFormat="1" applyFont="1" applyFill="1" applyBorder="1" applyAlignment="1">
      <alignment horizontal="left" vertical="center"/>
    </xf>
    <xf numFmtId="175" fontId="33" fillId="2" borderId="0" xfId="131" applyNumberFormat="1" applyFont="1" applyFill="1" applyBorder="1" applyAlignment="1">
      <alignment horizontal="center" vertical="center"/>
    </xf>
    <xf numFmtId="174" fontId="33" fillId="2" borderId="113" xfId="0" applyNumberFormat="1" applyFont="1" applyFill="1" applyBorder="1" applyAlignment="1">
      <alignment horizontal="center" vertical="center" wrapText="1"/>
    </xf>
    <xf numFmtId="167" fontId="33" fillId="2" borderId="110" xfId="131" applyNumberFormat="1" applyFont="1" applyFill="1" applyBorder="1" applyAlignment="1">
      <alignment horizontal="center" vertical="center" wrapText="1"/>
    </xf>
    <xf numFmtId="167" fontId="33" fillId="2" borderId="110" xfId="0" applyNumberFormat="1" applyFont="1" applyFill="1" applyBorder="1" applyAlignment="1">
      <alignment horizontal="center" wrapText="1"/>
    </xf>
    <xf numFmtId="167" fontId="33" fillId="2" borderId="80" xfId="131" applyNumberFormat="1" applyFont="1" applyFill="1" applyBorder="1" applyAlignment="1">
      <alignment horizontal="center" vertical="center" wrapText="1"/>
    </xf>
    <xf numFmtId="167" fontId="33" fillId="2" borderId="42" xfId="0" applyNumberFormat="1" applyFont="1" applyFill="1" applyBorder="1" applyAlignment="1">
      <alignment horizontal="center" wrapText="1"/>
    </xf>
    <xf numFmtId="167" fontId="33" fillId="2" borderId="42" xfId="131" applyNumberFormat="1" applyFont="1" applyFill="1" applyBorder="1" applyAlignment="1">
      <alignment horizontal="center" vertical="center" wrapText="1"/>
    </xf>
    <xf numFmtId="167" fontId="33" fillId="2" borderId="46" xfId="131" applyNumberFormat="1" applyFont="1" applyFill="1" applyBorder="1" applyAlignment="1">
      <alignment horizontal="center" vertical="center" wrapText="1"/>
    </xf>
    <xf numFmtId="167" fontId="37" fillId="2" borderId="0" xfId="131" applyNumberFormat="1" applyFont="1" applyFill="1" applyBorder="1" applyAlignment="1">
      <alignment horizontal="center" vertical="center" wrapText="1"/>
    </xf>
    <xf numFmtId="0" fontId="33" fillId="2" borderId="5" xfId="0" applyNumberFormat="1" applyFont="1" applyFill="1" applyBorder="1" applyAlignment="1">
      <alignment vertical="center" wrapText="1"/>
    </xf>
    <xf numFmtId="0" fontId="40" fillId="2" borderId="88" xfId="0" applyFont="1" applyFill="1" applyBorder="1" applyAlignment="1">
      <alignment horizontal="center" vertical="center" wrapText="1"/>
    </xf>
    <xf numFmtId="174" fontId="33" fillId="27" borderId="27" xfId="0" applyNumberFormat="1" applyFont="1" applyFill="1" applyBorder="1" applyAlignment="1">
      <alignment horizontal="center" vertical="center" wrapText="1"/>
    </xf>
    <xf numFmtId="174" fontId="33" fillId="31" borderId="27" xfId="0" applyNumberFormat="1" applyFont="1" applyFill="1" applyBorder="1" applyAlignment="1">
      <alignment horizontal="center" vertical="center" wrapText="1"/>
    </xf>
    <xf numFmtId="175" fontId="37" fillId="26" borderId="103" xfId="131" applyNumberFormat="1" applyFont="1" applyFill="1" applyBorder="1" applyAlignment="1">
      <alignment horizontal="left" vertical="center"/>
    </xf>
    <xf numFmtId="175" fontId="37" fillId="2" borderId="0" xfId="131" applyNumberFormat="1" applyFont="1" applyFill="1" applyBorder="1" applyAlignment="1">
      <alignment horizontal="left" vertical="center"/>
    </xf>
    <xf numFmtId="0" fontId="35" fillId="2" borderId="0" xfId="5" applyFont="1" applyFill="1" applyAlignment="1">
      <alignment vertical="center"/>
      <protection locked="0"/>
    </xf>
    <xf numFmtId="167" fontId="33" fillId="26" borderId="46" xfId="131" applyNumberFormat="1" applyFont="1" applyFill="1" applyBorder="1" applyAlignment="1">
      <alignment horizontal="center" vertical="center" wrapText="1"/>
    </xf>
    <xf numFmtId="167" fontId="33" fillId="26" borderId="46" xfId="0" applyNumberFormat="1" applyFont="1" applyFill="1" applyBorder="1" applyAlignment="1">
      <alignment horizontal="center" wrapText="1"/>
    </xf>
    <xf numFmtId="173" fontId="33" fillId="2" borderId="114" xfId="0" applyNumberFormat="1" applyFont="1" applyFill="1" applyBorder="1" applyAlignment="1">
      <alignment horizontal="center" wrapText="1"/>
    </xf>
    <xf numFmtId="173" fontId="33" fillId="2" borderId="111" xfId="0" applyNumberFormat="1" applyFont="1" applyFill="1" applyBorder="1" applyAlignment="1">
      <alignment horizontal="center" wrapText="1"/>
    </xf>
    <xf numFmtId="173" fontId="33" fillId="2" borderId="10" xfId="0" applyNumberFormat="1" applyFont="1" applyFill="1" applyBorder="1"/>
    <xf numFmtId="173" fontId="33" fillId="2" borderId="0" xfId="0" applyNumberFormat="1" applyFont="1" applyFill="1"/>
    <xf numFmtId="173" fontId="33" fillId="2" borderId="115" xfId="0" applyNumberFormat="1" applyFont="1" applyFill="1" applyBorder="1" applyAlignment="1">
      <alignment horizontal="center" wrapText="1"/>
    </xf>
    <xf numFmtId="173" fontId="33" fillId="2" borderId="43" xfId="131" applyNumberFormat="1" applyFont="1" applyFill="1" applyBorder="1" applyAlignment="1">
      <alignment horizontal="center" wrapText="1"/>
    </xf>
    <xf numFmtId="173" fontId="33" fillId="2" borderId="10" xfId="0" applyNumberFormat="1" applyFont="1" applyFill="1" applyBorder="1" applyAlignment="1">
      <alignment wrapText="1"/>
    </xf>
    <xf numFmtId="173" fontId="33" fillId="2" borderId="0" xfId="0" applyNumberFormat="1" applyFont="1" applyFill="1" applyAlignment="1">
      <alignment wrapText="1"/>
    </xf>
    <xf numFmtId="173" fontId="33" fillId="2" borderId="43" xfId="131" applyNumberFormat="1" applyFont="1" applyFill="1" applyBorder="1" applyAlignment="1">
      <alignment horizontal="center"/>
    </xf>
    <xf numFmtId="173" fontId="33" fillId="2" borderId="116" xfId="0" applyNumberFormat="1" applyFont="1" applyFill="1" applyBorder="1" applyAlignment="1">
      <alignment horizontal="center" wrapText="1"/>
    </xf>
    <xf numFmtId="173" fontId="33" fillId="26" borderId="47" xfId="131" applyNumberFormat="1" applyFont="1" applyFill="1" applyBorder="1" applyAlignment="1">
      <alignment horizontal="center"/>
    </xf>
    <xf numFmtId="173" fontId="37" fillId="2" borderId="0" xfId="131" applyNumberFormat="1" applyFont="1" applyFill="1" applyBorder="1" applyAlignment="1">
      <alignment horizontal="center" vertical="center" wrapText="1"/>
    </xf>
    <xf numFmtId="9" fontId="33" fillId="2" borderId="100" xfId="133" applyFont="1" applyFill="1" applyBorder="1" applyAlignment="1">
      <alignment horizontal="center" vertical="center"/>
    </xf>
    <xf numFmtId="9" fontId="33" fillId="2" borderId="104" xfId="133" applyFont="1" applyFill="1" applyBorder="1" applyAlignment="1">
      <alignment horizontal="center" vertical="center"/>
    </xf>
    <xf numFmtId="9" fontId="33" fillId="2" borderId="105" xfId="133" applyFont="1" applyFill="1" applyBorder="1"/>
    <xf numFmtId="9" fontId="33" fillId="2" borderId="109" xfId="133" applyFont="1" applyFill="1" applyBorder="1" applyAlignment="1">
      <alignment horizontal="center" vertical="center"/>
    </xf>
    <xf numFmtId="9" fontId="33" fillId="2" borderId="98" xfId="133" applyFont="1" applyFill="1" applyBorder="1" applyAlignment="1">
      <alignment horizontal="center" vertical="center"/>
    </xf>
    <xf numFmtId="0" fontId="50" fillId="2" borderId="0" xfId="5" applyFont="1" applyFill="1" applyAlignment="1">
      <alignment vertical="center"/>
      <protection locked="0"/>
    </xf>
    <xf numFmtId="174" fontId="33" fillId="2" borderId="113" xfId="0" applyNumberFormat="1" applyFont="1" applyFill="1" applyBorder="1" applyAlignment="1">
      <alignment horizontal="center" vertical="center" wrapText="1"/>
    </xf>
    <xf numFmtId="174" fontId="33" fillId="2" borderId="27" xfId="0" applyNumberFormat="1" applyFont="1" applyFill="1" applyBorder="1" applyAlignment="1">
      <alignment horizontal="center" vertical="center" wrapText="1"/>
    </xf>
    <xf numFmtId="174" fontId="33" fillId="2" borderId="113" xfId="0" applyNumberFormat="1" applyFont="1" applyFill="1" applyBorder="1" applyAlignment="1">
      <alignment horizontal="center" vertical="center" wrapText="1"/>
    </xf>
    <xf numFmtId="0" fontId="33" fillId="2" borderId="118" xfId="0" applyFont="1" applyFill="1" applyBorder="1" applyAlignment="1">
      <alignment horizontal="center" wrapText="1"/>
    </xf>
    <xf numFmtId="0" fontId="52" fillId="2" borderId="0" xfId="0" applyFont="1" applyFill="1"/>
    <xf numFmtId="0" fontId="52" fillId="2" borderId="0" xfId="0" applyFont="1" applyFill="1" applyAlignment="1">
      <alignment horizontal="center" vertical="center" wrapText="1"/>
    </xf>
    <xf numFmtId="0" fontId="52" fillId="2" borderId="0" xfId="0" applyFont="1" applyFill="1" applyAlignment="1">
      <alignment horizontal="center" vertical="center"/>
    </xf>
    <xf numFmtId="0" fontId="52" fillId="2" borderId="0" xfId="0" applyFont="1" applyFill="1" applyAlignment="1">
      <alignment wrapText="1"/>
    </xf>
    <xf numFmtId="0" fontId="52" fillId="2" borderId="0" xfId="0" applyFont="1" applyFill="1" applyAlignment="1">
      <alignment horizontal="center"/>
    </xf>
    <xf numFmtId="0" fontId="53" fillId="2" borderId="0" xfId="0" applyFont="1" applyFill="1"/>
    <xf numFmtId="0" fontId="33" fillId="2" borderId="119" xfId="0" applyFont="1" applyFill="1" applyBorder="1"/>
    <xf numFmtId="0" fontId="33" fillId="2" borderId="118" xfId="0" applyFont="1" applyFill="1" applyBorder="1" applyAlignment="1">
      <alignment horizontal="center" vertical="center"/>
    </xf>
    <xf numFmtId="0" fontId="33" fillId="2" borderId="118" xfId="0" applyNumberFormat="1" applyFont="1" applyFill="1" applyBorder="1" applyAlignment="1">
      <alignment horizontal="center" vertical="center" wrapText="1"/>
    </xf>
    <xf numFmtId="0" fontId="33" fillId="2" borderId="88" xfId="0" applyFont="1" applyFill="1" applyBorder="1"/>
    <xf numFmtId="174" fontId="33" fillId="2" borderId="118" xfId="0" applyNumberFormat="1" applyFont="1" applyFill="1" applyBorder="1" applyAlignment="1">
      <alignment horizontal="center" wrapText="1"/>
    </xf>
    <xf numFmtId="173" fontId="37" fillId="2" borderId="5" xfId="8" applyNumberFormat="1" applyFont="1" applyFill="1" applyBorder="1" applyAlignment="1">
      <alignment horizontal="right" vertical="center"/>
    </xf>
    <xf numFmtId="173" fontId="37" fillId="2" borderId="33" xfId="8" applyNumberFormat="1" applyFont="1" applyFill="1" applyBorder="1" applyAlignment="1">
      <alignment horizontal="right" vertical="center"/>
    </xf>
    <xf numFmtId="0" fontId="33" fillId="2" borderId="0" xfId="0" applyFont="1" applyFill="1" applyBorder="1" applyAlignment="1">
      <alignment horizontal="center" vertical="top"/>
    </xf>
    <xf numFmtId="0" fontId="0" fillId="0" borderId="0" xfId="0" applyBorder="1"/>
    <xf numFmtId="0" fontId="56" fillId="2" borderId="0" xfId="0" applyFont="1" applyFill="1"/>
    <xf numFmtId="178" fontId="57" fillId="2" borderId="0" xfId="0" applyNumberFormat="1" applyFont="1" applyFill="1"/>
    <xf numFmtId="174" fontId="33" fillId="2" borderId="118" xfId="0" applyNumberFormat="1" applyFont="1" applyFill="1" applyBorder="1" applyAlignment="1">
      <alignment horizontal="center" vertical="center" wrapText="1"/>
    </xf>
    <xf numFmtId="0" fontId="38" fillId="2" borderId="117" xfId="1" applyFont="1" applyFill="1" applyBorder="1">
      <alignment vertical="center"/>
    </xf>
    <xf numFmtId="166" fontId="33" fillId="2" borderId="121" xfId="8" applyNumberFormat="1" applyFont="1" applyFill="1" applyBorder="1">
      <alignment horizontal="right" vertical="center"/>
    </xf>
    <xf numFmtId="0" fontId="33" fillId="2" borderId="122" xfId="0" applyFont="1" applyFill="1" applyBorder="1"/>
    <xf numFmtId="0" fontId="33" fillId="2" borderId="123" xfId="0" applyFont="1" applyFill="1" applyBorder="1"/>
    <xf numFmtId="0" fontId="33" fillId="2" borderId="123" xfId="0" applyFont="1" applyFill="1" applyBorder="1" applyAlignment="1">
      <alignment horizontal="center" vertical="center" wrapText="1"/>
    </xf>
    <xf numFmtId="0" fontId="33" fillId="2" borderId="123" xfId="0" applyFont="1" applyFill="1" applyBorder="1" applyAlignment="1">
      <alignment horizontal="center" vertical="center"/>
    </xf>
    <xf numFmtId="0" fontId="33" fillId="2" borderId="123" xfId="0" applyNumberFormat="1" applyFont="1" applyFill="1" applyBorder="1" applyAlignment="1">
      <alignment horizontal="center" vertical="center" wrapText="1"/>
    </xf>
    <xf numFmtId="0" fontId="33" fillId="2" borderId="124" xfId="0" applyFont="1" applyFill="1" applyBorder="1"/>
    <xf numFmtId="0" fontId="33" fillId="2" borderId="88" xfId="0" applyFont="1" applyFill="1" applyBorder="1" applyAlignment="1">
      <alignment horizontal="center" vertical="center" wrapText="1"/>
    </xf>
    <xf numFmtId="0" fontId="33" fillId="2" borderId="88" xfId="0" applyFont="1" applyFill="1" applyBorder="1" applyAlignment="1">
      <alignment horizontal="center" vertical="center"/>
    </xf>
    <xf numFmtId="0" fontId="33" fillId="2" borderId="101" xfId="0" applyFont="1" applyFill="1" applyBorder="1"/>
    <xf numFmtId="9" fontId="33" fillId="2" borderId="0" xfId="133" applyFont="1" applyFill="1" applyBorder="1"/>
    <xf numFmtId="0" fontId="33" fillId="2" borderId="42" xfId="0" applyFont="1" applyFill="1" applyBorder="1" applyAlignment="1">
      <alignment horizontal="center"/>
    </xf>
    <xf numFmtId="174" fontId="33" fillId="2" borderId="27" xfId="0" applyNumberFormat="1" applyFont="1" applyFill="1" applyBorder="1" applyAlignment="1">
      <alignment horizontal="center" vertical="center" wrapText="1"/>
    </xf>
    <xf numFmtId="0" fontId="52" fillId="26" borderId="0" xfId="0" applyFont="1" applyFill="1"/>
    <xf numFmtId="0" fontId="52" fillId="26" borderId="0" xfId="0" applyFont="1" applyFill="1" applyAlignment="1">
      <alignment wrapText="1"/>
    </xf>
    <xf numFmtId="0" fontId="33" fillId="26" borderId="0" xfId="0" applyFont="1" applyFill="1"/>
    <xf numFmtId="0" fontId="52" fillId="26" borderId="0" xfId="0" applyFont="1" applyFill="1" applyAlignment="1">
      <alignment horizontal="center"/>
    </xf>
    <xf numFmtId="0" fontId="53" fillId="26" borderId="0" xfId="0" applyFont="1" applyFill="1"/>
    <xf numFmtId="0" fontId="33" fillId="28" borderId="0" xfId="0" applyFont="1" applyFill="1"/>
    <xf numFmtId="0" fontId="37" fillId="28" borderId="0" xfId="0" applyFont="1" applyFill="1"/>
    <xf numFmtId="174" fontId="33" fillId="2" borderId="27" xfId="0" applyNumberFormat="1" applyFont="1" applyFill="1" applyBorder="1" applyAlignment="1">
      <alignment horizontal="center" vertical="center" wrapText="1"/>
    </xf>
    <xf numFmtId="0" fontId="64" fillId="2" borderId="0" xfId="3" applyFont="1" applyFill="1" applyBorder="1">
      <alignment horizontal="left" vertical="center"/>
    </xf>
    <xf numFmtId="0" fontId="33" fillId="2" borderId="0" xfId="0" applyFont="1" applyFill="1" applyAlignment="1">
      <alignment horizontal="left" vertical="center"/>
    </xf>
    <xf numFmtId="0" fontId="52" fillId="26" borderId="0" xfId="0" applyFont="1" applyFill="1" applyAlignment="1">
      <alignment horizontal="center" vertical="center" wrapText="1"/>
    </xf>
    <xf numFmtId="0" fontId="52" fillId="26" borderId="0" xfId="0" applyFont="1" applyFill="1" applyAlignment="1">
      <alignment horizontal="center" vertical="center"/>
    </xf>
    <xf numFmtId="0" fontId="33" fillId="2" borderId="17" xfId="0" applyFont="1" applyFill="1" applyBorder="1"/>
    <xf numFmtId="0" fontId="33" fillId="2" borderId="117" xfId="0" applyFont="1" applyFill="1" applyBorder="1"/>
    <xf numFmtId="0" fontId="52" fillId="2" borderId="117" xfId="0" applyFont="1" applyFill="1" applyBorder="1"/>
    <xf numFmtId="0" fontId="66" fillId="28" borderId="0" xfId="0" applyFont="1" applyFill="1"/>
    <xf numFmtId="0" fontId="33" fillId="2" borderId="0" xfId="131" applyNumberFormat="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xf>
    <xf numFmtId="0" fontId="41" fillId="2" borderId="88" xfId="0" applyFont="1" applyFill="1" applyBorder="1" applyAlignment="1">
      <alignment horizontal="center" vertical="center"/>
    </xf>
    <xf numFmtId="0" fontId="33" fillId="2" borderId="119" xfId="0" applyFont="1" applyFill="1" applyBorder="1" applyAlignment="1">
      <alignment horizontal="center" vertical="center" wrapText="1"/>
    </xf>
    <xf numFmtId="174" fontId="33" fillId="2" borderId="42" xfId="0" applyNumberFormat="1" applyFont="1" applyFill="1" applyBorder="1" applyAlignment="1">
      <alignment horizontal="center" vertical="center" wrapText="1"/>
    </xf>
    <xf numFmtId="0" fontId="33" fillId="2" borderId="110" xfId="131" applyNumberFormat="1" applyFont="1" applyFill="1" applyBorder="1" applyAlignment="1">
      <alignment horizontal="center" vertical="center" wrapText="1"/>
    </xf>
    <xf numFmtId="0" fontId="33" fillId="2" borderId="80" xfId="131" applyNumberFormat="1" applyFont="1" applyFill="1" applyBorder="1" applyAlignment="1">
      <alignment horizontal="center" vertical="center" wrapText="1"/>
    </xf>
    <xf numFmtId="0" fontId="33" fillId="2" borderId="42" xfId="131" applyNumberFormat="1" applyFont="1" applyFill="1" applyBorder="1" applyAlignment="1">
      <alignment horizontal="center" vertical="center" wrapText="1"/>
    </xf>
    <xf numFmtId="0" fontId="33" fillId="0" borderId="138" xfId="0" applyFont="1" applyBorder="1"/>
    <xf numFmtId="0" fontId="33" fillId="0" borderId="139" xfId="0" applyFont="1" applyBorder="1"/>
    <xf numFmtId="0" fontId="33" fillId="2" borderId="139" xfId="0" applyFont="1" applyFill="1" applyBorder="1" applyAlignment="1">
      <alignment horizontal="center"/>
    </xf>
    <xf numFmtId="0" fontId="33" fillId="2" borderId="140" xfId="0" applyFont="1" applyFill="1" applyBorder="1"/>
    <xf numFmtId="0" fontId="33" fillId="0" borderId="9" xfId="0" applyFont="1" applyBorder="1"/>
    <xf numFmtId="0" fontId="37" fillId="0" borderId="0" xfId="0" applyFont="1" applyBorder="1"/>
    <xf numFmtId="0" fontId="33" fillId="0" borderId="0" xfId="0" applyFont="1" applyBorder="1" applyAlignment="1">
      <alignment horizontal="center"/>
    </xf>
    <xf numFmtId="175" fontId="33" fillId="2" borderId="0" xfId="131" applyNumberFormat="1" applyFont="1" applyFill="1" applyBorder="1" applyAlignment="1">
      <alignment horizontal="center"/>
    </xf>
    <xf numFmtId="0" fontId="33" fillId="0" borderId="0" xfId="0" applyFont="1" applyBorder="1" applyAlignment="1">
      <alignment horizontal="right"/>
    </xf>
    <xf numFmtId="175" fontId="33" fillId="0" borderId="0" xfId="131" applyNumberFormat="1" applyFont="1" applyBorder="1" applyAlignment="1">
      <alignment horizontal="center"/>
    </xf>
    <xf numFmtId="0" fontId="37" fillId="0" borderId="0" xfId="0" applyFont="1" applyBorder="1" applyAlignment="1">
      <alignment horizontal="center"/>
    </xf>
    <xf numFmtId="173" fontId="33" fillId="0" borderId="0" xfId="0" applyNumberFormat="1" applyFont="1" applyBorder="1" applyAlignment="1">
      <alignment horizontal="center"/>
    </xf>
    <xf numFmtId="173" fontId="39" fillId="2" borderId="0" xfId="8" applyNumberFormat="1" applyFont="1" applyFill="1" applyBorder="1" applyAlignment="1">
      <alignment horizontal="center" vertical="center"/>
    </xf>
    <xf numFmtId="166" fontId="37" fillId="2" borderId="0" xfId="8" applyNumberFormat="1" applyFont="1" applyFill="1" applyBorder="1">
      <alignment horizontal="right" vertical="center"/>
    </xf>
    <xf numFmtId="166" fontId="39" fillId="2" borderId="0" xfId="8" applyNumberFormat="1" applyFont="1" applyFill="1" applyBorder="1" applyAlignment="1">
      <alignment horizontal="center" vertical="center"/>
    </xf>
    <xf numFmtId="0" fontId="33" fillId="0" borderId="87" xfId="0" applyFont="1" applyBorder="1"/>
    <xf numFmtId="0" fontId="33" fillId="0" borderId="88" xfId="0" applyFont="1" applyBorder="1"/>
    <xf numFmtId="0" fontId="33" fillId="0" borderId="88" xfId="0" applyFont="1" applyBorder="1" applyAlignment="1">
      <alignment horizontal="center"/>
    </xf>
    <xf numFmtId="0" fontId="33" fillId="0" borderId="89" xfId="0" applyFont="1" applyBorder="1"/>
    <xf numFmtId="173" fontId="33" fillId="2" borderId="0" xfId="8" applyNumberFormat="1" applyFont="1" applyFill="1" applyBorder="1" applyAlignment="1">
      <alignment horizontal="center" vertical="center"/>
    </xf>
    <xf numFmtId="173" fontId="33" fillId="2" borderId="0" xfId="0" applyNumberFormat="1" applyFont="1" applyFill="1" applyBorder="1" applyAlignment="1">
      <alignment horizontal="center"/>
    </xf>
    <xf numFmtId="0" fontId="33" fillId="2" borderId="88" xfId="0" applyFont="1" applyFill="1" applyBorder="1" applyAlignment="1">
      <alignment horizontal="center"/>
    </xf>
    <xf numFmtId="0" fontId="33" fillId="2" borderId="138" xfId="0" applyFont="1" applyFill="1" applyBorder="1"/>
    <xf numFmtId="0" fontId="33" fillId="2" borderId="139" xfId="0" applyFont="1" applyFill="1" applyBorder="1"/>
    <xf numFmtId="172" fontId="70" fillId="41" borderId="130" xfId="262" applyNumberFormat="1" applyFont="1" applyBorder="1" applyAlignment="1">
      <alignment horizontal="center" vertical="center"/>
    </xf>
    <xf numFmtId="0" fontId="33" fillId="2" borderId="141" xfId="0" applyFont="1" applyFill="1" applyBorder="1"/>
    <xf numFmtId="0" fontId="33" fillId="2" borderId="142" xfId="0" applyFont="1" applyFill="1" applyBorder="1"/>
    <xf numFmtId="0" fontId="33" fillId="2" borderId="142" xfId="0" applyFont="1" applyFill="1" applyBorder="1" applyAlignment="1">
      <alignment horizontal="center" vertical="center" wrapText="1"/>
    </xf>
    <xf numFmtId="0" fontId="33" fillId="2" borderId="142" xfId="0" applyFont="1" applyFill="1" applyBorder="1" applyAlignment="1">
      <alignment horizontal="center" vertical="center"/>
    </xf>
    <xf numFmtId="0" fontId="33" fillId="2" borderId="142" xfId="0" applyNumberFormat="1" applyFont="1" applyFill="1" applyBorder="1" applyAlignment="1">
      <alignment horizontal="center" vertical="center" wrapText="1"/>
    </xf>
    <xf numFmtId="0" fontId="33" fillId="2" borderId="143" xfId="0" applyFont="1" applyFill="1" applyBorder="1"/>
    <xf numFmtId="0" fontId="33" fillId="2" borderId="125" xfId="0" applyFont="1" applyFill="1" applyBorder="1" applyAlignment="1">
      <alignment horizontal="center" vertical="center"/>
    </xf>
    <xf numFmtId="174" fontId="33" fillId="2" borderId="125" xfId="0" applyNumberFormat="1" applyFont="1" applyFill="1" applyBorder="1" applyAlignment="1">
      <alignment horizontal="center" vertical="center" wrapText="1"/>
    </xf>
    <xf numFmtId="0" fontId="33" fillId="2" borderId="125" xfId="0" applyNumberFormat="1" applyFont="1" applyFill="1" applyBorder="1" applyAlignment="1">
      <alignment horizontal="center" vertical="center" wrapText="1"/>
    </xf>
    <xf numFmtId="0" fontId="37" fillId="2" borderId="17" xfId="0" applyFont="1" applyFill="1" applyBorder="1"/>
    <xf numFmtId="0" fontId="67" fillId="26" borderId="0" xfId="0" applyFont="1" applyFill="1"/>
    <xf numFmtId="0" fontId="76" fillId="26" borderId="0" xfId="0" applyFont="1" applyFill="1"/>
    <xf numFmtId="0" fontId="77" fillId="0" borderId="0" xfId="0" applyFont="1"/>
    <xf numFmtId="0" fontId="0" fillId="26" borderId="0" xfId="0" applyFill="1"/>
    <xf numFmtId="0" fontId="0" fillId="0" borderId="17" xfId="0" applyBorder="1"/>
    <xf numFmtId="0" fontId="0" fillId="0" borderId="145" xfId="0" applyBorder="1"/>
    <xf numFmtId="0" fontId="0" fillId="2" borderId="117" xfId="0" applyFill="1" applyBorder="1"/>
    <xf numFmtId="0" fontId="33" fillId="26" borderId="0" xfId="0" applyFont="1" applyFill="1" applyBorder="1" applyAlignment="1">
      <alignment horizontal="center" vertical="center" wrapText="1"/>
    </xf>
    <xf numFmtId="0" fontId="33" fillId="2" borderId="0" xfId="0" applyFont="1" applyFill="1" applyBorder="1" applyAlignment="1">
      <alignment horizontal="center" wrapText="1"/>
    </xf>
    <xf numFmtId="0" fontId="37" fillId="2" borderId="18" xfId="0" applyFont="1" applyFill="1" applyBorder="1" applyAlignment="1">
      <alignment vertical="center" wrapText="1"/>
    </xf>
    <xf numFmtId="0" fontId="52" fillId="2" borderId="5" xfId="0" applyFont="1" applyFill="1" applyBorder="1"/>
    <xf numFmtId="0" fontId="52" fillId="2" borderId="19" xfId="0" applyFont="1" applyFill="1" applyBorder="1"/>
    <xf numFmtId="9" fontId="33" fillId="2" borderId="5" xfId="133" applyFont="1" applyFill="1" applyBorder="1"/>
    <xf numFmtId="0" fontId="0" fillId="0" borderId="0" xfId="0" applyFill="1"/>
    <xf numFmtId="0" fontId="33" fillId="2" borderId="17" xfId="0" applyFont="1" applyFill="1" applyBorder="1" applyAlignment="1">
      <alignment horizontal="right"/>
    </xf>
    <xf numFmtId="0" fontId="52" fillId="26" borderId="0" xfId="0" applyFont="1" applyFill="1" applyAlignment="1"/>
    <xf numFmtId="175" fontId="37" fillId="2" borderId="42" xfId="0" applyNumberFormat="1" applyFont="1" applyFill="1" applyBorder="1" applyAlignment="1">
      <alignment vertical="center"/>
    </xf>
    <xf numFmtId="175" fontId="33" fillId="2" borderId="42" xfId="131" applyNumberFormat="1" applyFont="1" applyFill="1" applyBorder="1" applyAlignment="1"/>
    <xf numFmtId="0" fontId="33" fillId="26" borderId="0" xfId="0" applyFont="1" applyFill="1" applyAlignment="1"/>
    <xf numFmtId="0" fontId="37" fillId="2" borderId="0" xfId="0" applyFont="1" applyFill="1" applyBorder="1" applyAlignment="1"/>
    <xf numFmtId="0" fontId="37" fillId="2" borderId="117" xfId="0" applyFont="1" applyFill="1" applyBorder="1" applyAlignment="1"/>
    <xf numFmtId="0" fontId="37" fillId="2" borderId="17" xfId="0" applyFont="1" applyFill="1" applyBorder="1" applyAlignment="1"/>
    <xf numFmtId="0" fontId="67" fillId="2" borderId="0" xfId="0" applyFont="1" applyFill="1"/>
    <xf numFmtId="0" fontId="37" fillId="2" borderId="147" xfId="0" applyFont="1" applyFill="1" applyBorder="1" applyAlignment="1">
      <alignment wrapText="1"/>
    </xf>
    <xf numFmtId="0" fontId="37" fillId="2" borderId="148" xfId="0" applyFont="1" applyFill="1" applyBorder="1" applyAlignment="1">
      <alignment wrapText="1"/>
    </xf>
    <xf numFmtId="0" fontId="37" fillId="2" borderId="149" xfId="0" applyFont="1" applyFill="1" applyBorder="1" applyAlignment="1">
      <alignment wrapText="1"/>
    </xf>
    <xf numFmtId="0" fontId="33" fillId="0" borderId="119" xfId="233" applyFont="1" applyFill="1" applyBorder="1" applyAlignment="1"/>
    <xf numFmtId="0" fontId="37" fillId="0" borderId="119" xfId="233" applyFont="1" applyFill="1" applyBorder="1" applyAlignment="1"/>
    <xf numFmtId="175" fontId="33" fillId="2" borderId="43" xfId="131" applyNumberFormat="1" applyFont="1" applyFill="1" applyBorder="1" applyAlignment="1"/>
    <xf numFmtId="0" fontId="37" fillId="2" borderId="112" xfId="0" applyFont="1" applyFill="1" applyBorder="1" applyAlignment="1">
      <alignment vertical="center" wrapText="1"/>
    </xf>
    <xf numFmtId="175" fontId="37" fillId="2" borderId="46" xfId="0" applyNumberFormat="1" applyFont="1" applyFill="1" applyBorder="1" applyAlignment="1">
      <alignment vertical="center"/>
    </xf>
    <xf numFmtId="175" fontId="37" fillId="2" borderId="47" xfId="0" applyNumberFormat="1" applyFont="1" applyFill="1" applyBorder="1" applyAlignment="1">
      <alignment vertical="center"/>
    </xf>
    <xf numFmtId="175" fontId="33" fillId="2" borderId="119" xfId="131" applyNumberFormat="1" applyFont="1" applyFill="1" applyBorder="1" applyAlignment="1"/>
    <xf numFmtId="175" fontId="37" fillId="2" borderId="112" xfId="0" applyNumberFormat="1" applyFont="1" applyFill="1" applyBorder="1" applyAlignment="1">
      <alignment vertical="center"/>
    </xf>
    <xf numFmtId="0" fontId="37" fillId="2" borderId="148" xfId="0" applyFont="1" applyFill="1" applyBorder="1" applyAlignment="1"/>
    <xf numFmtId="0" fontId="37" fillId="2" borderId="149" xfId="0" applyFont="1" applyFill="1" applyBorder="1" applyAlignment="1"/>
    <xf numFmtId="0" fontId="37" fillId="2" borderId="119" xfId="0" applyFont="1" applyFill="1" applyBorder="1" applyAlignment="1">
      <alignment horizontal="left" vertical="center" wrapText="1"/>
    </xf>
    <xf numFmtId="175" fontId="37" fillId="2" borderId="43" xfId="0" applyNumberFormat="1" applyFont="1" applyFill="1" applyBorder="1" applyAlignment="1">
      <alignment vertical="center"/>
    </xf>
    <xf numFmtId="0" fontId="37" fillId="2" borderId="112" xfId="0" applyFont="1" applyFill="1" applyBorder="1"/>
    <xf numFmtId="0" fontId="37" fillId="2" borderId="147" xfId="0" applyFont="1" applyFill="1" applyBorder="1" applyAlignment="1"/>
    <xf numFmtId="175" fontId="37" fillId="2" borderId="119" xfId="0" applyNumberFormat="1" applyFont="1" applyFill="1" applyBorder="1" applyAlignment="1">
      <alignment vertical="center"/>
    </xf>
    <xf numFmtId="0" fontId="37" fillId="2" borderId="147" xfId="0" applyFont="1" applyFill="1" applyBorder="1"/>
    <xf numFmtId="0" fontId="33" fillId="2" borderId="112" xfId="0" applyFont="1" applyFill="1" applyBorder="1"/>
    <xf numFmtId="0" fontId="52" fillId="2" borderId="0" xfId="0" applyFont="1" applyFill="1" applyAlignment="1">
      <alignment vertical="center"/>
    </xf>
    <xf numFmtId="0" fontId="52" fillId="2" borderId="0" xfId="0" applyFont="1" applyFill="1" applyAlignment="1">
      <alignment vertical="center" wrapText="1"/>
    </xf>
    <xf numFmtId="0" fontId="33" fillId="2" borderId="18" xfId="0" applyFont="1" applyFill="1" applyBorder="1"/>
    <xf numFmtId="0" fontId="33" fillId="2" borderId="17" xfId="0" applyFont="1" applyFill="1" applyBorder="1" applyAlignment="1">
      <alignment horizontal="left" indent="2"/>
    </xf>
    <xf numFmtId="0" fontId="75" fillId="2" borderId="119" xfId="0" applyFont="1" applyFill="1" applyBorder="1" applyAlignment="1">
      <alignment horizontal="left" indent="2"/>
    </xf>
    <xf numFmtId="0" fontId="33" fillId="2" borderId="150" xfId="0" applyFont="1" applyFill="1" applyBorder="1"/>
    <xf numFmtId="175" fontId="33" fillId="2" borderId="151" xfId="0" applyNumberFormat="1" applyFont="1" applyFill="1" applyBorder="1"/>
    <xf numFmtId="0" fontId="75" fillId="2" borderId="112" xfId="0" applyFont="1" applyFill="1" applyBorder="1" applyAlignment="1">
      <alignment horizontal="left" indent="2"/>
    </xf>
    <xf numFmtId="174" fontId="33" fillId="2" borderId="27" xfId="0" applyNumberFormat="1" applyFont="1" applyFill="1" applyBorder="1" applyAlignment="1">
      <alignment horizontal="center" vertical="center" wrapText="1"/>
    </xf>
    <xf numFmtId="0" fontId="37" fillId="2" borderId="153" xfId="0" applyFont="1" applyFill="1" applyBorder="1"/>
    <xf numFmtId="174" fontId="33" fillId="2" borderId="146" xfId="0" applyNumberFormat="1" applyFont="1" applyFill="1" applyBorder="1" applyAlignment="1">
      <alignment horizontal="center" wrapText="1"/>
    </xf>
    <xf numFmtId="166" fontId="33" fillId="2" borderId="88" xfId="8" applyNumberFormat="1" applyFont="1" applyFill="1" applyBorder="1">
      <alignment horizontal="right" vertical="center"/>
    </xf>
    <xf numFmtId="174" fontId="33" fillId="2" borderId="146" xfId="0" applyNumberFormat="1" applyFont="1" applyFill="1" applyBorder="1" applyAlignment="1">
      <alignment horizontal="center" vertical="center" wrapText="1"/>
    </xf>
    <xf numFmtId="0" fontId="33" fillId="2" borderId="146" xfId="0" applyFont="1" applyFill="1" applyBorder="1" applyAlignment="1">
      <alignment horizontal="center" vertical="center" wrapText="1"/>
    </xf>
    <xf numFmtId="0" fontId="33" fillId="28" borderId="0" xfId="0" applyFont="1" applyFill="1" applyBorder="1" applyAlignment="1">
      <alignment horizontal="right"/>
    </xf>
    <xf numFmtId="9" fontId="33" fillId="30" borderId="125" xfId="133" applyFont="1" applyFill="1" applyBorder="1"/>
    <xf numFmtId="178" fontId="33" fillId="2" borderId="42" xfId="133" applyNumberFormat="1" applyFont="1" applyFill="1" applyBorder="1" applyAlignment="1">
      <alignment horizontal="center"/>
    </xf>
    <xf numFmtId="0" fontId="33" fillId="2" borderId="154" xfId="0" applyFont="1" applyFill="1" applyBorder="1" applyAlignment="1"/>
    <xf numFmtId="0" fontId="33" fillId="2" borderId="155" xfId="0" applyFont="1" applyFill="1" applyBorder="1" applyAlignment="1"/>
    <xf numFmtId="0" fontId="33" fillId="2" borderId="153" xfId="0" applyFont="1" applyFill="1" applyBorder="1" applyAlignment="1"/>
    <xf numFmtId="0" fontId="33" fillId="2" borderId="151" xfId="0" applyFont="1" applyFill="1" applyBorder="1" applyAlignment="1">
      <alignment wrapText="1"/>
    </xf>
    <xf numFmtId="0" fontId="33" fillId="2" borderId="152" xfId="0" applyFont="1" applyFill="1" applyBorder="1" applyAlignment="1">
      <alignment wrapText="1"/>
    </xf>
    <xf numFmtId="0" fontId="33" fillId="2" borderId="150" xfId="0" applyFont="1" applyFill="1" applyBorder="1" applyAlignment="1">
      <alignment wrapText="1"/>
    </xf>
    <xf numFmtId="0" fontId="33" fillId="2" borderId="117" xfId="0" applyFont="1" applyFill="1" applyBorder="1" applyAlignment="1">
      <alignment wrapText="1"/>
    </xf>
    <xf numFmtId="0" fontId="33" fillId="2" borderId="151" xfId="0" applyFont="1" applyFill="1" applyBorder="1" applyAlignment="1">
      <alignment horizontal="center" vertical="center" wrapText="1"/>
    </xf>
    <xf numFmtId="0" fontId="33" fillId="2" borderId="151" xfId="0" applyFont="1" applyFill="1" applyBorder="1" applyAlignment="1">
      <alignment horizontal="center" vertical="center"/>
    </xf>
    <xf numFmtId="178" fontId="33" fillId="2" borderId="42" xfId="133" applyNumberFormat="1" applyFont="1" applyFill="1" applyBorder="1" applyAlignment="1">
      <alignment horizontal="center" wrapText="1"/>
    </xf>
    <xf numFmtId="178" fontId="33" fillId="2" borderId="43" xfId="133" applyNumberFormat="1" applyFont="1" applyFill="1" applyBorder="1" applyAlignment="1">
      <alignment horizontal="center" wrapText="1"/>
    </xf>
    <xf numFmtId="175" fontId="33" fillId="2" borderId="66" xfId="131" applyNumberFormat="1" applyFont="1" applyFill="1" applyBorder="1" applyAlignment="1">
      <alignment horizontal="center" vertical="center"/>
    </xf>
    <xf numFmtId="175" fontId="33" fillId="2" borderId="68" xfId="131" applyNumberFormat="1" applyFont="1" applyFill="1" applyBorder="1" applyAlignment="1">
      <alignment horizontal="center" vertical="center"/>
    </xf>
    <xf numFmtId="175" fontId="37" fillId="2" borderId="5" xfId="131" applyNumberFormat="1" applyFont="1" applyFill="1" applyBorder="1" applyAlignment="1">
      <alignment horizontal="right" vertical="center"/>
    </xf>
    <xf numFmtId="175" fontId="37" fillId="2" borderId="33" xfId="131" applyNumberFormat="1" applyFont="1" applyFill="1" applyBorder="1" applyAlignment="1">
      <alignment horizontal="right" vertical="center"/>
    </xf>
    <xf numFmtId="175" fontId="33" fillId="2" borderId="72" xfId="131" applyNumberFormat="1" applyFont="1" applyFill="1" applyBorder="1" applyAlignment="1">
      <alignment horizontal="center" vertical="center"/>
    </xf>
    <xf numFmtId="0" fontId="33" fillId="2" borderId="0" xfId="0" applyFont="1" applyFill="1" applyBorder="1" applyAlignment="1"/>
    <xf numFmtId="0" fontId="33" fillId="2" borderId="117" xfId="0" applyFont="1" applyFill="1" applyBorder="1" applyAlignment="1"/>
    <xf numFmtId="0" fontId="33" fillId="2" borderId="17" xfId="0" applyFont="1" applyFill="1" applyBorder="1" applyAlignment="1"/>
    <xf numFmtId="0" fontId="33" fillId="2" borderId="148" xfId="0" applyFont="1" applyFill="1" applyBorder="1" applyAlignment="1"/>
    <xf numFmtId="0" fontId="33" fillId="2" borderId="149" xfId="0" applyFont="1" applyFill="1" applyBorder="1" applyAlignment="1"/>
    <xf numFmtId="0" fontId="33" fillId="2" borderId="147" xfId="0" applyFont="1" applyFill="1" applyBorder="1" applyAlignment="1"/>
    <xf numFmtId="175" fontId="33" fillId="2" borderId="42" xfId="0" applyNumberFormat="1" applyFont="1" applyFill="1" applyBorder="1" applyAlignment="1"/>
    <xf numFmtId="175" fontId="33" fillId="2" borderId="43" xfId="0" applyNumberFormat="1" applyFont="1" applyFill="1" applyBorder="1" applyAlignment="1"/>
    <xf numFmtId="175" fontId="33" fillId="2" borderId="119" xfId="0" applyNumberFormat="1" applyFont="1" applyFill="1" applyBorder="1" applyAlignment="1"/>
    <xf numFmtId="174" fontId="33" fillId="2" borderId="27" xfId="0" applyNumberFormat="1" applyFont="1" applyFill="1" applyBorder="1" applyAlignment="1">
      <alignment horizontal="center" vertical="center" wrapText="1"/>
    </xf>
    <xf numFmtId="0" fontId="33" fillId="2" borderId="5" xfId="0" applyNumberFormat="1" applyFont="1" applyFill="1" applyBorder="1" applyAlignment="1">
      <alignment horizontal="center" vertical="center" wrapText="1"/>
    </xf>
    <xf numFmtId="175" fontId="33" fillId="2" borderId="0" xfId="131" applyNumberFormat="1" applyFont="1" applyFill="1"/>
    <xf numFmtId="175" fontId="33" fillId="2" borderId="0" xfId="131" applyNumberFormat="1" applyFont="1" applyFill="1" applyAlignment="1">
      <alignment wrapText="1"/>
    </xf>
    <xf numFmtId="175" fontId="33" fillId="2" borderId="0" xfId="0" applyNumberFormat="1" applyFont="1" applyFill="1"/>
    <xf numFmtId="10" fontId="33" fillId="2" borderId="0" xfId="0" applyNumberFormat="1" applyFont="1" applyFill="1" applyBorder="1"/>
    <xf numFmtId="175" fontId="33" fillId="2" borderId="42" xfId="131" applyNumberFormat="1" applyFont="1" applyFill="1" applyBorder="1"/>
    <xf numFmtId="0" fontId="37" fillId="2" borderId="17" xfId="0" applyFont="1" applyFill="1" applyBorder="1" applyAlignment="1">
      <alignment vertical="center" wrapText="1"/>
    </xf>
    <xf numFmtId="0" fontId="37" fillId="2" borderId="153" xfId="0" applyFont="1" applyFill="1" applyBorder="1" applyAlignment="1">
      <alignment wrapText="1"/>
    </xf>
    <xf numFmtId="0" fontId="37" fillId="2" borderId="154" xfId="0" applyFont="1" applyFill="1" applyBorder="1" applyAlignment="1">
      <alignment wrapText="1"/>
    </xf>
    <xf numFmtId="0" fontId="37" fillId="2" borderId="154" xfId="0" applyFont="1" applyFill="1" applyBorder="1" applyAlignment="1"/>
    <xf numFmtId="0" fontId="33" fillId="26" borderId="17" xfId="0" applyFont="1" applyFill="1" applyBorder="1"/>
    <xf numFmtId="0" fontId="33" fillId="26" borderId="0" xfId="0" applyFont="1" applyFill="1" applyBorder="1" applyAlignment="1"/>
    <xf numFmtId="0" fontId="33" fillId="2" borderId="117" xfId="0" applyFont="1" applyFill="1" applyBorder="1" applyAlignment="1">
      <alignment horizontal="center" vertical="center" wrapText="1"/>
    </xf>
    <xf numFmtId="0" fontId="33" fillId="2" borderId="19" xfId="0" applyFont="1" applyFill="1" applyBorder="1"/>
    <xf numFmtId="178" fontId="33" fillId="2" borderId="46" xfId="133" applyNumberFormat="1" applyFont="1" applyFill="1" applyBorder="1" applyAlignment="1">
      <alignment horizontal="center"/>
    </xf>
    <xf numFmtId="10" fontId="33" fillId="2" borderId="42" xfId="133" applyNumberFormat="1" applyFont="1" applyFill="1" applyBorder="1" applyAlignment="1">
      <alignment horizontal="center"/>
    </xf>
    <xf numFmtId="10" fontId="33" fillId="2" borderId="42" xfId="133" applyNumberFormat="1" applyFont="1" applyFill="1" applyBorder="1" applyAlignment="1">
      <alignment horizontal="center" wrapText="1"/>
    </xf>
    <xf numFmtId="10" fontId="33" fillId="2" borderId="43" xfId="133" applyNumberFormat="1" applyFont="1" applyFill="1" applyBorder="1" applyAlignment="1">
      <alignment horizontal="center" wrapText="1"/>
    </xf>
    <xf numFmtId="10" fontId="33" fillId="2" borderId="0" xfId="0" applyNumberFormat="1" applyFont="1" applyFill="1" applyBorder="1" applyAlignment="1">
      <alignment wrapText="1"/>
    </xf>
    <xf numFmtId="10" fontId="33" fillId="2" borderId="117" xfId="0" applyNumberFormat="1" applyFont="1" applyFill="1" applyBorder="1" applyAlignment="1">
      <alignment wrapText="1"/>
    </xf>
    <xf numFmtId="10" fontId="33" fillId="2" borderId="0" xfId="0" applyNumberFormat="1" applyFont="1" applyFill="1" applyBorder="1" applyAlignment="1">
      <alignment horizontal="center" vertical="center" wrapText="1"/>
    </xf>
    <xf numFmtId="10" fontId="33" fillId="2" borderId="0" xfId="0" applyNumberFormat="1" applyFont="1" applyFill="1" applyBorder="1" applyAlignment="1">
      <alignment horizontal="center" vertical="center"/>
    </xf>
    <xf numFmtId="10" fontId="33" fillId="2" borderId="102" xfId="0" applyNumberFormat="1" applyFont="1" applyFill="1" applyBorder="1"/>
    <xf numFmtId="10" fontId="33" fillId="2" borderId="151" xfId="0" applyNumberFormat="1" applyFont="1" applyFill="1" applyBorder="1" applyAlignment="1">
      <alignment wrapText="1"/>
    </xf>
    <xf numFmtId="10" fontId="33" fillId="2" borderId="152" xfId="0" applyNumberFormat="1" applyFont="1" applyFill="1" applyBorder="1" applyAlignment="1">
      <alignment wrapText="1"/>
    </xf>
    <xf numFmtId="10" fontId="33" fillId="2" borderId="151" xfId="0" applyNumberFormat="1" applyFont="1" applyFill="1" applyBorder="1"/>
    <xf numFmtId="10" fontId="33" fillId="2" borderId="102" xfId="0" applyNumberFormat="1" applyFont="1" applyFill="1" applyBorder="1" applyAlignment="1">
      <alignment horizontal="center" vertical="center" wrapText="1"/>
    </xf>
    <xf numFmtId="10" fontId="33" fillId="2" borderId="102" xfId="0" applyNumberFormat="1" applyFont="1" applyFill="1" applyBorder="1" applyAlignment="1">
      <alignment horizontal="center" vertical="center"/>
    </xf>
    <xf numFmtId="10" fontId="33" fillId="2" borderId="43" xfId="133" applyNumberFormat="1" applyFont="1" applyFill="1" applyBorder="1" applyAlignment="1">
      <alignment horizontal="center"/>
    </xf>
    <xf numFmtId="0" fontId="52" fillId="2" borderId="18" xfId="0" applyFont="1" applyFill="1" applyBorder="1"/>
    <xf numFmtId="174" fontId="33" fillId="2" borderId="27" xfId="0" applyNumberFormat="1" applyFont="1" applyFill="1" applyBorder="1" applyAlignment="1">
      <alignment horizontal="center" vertical="center" wrapText="1"/>
    </xf>
    <xf numFmtId="0" fontId="39" fillId="28" borderId="0" xfId="0" applyFont="1" applyFill="1"/>
    <xf numFmtId="176" fontId="33" fillId="2" borderId="0" xfId="0" applyNumberFormat="1" applyFont="1" applyFill="1" applyBorder="1"/>
    <xf numFmtId="0" fontId="79" fillId="26" borderId="0" xfId="0" applyFont="1" applyFill="1"/>
    <xf numFmtId="175" fontId="33" fillId="2" borderId="0" xfId="131" applyNumberFormat="1" applyFont="1" applyFill="1" applyBorder="1"/>
    <xf numFmtId="0" fontId="80" fillId="26" borderId="0" xfId="0" applyFont="1" applyFill="1"/>
    <xf numFmtId="0" fontId="37" fillId="2" borderId="0" xfId="0" applyFont="1" applyFill="1" applyBorder="1" applyAlignment="1">
      <alignment vertical="center" wrapText="1"/>
    </xf>
    <xf numFmtId="0" fontId="37" fillId="2" borderId="5" xfId="0" applyFont="1" applyFill="1" applyBorder="1" applyAlignment="1">
      <alignment vertical="center" wrapText="1"/>
    </xf>
    <xf numFmtId="0" fontId="37" fillId="2" borderId="0" xfId="0" applyFont="1" applyFill="1" applyBorder="1" applyAlignment="1">
      <alignment horizontal="right" wrapText="1"/>
    </xf>
    <xf numFmtId="0" fontId="33" fillId="2" borderId="0" xfId="0" applyFont="1" applyFill="1" applyBorder="1" applyAlignment="1">
      <alignment horizontal="right" wrapText="1"/>
    </xf>
    <xf numFmtId="0" fontId="33" fillId="2" borderId="162" xfId="0" applyFont="1" applyFill="1" applyBorder="1"/>
    <xf numFmtId="0" fontId="33" fillId="2" borderId="144" xfId="0" applyFont="1" applyFill="1" applyBorder="1"/>
    <xf numFmtId="0" fontId="37" fillId="2" borderId="165" xfId="0" applyFont="1" applyFill="1" applyBorder="1"/>
    <xf numFmtId="0" fontId="37" fillId="2" borderId="166" xfId="0" applyFont="1" applyFill="1" applyBorder="1"/>
    <xf numFmtId="0" fontId="33" fillId="2" borderId="166" xfId="0" applyFont="1" applyFill="1" applyBorder="1"/>
    <xf numFmtId="0" fontId="67" fillId="26" borderId="0" xfId="0" applyFont="1" applyFill="1" applyBorder="1"/>
    <xf numFmtId="0" fontId="33" fillId="2" borderId="163" xfId="0" applyFont="1" applyFill="1" applyBorder="1"/>
    <xf numFmtId="0" fontId="37" fillId="2" borderId="0" xfId="0" applyFont="1" applyFill="1" applyBorder="1" applyAlignment="1">
      <alignment horizontal="right"/>
    </xf>
    <xf numFmtId="0" fontId="81" fillId="2" borderId="0" xfId="0" applyFont="1" applyFill="1" applyBorder="1"/>
    <xf numFmtId="184" fontId="81" fillId="2" borderId="0" xfId="133" applyNumberFormat="1" applyFont="1" applyFill="1" applyBorder="1"/>
    <xf numFmtId="0" fontId="82" fillId="2" borderId="0" xfId="0" applyFont="1" applyFill="1" applyBorder="1" applyAlignment="1">
      <alignment horizontal="center" vertical="center" wrapText="1"/>
    </xf>
    <xf numFmtId="0" fontId="83" fillId="2" borderId="0" xfId="0" applyFont="1" applyFill="1" applyBorder="1"/>
    <xf numFmtId="175" fontId="82" fillId="2" borderId="0" xfId="131" applyNumberFormat="1" applyFont="1" applyFill="1" applyBorder="1"/>
    <xf numFmtId="175" fontId="84" fillId="2" borderId="0" xfId="131" applyNumberFormat="1" applyFont="1" applyFill="1" applyBorder="1"/>
    <xf numFmtId="0" fontId="0" fillId="26" borderId="0" xfId="0" applyFill="1" applyAlignment="1">
      <alignment horizontal="center"/>
    </xf>
    <xf numFmtId="0" fontId="79" fillId="26" borderId="0" xfId="0" applyFont="1" applyFill="1" applyAlignment="1">
      <alignment horizontal="center"/>
    </xf>
    <xf numFmtId="0" fontId="68" fillId="26" borderId="0" xfId="0" applyFont="1" applyFill="1" applyBorder="1" applyAlignment="1">
      <alignment horizontal="center"/>
    </xf>
    <xf numFmtId="177" fontId="33" fillId="26" borderId="0" xfId="134" applyNumberFormat="1" applyFont="1" applyFill="1" applyBorder="1" applyAlignment="1">
      <alignment horizontal="center"/>
    </xf>
    <xf numFmtId="181" fontId="33" fillId="0" borderId="42" xfId="134" applyNumberFormat="1" applyFont="1" applyFill="1" applyBorder="1" applyAlignment="1">
      <alignment horizontal="center"/>
    </xf>
    <xf numFmtId="182" fontId="33" fillId="0" borderId="42" xfId="133" applyNumberFormat="1" applyFont="1" applyFill="1" applyBorder="1" applyAlignment="1">
      <alignment horizontal="center"/>
    </xf>
    <xf numFmtId="0" fontId="33" fillId="2" borderId="117" xfId="0" applyFont="1" applyFill="1" applyBorder="1" applyAlignment="1">
      <alignment horizontal="center" wrapText="1"/>
    </xf>
    <xf numFmtId="10" fontId="33" fillId="2" borderId="0" xfId="133" applyNumberFormat="1" applyFont="1" applyFill="1" applyBorder="1" applyAlignment="1">
      <alignment horizontal="center"/>
    </xf>
    <xf numFmtId="0" fontId="52" fillId="2" borderId="15" xfId="0" applyFont="1" applyFill="1" applyBorder="1"/>
    <xf numFmtId="0" fontId="52" fillId="2" borderId="167" xfId="0" applyFont="1" applyFill="1" applyBorder="1"/>
    <xf numFmtId="10" fontId="37" fillId="0" borderId="169" xfId="133" applyNumberFormat="1" applyFont="1" applyFill="1" applyBorder="1" applyAlignment="1">
      <alignment horizontal="center"/>
    </xf>
    <xf numFmtId="10" fontId="78" fillId="2" borderId="170" xfId="0" applyNumberFormat="1" applyFont="1" applyFill="1" applyBorder="1" applyAlignment="1">
      <alignment horizontal="center"/>
    </xf>
    <xf numFmtId="10" fontId="78" fillId="2" borderId="117" xfId="0" applyNumberFormat="1" applyFont="1" applyFill="1" applyBorder="1" applyAlignment="1">
      <alignment horizontal="center"/>
    </xf>
    <xf numFmtId="10" fontId="33" fillId="2" borderId="169" xfId="133" applyNumberFormat="1" applyFont="1" applyFill="1" applyBorder="1" applyAlignment="1">
      <alignment horizontal="center"/>
    </xf>
    <xf numFmtId="181" fontId="37" fillId="0" borderId="169" xfId="134" applyNumberFormat="1" applyFont="1" applyFill="1" applyBorder="1" applyAlignment="1">
      <alignment horizontal="center"/>
    </xf>
    <xf numFmtId="181" fontId="33" fillId="0" borderId="169" xfId="134" applyNumberFormat="1" applyFont="1" applyFill="1" applyBorder="1" applyAlignment="1">
      <alignment horizontal="center"/>
    </xf>
    <xf numFmtId="181" fontId="33" fillId="0" borderId="170" xfId="134" applyNumberFormat="1" applyFont="1" applyFill="1" applyBorder="1" applyAlignment="1">
      <alignment horizontal="center"/>
    </xf>
    <xf numFmtId="0" fontId="33" fillId="2" borderId="169" xfId="0" applyFont="1" applyFill="1" applyBorder="1" applyAlignment="1">
      <alignment horizontal="center"/>
    </xf>
    <xf numFmtId="0" fontId="0" fillId="2" borderId="0" xfId="0" applyFill="1" applyBorder="1"/>
    <xf numFmtId="43" fontId="33" fillId="2" borderId="0" xfId="131" applyNumberFormat="1" applyFont="1" applyFill="1" applyBorder="1" applyAlignment="1"/>
    <xf numFmtId="0" fontId="33" fillId="2" borderId="173" xfId="0" applyFont="1" applyFill="1" applyBorder="1"/>
    <xf numFmtId="0" fontId="33" fillId="2" borderId="174" xfId="0" applyFont="1" applyFill="1" applyBorder="1"/>
    <xf numFmtId="0" fontId="33" fillId="2" borderId="172" xfId="0" applyFont="1" applyFill="1" applyBorder="1"/>
    <xf numFmtId="0" fontId="37" fillId="2" borderId="173" xfId="0" applyFont="1" applyFill="1" applyBorder="1" applyAlignment="1">
      <alignment vertical="center" wrapText="1"/>
    </xf>
    <xf numFmtId="0" fontId="33" fillId="2" borderId="5" xfId="0" applyFont="1" applyFill="1" applyBorder="1" applyAlignment="1">
      <alignment horizontal="center"/>
    </xf>
    <xf numFmtId="10" fontId="37" fillId="0" borderId="42" xfId="133" applyNumberFormat="1" applyFont="1" applyFill="1" applyBorder="1" applyAlignment="1">
      <alignment horizontal="center"/>
    </xf>
    <xf numFmtId="0" fontId="0" fillId="26" borderId="0" xfId="0" applyFill="1" applyBorder="1"/>
    <xf numFmtId="0" fontId="33" fillId="2" borderId="15" xfId="0" applyFont="1" applyFill="1" applyBorder="1" applyAlignment="1">
      <alignment horizontal="center" vertical="center" wrapText="1"/>
    </xf>
    <xf numFmtId="0" fontId="33" fillId="2" borderId="172" xfId="0" applyFont="1" applyFill="1" applyBorder="1" applyAlignment="1">
      <alignment horizontal="center" vertical="center" wrapText="1"/>
    </xf>
    <xf numFmtId="175" fontId="37" fillId="2" borderId="42" xfId="0" applyNumberFormat="1" applyFont="1" applyFill="1" applyBorder="1" applyAlignment="1"/>
    <xf numFmtId="175" fontId="37" fillId="2" borderId="43" xfId="0" applyNumberFormat="1" applyFont="1" applyFill="1" applyBorder="1" applyAlignment="1"/>
    <xf numFmtId="175" fontId="37" fillId="2" borderId="119" xfId="0" applyNumberFormat="1" applyFont="1" applyFill="1" applyBorder="1" applyAlignment="1"/>
    <xf numFmtId="175" fontId="37" fillId="2" borderId="42" xfId="131" applyNumberFormat="1" applyFont="1" applyFill="1" applyBorder="1" applyAlignment="1"/>
    <xf numFmtId="175" fontId="37" fillId="2" borderId="43" xfId="131" applyNumberFormat="1" applyFont="1" applyFill="1" applyBorder="1" applyAlignment="1"/>
    <xf numFmtId="175" fontId="37" fillId="2" borderId="119" xfId="131" applyNumberFormat="1" applyFont="1" applyFill="1" applyBorder="1" applyAlignment="1"/>
    <xf numFmtId="0" fontId="37" fillId="0" borderId="0" xfId="233" applyFont="1" applyFill="1" applyBorder="1" applyAlignment="1"/>
    <xf numFmtId="175" fontId="85" fillId="26" borderId="5" xfId="0" applyNumberFormat="1" applyFont="1" applyFill="1" applyBorder="1"/>
    <xf numFmtId="0" fontId="80" fillId="26" borderId="0" xfId="0" applyFont="1" applyFill="1" applyBorder="1"/>
    <xf numFmtId="0" fontId="0" fillId="2" borderId="176" xfId="0" applyFont="1" applyFill="1" applyBorder="1"/>
    <xf numFmtId="0" fontId="0" fillId="2" borderId="176" xfId="0" applyFill="1" applyBorder="1"/>
    <xf numFmtId="0" fontId="0" fillId="0" borderId="176" xfId="0" applyBorder="1"/>
    <xf numFmtId="0" fontId="9" fillId="2" borderId="0" xfId="0" applyFont="1" applyFill="1"/>
    <xf numFmtId="0" fontId="0" fillId="2" borderId="173" xfId="0" applyFill="1" applyBorder="1"/>
    <xf numFmtId="0" fontId="0" fillId="2" borderId="15" xfId="0" applyFill="1" applyBorder="1"/>
    <xf numFmtId="0" fontId="0" fillId="2" borderId="172" xfId="0" applyFill="1" applyBorder="1"/>
    <xf numFmtId="0" fontId="37" fillId="0" borderId="17" xfId="233" applyFont="1" applyFill="1" applyBorder="1" applyAlignment="1"/>
    <xf numFmtId="0" fontId="33" fillId="0" borderId="177" xfId="233" applyFont="1" applyFill="1" applyBorder="1" applyAlignment="1">
      <alignment vertical="center"/>
    </xf>
    <xf numFmtId="0" fontId="0" fillId="2" borderId="17" xfId="0" applyFill="1" applyBorder="1"/>
    <xf numFmtId="0" fontId="0" fillId="2" borderId="18" xfId="0" applyFill="1" applyBorder="1"/>
    <xf numFmtId="0" fontId="0" fillId="2" borderId="5" xfId="0" applyFill="1" applyBorder="1"/>
    <xf numFmtId="0" fontId="0" fillId="2" borderId="19" xfId="0" applyFill="1" applyBorder="1"/>
    <xf numFmtId="0" fontId="86" fillId="2" borderId="0" xfId="0" applyFont="1" applyFill="1"/>
    <xf numFmtId="0" fontId="0" fillId="26" borderId="173" xfId="0" applyFill="1" applyBorder="1"/>
    <xf numFmtId="0" fontId="0" fillId="26" borderId="15" xfId="0" applyFill="1" applyBorder="1"/>
    <xf numFmtId="0" fontId="0" fillId="26" borderId="172" xfId="0" applyFill="1" applyBorder="1"/>
    <xf numFmtId="0" fontId="0" fillId="26" borderId="17" xfId="0" applyFill="1" applyBorder="1"/>
    <xf numFmtId="0" fontId="0" fillId="26" borderId="117" xfId="0" applyFill="1" applyBorder="1"/>
    <xf numFmtId="0" fontId="0" fillId="26" borderId="18" xfId="0" applyFill="1" applyBorder="1"/>
    <xf numFmtId="0" fontId="0" fillId="26" borderId="5" xfId="0" applyFill="1" applyBorder="1"/>
    <xf numFmtId="0" fontId="0" fillId="26" borderId="19" xfId="0" applyFill="1" applyBorder="1"/>
    <xf numFmtId="0" fontId="33" fillId="2" borderId="117" xfId="0" applyFont="1" applyFill="1" applyBorder="1" applyAlignment="1">
      <alignment horizontal="center"/>
    </xf>
    <xf numFmtId="181" fontId="33" fillId="2" borderId="42" xfId="134" applyNumberFormat="1" applyFont="1" applyFill="1" applyBorder="1" applyAlignment="1">
      <alignment horizontal="center"/>
    </xf>
    <xf numFmtId="0" fontId="0" fillId="26" borderId="0" xfId="0" applyFont="1" applyFill="1"/>
    <xf numFmtId="0" fontId="0" fillId="2" borderId="173" xfId="0" applyFont="1" applyFill="1" applyBorder="1"/>
    <xf numFmtId="0" fontId="0" fillId="2" borderId="15" xfId="0" applyFont="1" applyFill="1" applyBorder="1"/>
    <xf numFmtId="0" fontId="0" fillId="2" borderId="172" xfId="0" applyFont="1" applyFill="1" applyBorder="1"/>
    <xf numFmtId="0" fontId="0" fillId="2" borderId="0" xfId="0" applyFont="1" applyFill="1" applyBorder="1"/>
    <xf numFmtId="0" fontId="0" fillId="2" borderId="117" xfId="0" applyFont="1" applyFill="1" applyBorder="1"/>
    <xf numFmtId="0" fontId="33" fillId="2" borderId="17" xfId="0" applyFont="1" applyFill="1" applyBorder="1" applyAlignment="1">
      <alignment horizontal="right" vertical="top" wrapText="1"/>
    </xf>
    <xf numFmtId="10" fontId="33" fillId="2" borderId="42" xfId="133" applyNumberFormat="1" applyFont="1" applyFill="1" applyBorder="1" applyAlignment="1">
      <alignment horizontal="center" vertical="center"/>
    </xf>
    <xf numFmtId="0" fontId="33" fillId="2" borderId="0" xfId="0" applyFont="1" applyFill="1" applyBorder="1" applyAlignment="1">
      <alignment horizontal="right" vertical="top" wrapText="1"/>
    </xf>
    <xf numFmtId="184" fontId="33" fillId="2" borderId="0" xfId="133" applyNumberFormat="1" applyFont="1" applyFill="1" applyBorder="1"/>
    <xf numFmtId="184" fontId="33" fillId="2" borderId="117" xfId="133" applyNumberFormat="1" applyFont="1" applyFill="1" applyBorder="1"/>
    <xf numFmtId="0" fontId="0" fillId="2" borderId="17" xfId="0" applyFont="1" applyFill="1" applyBorder="1"/>
    <xf numFmtId="175" fontId="0" fillId="2" borderId="0" xfId="0" applyNumberFormat="1" applyFont="1" applyFill="1" applyBorder="1"/>
    <xf numFmtId="183" fontId="37" fillId="0" borderId="0" xfId="133" applyNumberFormat="1" applyFont="1" applyFill="1" applyBorder="1" applyAlignment="1">
      <alignment horizontal="center"/>
    </xf>
    <xf numFmtId="183" fontId="37" fillId="0" borderId="117" xfId="133" applyNumberFormat="1" applyFont="1" applyFill="1" applyBorder="1" applyAlignment="1">
      <alignment horizontal="center"/>
    </xf>
    <xf numFmtId="182" fontId="33" fillId="2" borderId="0" xfId="133" applyNumberFormat="1" applyFont="1" applyFill="1" applyBorder="1" applyAlignment="1">
      <alignment horizontal="center"/>
    </xf>
    <xf numFmtId="182" fontId="33" fillId="2" borderId="117" xfId="133" applyNumberFormat="1" applyFont="1" applyFill="1" applyBorder="1" applyAlignment="1">
      <alignment horizontal="center"/>
    </xf>
    <xf numFmtId="181" fontId="37" fillId="2" borderId="0" xfId="134" applyNumberFormat="1" applyFont="1" applyFill="1" applyBorder="1" applyAlignment="1">
      <alignment horizontal="center"/>
    </xf>
    <xf numFmtId="181" fontId="37" fillId="2" borderId="117" xfId="134" applyNumberFormat="1" applyFont="1" applyFill="1" applyBorder="1" applyAlignment="1">
      <alignment horizontal="center"/>
    </xf>
    <xf numFmtId="181" fontId="33" fillId="2" borderId="0" xfId="134" applyNumberFormat="1" applyFont="1" applyFill="1" applyBorder="1" applyAlignment="1">
      <alignment horizontal="center"/>
    </xf>
    <xf numFmtId="181" fontId="33" fillId="2" borderId="117" xfId="134" applyNumberFormat="1" applyFont="1" applyFill="1" applyBorder="1" applyAlignment="1">
      <alignment horizontal="center"/>
    </xf>
    <xf numFmtId="0" fontId="33" fillId="2" borderId="17" xfId="0" applyFont="1" applyFill="1" applyBorder="1" applyAlignment="1">
      <alignment horizontal="right" wrapText="1"/>
    </xf>
    <xf numFmtId="0" fontId="0" fillId="2" borderId="175" xfId="0" applyFont="1" applyFill="1" applyBorder="1"/>
    <xf numFmtId="43" fontId="33" fillId="2" borderId="117" xfId="131" applyNumberFormat="1" applyFont="1" applyFill="1" applyBorder="1" applyAlignment="1"/>
    <xf numFmtId="181" fontId="33" fillId="0" borderId="0" xfId="134" applyNumberFormat="1" applyFont="1" applyFill="1" applyBorder="1" applyAlignment="1">
      <alignment horizontal="center"/>
    </xf>
    <xf numFmtId="0" fontId="0" fillId="2" borderId="18" xfId="0" applyFont="1" applyFill="1" applyBorder="1"/>
    <xf numFmtId="0" fontId="0" fillId="2" borderId="5" xfId="0" applyFont="1" applyFill="1" applyBorder="1"/>
    <xf numFmtId="0" fontId="0" fillId="2" borderId="19" xfId="0" applyFont="1" applyFill="1" applyBorder="1"/>
    <xf numFmtId="0" fontId="33" fillId="0" borderId="0" xfId="0" applyFont="1" applyFill="1" applyBorder="1"/>
    <xf numFmtId="0" fontId="37" fillId="0" borderId="0" xfId="0" applyFont="1" applyFill="1" applyBorder="1"/>
    <xf numFmtId="181" fontId="33" fillId="0" borderId="42" xfId="133" applyNumberFormat="1" applyFont="1" applyFill="1" applyBorder="1" applyAlignment="1">
      <alignment horizontal="center"/>
    </xf>
    <xf numFmtId="185" fontId="33" fillId="0" borderId="42" xfId="131" applyNumberFormat="1" applyFont="1" applyFill="1" applyBorder="1" applyAlignment="1">
      <alignment horizontal="center"/>
    </xf>
    <xf numFmtId="185" fontId="33" fillId="0" borderId="0" xfId="133" applyNumberFormat="1" applyFont="1" applyFill="1" applyBorder="1" applyAlignment="1">
      <alignment horizontal="center"/>
    </xf>
    <xf numFmtId="0" fontId="0" fillId="28" borderId="0" xfId="0" applyFill="1"/>
    <xf numFmtId="0" fontId="0" fillId="2" borderId="14" xfId="0" applyFill="1" applyBorder="1"/>
    <xf numFmtId="0" fontId="0" fillId="2" borderId="16" xfId="0" applyFill="1" applyBorder="1"/>
    <xf numFmtId="175" fontId="89" fillId="2" borderId="0" xfId="131" applyNumberFormat="1" applyFont="1" applyFill="1" applyBorder="1" applyAlignment="1"/>
    <xf numFmtId="0" fontId="91" fillId="2" borderId="42" xfId="0" applyFont="1" applyFill="1" applyBorder="1" applyAlignment="1">
      <alignment horizontal="center"/>
    </xf>
    <xf numFmtId="0" fontId="92" fillId="2" borderId="0" xfId="0" applyFont="1" applyFill="1" applyBorder="1"/>
    <xf numFmtId="0" fontId="90" fillId="2" borderId="17" xfId="0" applyFont="1" applyFill="1" applyBorder="1" applyAlignment="1">
      <alignment horizontal="left" indent="1"/>
    </xf>
    <xf numFmtId="0" fontId="92" fillId="2" borderId="0" xfId="0" applyFont="1" applyFill="1" applyBorder="1" applyAlignment="1">
      <alignment horizontal="left" indent="1"/>
    </xf>
    <xf numFmtId="0" fontId="92" fillId="2" borderId="17" xfId="0" applyFont="1" applyFill="1" applyBorder="1" applyAlignment="1">
      <alignment horizontal="left" indent="1"/>
    </xf>
    <xf numFmtId="0" fontId="93" fillId="2" borderId="17" xfId="0" applyFont="1" applyFill="1" applyBorder="1" applyAlignment="1">
      <alignment horizontal="left" indent="1"/>
    </xf>
    <xf numFmtId="0" fontId="92" fillId="2" borderId="17" xfId="0" applyFont="1" applyFill="1" applyBorder="1"/>
    <xf numFmtId="0" fontId="90" fillId="2" borderId="0" xfId="0" applyFont="1" applyFill="1" applyBorder="1"/>
    <xf numFmtId="0" fontId="94" fillId="2" borderId="0" xfId="0" applyFont="1" applyFill="1" applyBorder="1" applyAlignment="1">
      <alignment horizontal="left" indent="3"/>
    </xf>
    <xf numFmtId="0" fontId="90" fillId="2" borderId="0" xfId="0" applyFont="1" applyFill="1" applyBorder="1" applyAlignment="1">
      <alignment horizontal="left" indent="1"/>
    </xf>
    <xf numFmtId="0" fontId="93" fillId="2" borderId="17" xfId="0" applyFont="1" applyFill="1" applyBorder="1" applyAlignment="1">
      <alignment horizontal="left" vertical="center" indent="1"/>
    </xf>
    <xf numFmtId="0" fontId="37" fillId="2" borderId="0" xfId="2" applyFont="1" applyFill="1" applyBorder="1" applyAlignment="1">
      <alignment horizontal="left" vertical="center" indent="2"/>
    </xf>
    <xf numFmtId="0" fontId="33" fillId="2" borderId="0" xfId="3" applyFont="1" applyFill="1" applyBorder="1" applyAlignment="1">
      <alignment horizontal="left" vertical="center" indent="2"/>
    </xf>
    <xf numFmtId="0" fontId="87" fillId="2" borderId="0" xfId="3" applyFont="1" applyFill="1" applyBorder="1" applyAlignment="1">
      <alignment horizontal="left" vertical="center" indent="2"/>
    </xf>
    <xf numFmtId="0" fontId="78" fillId="2" borderId="0" xfId="0" applyFont="1" applyFill="1" applyBorder="1" applyAlignment="1">
      <alignment horizontal="left" indent="1"/>
    </xf>
    <xf numFmtId="0" fontId="78" fillId="2" borderId="0" xfId="0" applyFont="1" applyFill="1" applyBorder="1"/>
    <xf numFmtId="0" fontId="78" fillId="2" borderId="17" xfId="0" applyFont="1" applyFill="1" applyBorder="1" applyAlignment="1">
      <alignment horizontal="left" indent="1"/>
    </xf>
    <xf numFmtId="0" fontId="78" fillId="2" borderId="54" xfId="0" applyFont="1" applyFill="1" applyBorder="1"/>
    <xf numFmtId="10" fontId="91" fillId="28" borderId="42" xfId="0" applyNumberFormat="1" applyFont="1" applyFill="1" applyBorder="1" applyAlignment="1">
      <alignment horizontal="center"/>
    </xf>
    <xf numFmtId="181" fontId="91" fillId="28" borderId="42" xfId="0" applyNumberFormat="1" applyFont="1" applyFill="1" applyBorder="1" applyAlignment="1">
      <alignment horizontal="center"/>
    </xf>
    <xf numFmtId="178" fontId="91" fillId="28" borderId="42" xfId="133" applyNumberFormat="1" applyFont="1" applyFill="1" applyBorder="1" applyAlignment="1">
      <alignment horizontal="center"/>
    </xf>
    <xf numFmtId="2" fontId="3" fillId="2" borderId="0" xfId="0" applyNumberFormat="1" applyFont="1" applyFill="1" applyBorder="1"/>
    <xf numFmtId="9" fontId="91" fillId="28" borderId="42" xfId="133" applyNumberFormat="1" applyFont="1" applyFill="1" applyBorder="1" applyAlignment="1">
      <alignment horizontal="center"/>
    </xf>
    <xf numFmtId="2" fontId="91" fillId="28" borderId="42" xfId="0" applyNumberFormat="1" applyFont="1" applyFill="1" applyBorder="1" applyAlignment="1">
      <alignment horizontal="center"/>
    </xf>
    <xf numFmtId="175" fontId="91" fillId="28" borderId="42" xfId="131" applyNumberFormat="1" applyFont="1" applyFill="1" applyBorder="1" applyAlignment="1">
      <alignment horizontal="right"/>
    </xf>
    <xf numFmtId="0" fontId="90" fillId="2" borderId="17" xfId="0" applyFont="1" applyFill="1" applyBorder="1" applyAlignment="1">
      <alignment vertical="top" wrapText="1"/>
    </xf>
    <xf numFmtId="0" fontId="90" fillId="2" borderId="0" xfId="0" applyFont="1" applyFill="1" applyBorder="1" applyAlignment="1">
      <alignment vertical="top" wrapText="1"/>
    </xf>
    <xf numFmtId="175" fontId="88" fillId="2" borderId="0" xfId="131" applyNumberFormat="1" applyFont="1" applyFill="1" applyBorder="1" applyAlignment="1"/>
    <xf numFmtId="0" fontId="66" fillId="28" borderId="0" xfId="0" applyFont="1" applyFill="1" applyBorder="1" applyProtection="1"/>
    <xf numFmtId="0" fontId="66" fillId="28" borderId="0" xfId="0" applyFont="1" applyFill="1" applyBorder="1" applyAlignment="1" applyProtection="1">
      <alignment horizontal="left" vertical="center" indent="2"/>
    </xf>
    <xf numFmtId="0" fontId="33" fillId="0" borderId="160" xfId="233" applyFont="1" applyFill="1" applyBorder="1" applyAlignment="1">
      <alignment horizontal="right" vertical="center"/>
    </xf>
    <xf numFmtId="0" fontId="37" fillId="2" borderId="0" xfId="0" applyFont="1" applyFill="1" applyBorder="1" applyAlignment="1">
      <alignment horizontal="right" vertical="center" wrapText="1"/>
    </xf>
    <xf numFmtId="0" fontId="33" fillId="2" borderId="178" xfId="0" applyFont="1" applyFill="1" applyBorder="1" applyAlignment="1">
      <alignment horizontal="right" vertical="center"/>
    </xf>
    <xf numFmtId="0" fontId="37" fillId="2" borderId="144" xfId="0" applyFont="1" applyFill="1" applyBorder="1" applyAlignment="1">
      <alignment horizontal="right" wrapText="1"/>
    </xf>
    <xf numFmtId="0" fontId="33" fillId="0" borderId="160" xfId="233" applyFont="1" applyFill="1" applyBorder="1" applyAlignment="1">
      <alignment horizontal="right"/>
    </xf>
    <xf numFmtId="0" fontId="37" fillId="2" borderId="161" xfId="0" applyFont="1" applyFill="1" applyBorder="1" applyAlignment="1">
      <alignment horizontal="right" vertical="center" wrapText="1"/>
    </xf>
    <xf numFmtId="176" fontId="33" fillId="2" borderId="0" xfId="0" applyNumberFormat="1" applyFont="1" applyFill="1" applyBorder="1" applyAlignment="1">
      <alignment horizontal="center" vertical="center"/>
    </xf>
    <xf numFmtId="0" fontId="0" fillId="0" borderId="0" xfId="0" applyFont="1" applyFill="1" applyBorder="1"/>
    <xf numFmtId="181" fontId="33" fillId="0" borderId="42" xfId="133" quotePrefix="1" applyNumberFormat="1" applyFont="1" applyFill="1" applyBorder="1" applyAlignment="1">
      <alignment horizontal="center"/>
    </xf>
    <xf numFmtId="10" fontId="37" fillId="2" borderId="42" xfId="133" applyNumberFormat="1" applyFont="1" applyFill="1" applyBorder="1" applyAlignment="1">
      <alignment horizontal="center"/>
    </xf>
    <xf numFmtId="43" fontId="33" fillId="2" borderId="42" xfId="131" applyNumberFormat="1" applyFont="1" applyFill="1" applyBorder="1" applyAlignment="1">
      <alignment horizontal="center"/>
    </xf>
    <xf numFmtId="0" fontId="9" fillId="2" borderId="0" xfId="0" applyFont="1" applyFill="1" applyAlignment="1">
      <alignment horizontal="left" indent="2"/>
    </xf>
    <xf numFmtId="43" fontId="52" fillId="26" borderId="0" xfId="131" applyFont="1" applyFill="1"/>
    <xf numFmtId="185" fontId="33" fillId="0" borderId="42" xfId="134" applyNumberFormat="1" applyFont="1" applyFill="1" applyBorder="1" applyAlignment="1">
      <alignment horizontal="center"/>
    </xf>
    <xf numFmtId="0" fontId="33" fillId="37" borderId="134" xfId="0" applyFont="1" applyFill="1" applyBorder="1" applyAlignment="1">
      <alignment horizontal="left"/>
    </xf>
    <xf numFmtId="0" fontId="33" fillId="37" borderId="135" xfId="0" applyFont="1" applyFill="1" applyBorder="1" applyAlignment="1">
      <alignment horizontal="left"/>
    </xf>
    <xf numFmtId="0" fontId="33" fillId="37" borderId="136" xfId="0" applyFont="1" applyFill="1" applyBorder="1" applyAlignment="1">
      <alignment horizontal="left"/>
    </xf>
    <xf numFmtId="0" fontId="33" fillId="40" borderId="134" xfId="0" applyFont="1" applyFill="1" applyBorder="1" applyAlignment="1">
      <alignment horizontal="left"/>
    </xf>
    <xf numFmtId="0" fontId="33" fillId="40" borderId="135" xfId="0" applyFont="1" applyFill="1" applyBorder="1" applyAlignment="1">
      <alignment horizontal="left"/>
    </xf>
    <xf numFmtId="0" fontId="33" fillId="40" borderId="136" xfId="0" applyFont="1" applyFill="1" applyBorder="1" applyAlignment="1">
      <alignment horizontal="left"/>
    </xf>
    <xf numFmtId="0" fontId="33" fillId="28" borderId="134" xfId="0" applyFont="1" applyFill="1" applyBorder="1" applyAlignment="1">
      <alignment horizontal="left"/>
    </xf>
    <xf numFmtId="0" fontId="33" fillId="28" borderId="135" xfId="0" applyFont="1" applyFill="1" applyBorder="1" applyAlignment="1">
      <alignment horizontal="left"/>
    </xf>
    <xf numFmtId="0" fontId="33" fillId="28" borderId="136" xfId="0" applyFont="1" applyFill="1" applyBorder="1" applyAlignment="1">
      <alignment horizontal="left"/>
    </xf>
    <xf numFmtId="0" fontId="33" fillId="39" borderId="134" xfId="0" applyFont="1" applyFill="1" applyBorder="1" applyAlignment="1">
      <alignment horizontal="left"/>
    </xf>
    <xf numFmtId="0" fontId="33" fillId="39" borderId="135" xfId="0" applyFont="1" applyFill="1" applyBorder="1" applyAlignment="1">
      <alignment horizontal="left"/>
    </xf>
    <xf numFmtId="0" fontId="33" fillId="39" borderId="136" xfId="0" applyFont="1" applyFill="1" applyBorder="1" applyAlignment="1">
      <alignment horizontal="left"/>
    </xf>
    <xf numFmtId="0" fontId="33" fillId="38" borderId="134" xfId="0" applyFont="1" applyFill="1" applyBorder="1" applyAlignment="1">
      <alignment horizontal="left"/>
    </xf>
    <xf numFmtId="0" fontId="33" fillId="38" borderId="135" xfId="0" applyFont="1" applyFill="1" applyBorder="1" applyAlignment="1">
      <alignment horizontal="left"/>
    </xf>
    <xf numFmtId="0" fontId="33" fillId="38" borderId="136" xfId="0" applyFont="1" applyFill="1" applyBorder="1" applyAlignment="1">
      <alignment horizontal="left"/>
    </xf>
    <xf numFmtId="0" fontId="32" fillId="2" borderId="0" xfId="3" applyFont="1" applyFill="1" applyAlignment="1">
      <alignment horizontal="left" vertical="center"/>
    </xf>
    <xf numFmtId="0" fontId="33" fillId="32" borderId="146" xfId="0" applyFont="1" applyFill="1" applyBorder="1" applyAlignment="1" applyProtection="1">
      <protection locked="0"/>
    </xf>
    <xf numFmtId="0" fontId="33" fillId="25" borderId="180" xfId="0" applyFont="1" applyFill="1" applyBorder="1" applyAlignment="1" applyProtection="1">
      <alignment horizontal="center" vertical="center" wrapText="1"/>
      <protection locked="0"/>
    </xf>
    <xf numFmtId="174" fontId="33" fillId="25" borderId="179" xfId="0" applyNumberFormat="1" applyFont="1" applyFill="1" applyBorder="1" applyAlignment="1" applyProtection="1">
      <alignment horizontal="center" vertical="center" wrapText="1"/>
      <protection locked="0"/>
    </xf>
    <xf numFmtId="0" fontId="33" fillId="25" borderId="110" xfId="131" applyNumberFormat="1" applyFont="1" applyFill="1" applyBorder="1" applyAlignment="1" applyProtection="1">
      <alignment horizontal="left" vertical="center" wrapText="1"/>
      <protection locked="0"/>
    </xf>
    <xf numFmtId="176" fontId="33" fillId="25" borderId="111" xfId="131" applyNumberFormat="1" applyFont="1" applyFill="1" applyBorder="1" applyAlignment="1" applyProtection="1">
      <alignment horizontal="center" vertical="center"/>
      <protection locked="0"/>
    </xf>
    <xf numFmtId="0" fontId="33" fillId="25" borderId="44" xfId="0" applyFont="1" applyFill="1" applyBorder="1" applyAlignment="1" applyProtection="1">
      <alignment horizontal="center" vertical="center" wrapText="1"/>
      <protection locked="0"/>
    </xf>
    <xf numFmtId="174" fontId="33" fillId="25" borderId="80" xfId="0" applyNumberFormat="1" applyFont="1" applyFill="1" applyBorder="1" applyAlignment="1" applyProtection="1">
      <alignment horizontal="center" vertical="center" wrapText="1"/>
      <protection locked="0"/>
    </xf>
    <xf numFmtId="0" fontId="33" fillId="25" borderId="80" xfId="131" applyNumberFormat="1" applyFont="1" applyFill="1" applyBorder="1" applyAlignment="1" applyProtection="1">
      <alignment horizontal="left" vertical="center" wrapText="1"/>
      <protection locked="0"/>
    </xf>
    <xf numFmtId="176" fontId="33" fillId="25" borderId="43" xfId="131" applyNumberFormat="1" applyFont="1" applyFill="1" applyBorder="1" applyAlignment="1" applyProtection="1">
      <alignment horizontal="center" vertical="center"/>
      <protection locked="0"/>
    </xf>
    <xf numFmtId="0" fontId="33" fillId="25" borderId="42" xfId="131" applyNumberFormat="1" applyFont="1" applyFill="1" applyBorder="1" applyAlignment="1" applyProtection="1">
      <alignment horizontal="left" vertical="center" wrapText="1"/>
      <protection locked="0"/>
    </xf>
    <xf numFmtId="0" fontId="33" fillId="25" borderId="42" xfId="131" applyNumberFormat="1" applyFont="1" applyFill="1" applyBorder="1" applyAlignment="1" applyProtection="1">
      <alignment horizontal="center" vertical="center" wrapText="1"/>
      <protection locked="0"/>
    </xf>
    <xf numFmtId="0" fontId="33" fillId="25" borderId="112" xfId="0" applyFont="1" applyFill="1" applyBorder="1" applyAlignment="1" applyProtection="1">
      <alignment horizontal="center" vertical="center" wrapText="1"/>
      <protection locked="0"/>
    </xf>
    <xf numFmtId="174" fontId="33" fillId="25" borderId="46" xfId="0" applyNumberFormat="1" applyFont="1" applyFill="1" applyBorder="1" applyAlignment="1" applyProtection="1">
      <alignment horizontal="center" vertical="center" wrapText="1"/>
      <protection locked="0"/>
    </xf>
    <xf numFmtId="0" fontId="33" fillId="25" borderId="46" xfId="131" applyNumberFormat="1" applyFont="1" applyFill="1" applyBorder="1" applyAlignment="1" applyProtection="1">
      <alignment horizontal="center" vertical="center" wrapText="1"/>
      <protection locked="0"/>
    </xf>
    <xf numFmtId="175" fontId="33" fillId="25" borderId="50" xfId="131" applyNumberFormat="1" applyFont="1" applyFill="1" applyBorder="1" applyAlignment="1" applyProtection="1">
      <alignment vertical="center"/>
      <protection locked="0"/>
    </xf>
    <xf numFmtId="175" fontId="33" fillId="25" borderId="65" xfId="131" applyNumberFormat="1" applyFont="1" applyFill="1" applyBorder="1" applyAlignment="1" applyProtection="1">
      <alignment vertical="center"/>
      <protection locked="0"/>
    </xf>
    <xf numFmtId="175" fontId="33" fillId="26" borderId="65" xfId="131" applyNumberFormat="1" applyFont="1" applyFill="1" applyBorder="1" applyAlignment="1" applyProtection="1">
      <alignment vertical="center"/>
      <protection locked="0"/>
    </xf>
    <xf numFmtId="175" fontId="33" fillId="25" borderId="51" xfId="131" applyNumberFormat="1" applyFont="1" applyFill="1" applyBorder="1" applyAlignment="1" applyProtection="1">
      <alignment vertical="center"/>
      <protection locked="0"/>
    </xf>
    <xf numFmtId="175" fontId="33" fillId="25" borderId="67" xfId="131" applyNumberFormat="1" applyFont="1" applyFill="1" applyBorder="1" applyAlignment="1" applyProtection="1">
      <alignment vertical="center"/>
      <protection locked="0"/>
    </xf>
    <xf numFmtId="175" fontId="33" fillId="26" borderId="67" xfId="131" applyNumberFormat="1" applyFont="1" applyFill="1" applyBorder="1" applyAlignment="1" applyProtection="1">
      <alignment vertical="center"/>
      <protection locked="0"/>
    </xf>
    <xf numFmtId="175" fontId="33" fillId="25" borderId="70" xfId="131" applyNumberFormat="1" applyFont="1" applyFill="1" applyBorder="1" applyAlignment="1" applyProtection="1">
      <alignment vertical="center"/>
      <protection locked="0"/>
    </xf>
    <xf numFmtId="175" fontId="33" fillId="25" borderId="71" xfId="131" applyNumberFormat="1" applyFont="1" applyFill="1" applyBorder="1" applyAlignment="1" applyProtection="1">
      <alignment vertical="center"/>
      <protection locked="0"/>
    </xf>
    <xf numFmtId="175" fontId="33" fillId="26" borderId="120" xfId="131" applyNumberFormat="1" applyFont="1" applyFill="1" applyBorder="1" applyAlignment="1" applyProtection="1">
      <alignment vertical="center"/>
      <protection locked="0"/>
    </xf>
    <xf numFmtId="175" fontId="33" fillId="25" borderId="50" xfId="131" applyNumberFormat="1" applyFont="1" applyFill="1" applyBorder="1" applyProtection="1">
      <protection locked="0"/>
    </xf>
    <xf numFmtId="175" fontId="33" fillId="25" borderId="156" xfId="131" applyNumberFormat="1" applyFont="1" applyFill="1" applyBorder="1" applyProtection="1">
      <protection locked="0"/>
    </xf>
    <xf numFmtId="175" fontId="33" fillId="25" borderId="51" xfId="131" applyNumberFormat="1" applyFont="1" applyFill="1" applyBorder="1" applyProtection="1">
      <protection locked="0"/>
    </xf>
    <xf numFmtId="175" fontId="33" fillId="25" borderId="157" xfId="131" applyNumberFormat="1" applyFont="1" applyFill="1" applyBorder="1" applyProtection="1">
      <protection locked="0"/>
    </xf>
    <xf numFmtId="175" fontId="33" fillId="25" borderId="70" xfId="131" applyNumberFormat="1" applyFont="1" applyFill="1" applyBorder="1" applyProtection="1">
      <protection locked="0"/>
    </xf>
    <xf numFmtId="0" fontId="33" fillId="25" borderId="56" xfId="0" applyFont="1" applyFill="1" applyBorder="1" applyAlignment="1" applyProtection="1">
      <alignment horizontal="center"/>
      <protection locked="0"/>
    </xf>
    <xf numFmtId="0" fontId="33" fillId="25" borderId="75" xfId="0" applyFont="1" applyFill="1" applyBorder="1" applyAlignment="1" applyProtection="1">
      <alignment horizontal="center"/>
      <protection locked="0"/>
    </xf>
    <xf numFmtId="0" fontId="33" fillId="25" borderId="58" xfId="0" applyFont="1" applyFill="1" applyBorder="1" applyAlignment="1" applyProtection="1">
      <alignment horizontal="center"/>
      <protection locked="0"/>
    </xf>
    <xf numFmtId="0" fontId="33" fillId="25" borderId="93" xfId="0" applyFont="1" applyFill="1" applyBorder="1" applyAlignment="1" applyProtection="1">
      <alignment horizontal="center"/>
      <protection locked="0"/>
    </xf>
    <xf numFmtId="175" fontId="33" fillId="25" borderId="99" xfId="131" applyNumberFormat="1" applyFont="1" applyFill="1" applyBorder="1" applyAlignment="1" applyProtection="1">
      <alignment horizontal="center" vertical="center"/>
      <protection locked="0"/>
    </xf>
    <xf numFmtId="175" fontId="33" fillId="25" borderId="103" xfId="131" applyNumberFormat="1" applyFont="1" applyFill="1" applyBorder="1" applyAlignment="1" applyProtection="1">
      <alignment horizontal="center" vertical="center"/>
      <protection locked="0"/>
    </xf>
    <xf numFmtId="175" fontId="33" fillId="25" borderId="108" xfId="131" applyNumberFormat="1" applyFont="1" applyFill="1" applyBorder="1" applyAlignment="1" applyProtection="1">
      <alignment horizontal="center" vertical="center"/>
      <protection locked="0"/>
    </xf>
    <xf numFmtId="175" fontId="33" fillId="25" borderId="70" xfId="131" applyNumberFormat="1" applyFont="1" applyFill="1" applyBorder="1" applyAlignment="1" applyProtection="1">
      <alignment horizontal="center" vertical="center"/>
      <protection locked="0"/>
    </xf>
    <xf numFmtId="176" fontId="33" fillId="25" borderId="42" xfId="131" applyNumberFormat="1" applyFont="1" applyFill="1" applyBorder="1" applyAlignment="1" applyProtection="1">
      <alignment horizontal="center" vertical="center"/>
      <protection locked="0"/>
    </xf>
    <xf numFmtId="0" fontId="33" fillId="25" borderId="42" xfId="131" applyNumberFormat="1" applyFont="1" applyFill="1" applyBorder="1" applyAlignment="1" applyProtection="1">
      <alignment horizontal="left" vertical="top" wrapText="1"/>
      <protection locked="0"/>
    </xf>
    <xf numFmtId="174" fontId="33" fillId="25" borderId="42" xfId="0" applyNumberFormat="1" applyFont="1" applyFill="1" applyBorder="1" applyAlignment="1" applyProtection="1">
      <alignment horizontal="center" vertical="center" wrapText="1"/>
      <protection locked="0"/>
    </xf>
    <xf numFmtId="0" fontId="33" fillId="25" borderId="0" xfId="0" applyFont="1" applyFill="1" applyBorder="1" applyProtection="1">
      <protection locked="0"/>
    </xf>
    <xf numFmtId="175" fontId="33" fillId="25" borderId="0" xfId="131" applyNumberFormat="1" applyFont="1" applyFill="1" applyBorder="1" applyAlignment="1" applyProtection="1">
      <alignment horizontal="center"/>
      <protection locked="0"/>
    </xf>
    <xf numFmtId="175" fontId="33" fillId="25" borderId="159" xfId="131" applyNumberFormat="1" applyFont="1" applyFill="1" applyBorder="1" applyAlignment="1" applyProtection="1">
      <alignment horizontal="center"/>
      <protection locked="0"/>
    </xf>
    <xf numFmtId="175" fontId="33" fillId="25" borderId="82" xfId="131" applyNumberFormat="1" applyFont="1" applyFill="1" applyBorder="1" applyAlignment="1" applyProtection="1">
      <alignment horizontal="center"/>
      <protection locked="0"/>
    </xf>
    <xf numFmtId="175" fontId="33" fillId="25" borderId="83" xfId="131" applyNumberFormat="1" applyFont="1" applyFill="1" applyBorder="1" applyAlignment="1" applyProtection="1">
      <alignment horizontal="center"/>
      <protection locked="0"/>
    </xf>
    <xf numFmtId="175" fontId="33" fillId="25" borderId="69" xfId="131" applyNumberFormat="1" applyFont="1" applyFill="1" applyBorder="1" applyAlignment="1" applyProtection="1">
      <alignment vertical="center"/>
      <protection locked="0"/>
    </xf>
    <xf numFmtId="175" fontId="33" fillId="25" borderId="120" xfId="131" applyNumberFormat="1" applyFont="1" applyFill="1" applyBorder="1" applyAlignment="1" applyProtection="1">
      <alignment vertical="center"/>
      <protection locked="0"/>
    </xf>
    <xf numFmtId="175" fontId="33" fillId="25" borderId="69" xfId="131" applyNumberFormat="1" applyFont="1" applyFill="1" applyBorder="1" applyProtection="1">
      <protection locked="0"/>
    </xf>
    <xf numFmtId="175" fontId="33" fillId="25" borderId="158" xfId="131" applyNumberFormat="1" applyFont="1" applyFill="1" applyBorder="1" applyAlignment="1" applyProtection="1">
      <alignment horizontal="center"/>
      <protection locked="0"/>
    </xf>
    <xf numFmtId="175" fontId="33" fillId="32" borderId="42" xfId="131" applyNumberFormat="1" applyFont="1" applyFill="1" applyBorder="1" applyAlignment="1" applyProtection="1">
      <protection locked="0"/>
    </xf>
    <xf numFmtId="175" fontId="33" fillId="32" borderId="43" xfId="131" applyNumberFormat="1" applyFont="1" applyFill="1" applyBorder="1" applyAlignment="1" applyProtection="1">
      <protection locked="0"/>
    </xf>
    <xf numFmtId="175" fontId="33" fillId="32" borderId="119" xfId="131" applyNumberFormat="1" applyFont="1" applyFill="1" applyBorder="1" applyAlignment="1" applyProtection="1">
      <protection locked="0"/>
    </xf>
    <xf numFmtId="0" fontId="33" fillId="32" borderId="101" xfId="0" applyFont="1" applyFill="1" applyBorder="1" applyProtection="1">
      <protection locked="0"/>
    </xf>
    <xf numFmtId="9" fontId="33" fillId="32" borderId="42" xfId="133" applyFont="1" applyFill="1" applyBorder="1" applyProtection="1">
      <protection locked="0"/>
    </xf>
    <xf numFmtId="9" fontId="33" fillId="32" borderId="43" xfId="133" applyFont="1" applyFill="1" applyBorder="1" applyAlignment="1" applyProtection="1">
      <alignment wrapText="1"/>
      <protection locked="0"/>
    </xf>
    <xf numFmtId="9" fontId="33" fillId="32" borderId="119" xfId="133" applyFont="1" applyFill="1" applyBorder="1" applyAlignment="1" applyProtection="1">
      <alignment wrapText="1"/>
      <protection locked="0"/>
    </xf>
    <xf numFmtId="175" fontId="33" fillId="32" borderId="42" xfId="0" applyNumberFormat="1" applyFont="1" applyFill="1" applyBorder="1" applyProtection="1">
      <protection locked="0"/>
    </xf>
    <xf numFmtId="175" fontId="33" fillId="32" borderId="42" xfId="131" applyNumberFormat="1" applyFont="1" applyFill="1" applyBorder="1" applyAlignment="1" applyProtection="1">
      <alignment wrapText="1"/>
      <protection locked="0"/>
    </xf>
    <xf numFmtId="175" fontId="33" fillId="32" borderId="43" xfId="131" applyNumberFormat="1" applyFont="1" applyFill="1" applyBorder="1" applyAlignment="1" applyProtection="1">
      <alignment wrapText="1"/>
      <protection locked="0"/>
    </xf>
    <xf numFmtId="175" fontId="33" fillId="32" borderId="119" xfId="131" applyNumberFormat="1" applyFont="1" applyFill="1" applyBorder="1" applyAlignment="1" applyProtection="1">
      <alignment wrapText="1"/>
      <protection locked="0"/>
    </xf>
    <xf numFmtId="175" fontId="33" fillId="32" borderId="42" xfId="131" applyNumberFormat="1" applyFont="1" applyFill="1" applyBorder="1" applyAlignment="1" applyProtection="1">
      <alignment horizontal="center" vertical="center"/>
      <protection locked="0"/>
    </xf>
    <xf numFmtId="175" fontId="33" fillId="32" borderId="42" xfId="131" applyNumberFormat="1" applyFont="1" applyFill="1" applyBorder="1" applyProtection="1">
      <protection locked="0"/>
    </xf>
    <xf numFmtId="0" fontId="71" fillId="2" borderId="0" xfId="0" applyFont="1" applyFill="1" applyProtection="1">
      <protection locked="0"/>
    </xf>
    <xf numFmtId="0" fontId="72" fillId="2" borderId="0" xfId="0" applyFont="1" applyFill="1" applyProtection="1">
      <protection locked="0"/>
    </xf>
    <xf numFmtId="0" fontId="73" fillId="2" borderId="5" xfId="0" applyFont="1" applyFill="1" applyBorder="1" applyProtection="1">
      <protection locked="0"/>
    </xf>
    <xf numFmtId="0" fontId="73" fillId="2" borderId="0" xfId="0" applyFont="1" applyFill="1" applyProtection="1">
      <protection locked="0"/>
    </xf>
    <xf numFmtId="0" fontId="74" fillId="2" borderId="0" xfId="0" applyFont="1" applyFill="1" applyProtection="1">
      <protection locked="0"/>
    </xf>
    <xf numFmtId="0" fontId="37" fillId="2" borderId="15" xfId="0" applyFont="1" applyFill="1" applyBorder="1" applyAlignment="1">
      <alignment wrapText="1"/>
    </xf>
    <xf numFmtId="175" fontId="33" fillId="2" borderId="115" xfId="131" applyNumberFormat="1" applyFont="1" applyFill="1" applyBorder="1" applyAlignment="1"/>
    <xf numFmtId="175" fontId="37" fillId="2" borderId="116" xfId="0" applyNumberFormat="1" applyFont="1" applyFill="1" applyBorder="1" applyAlignment="1">
      <alignment vertical="center"/>
    </xf>
    <xf numFmtId="175" fontId="33" fillId="32" borderId="115" xfId="131" applyNumberFormat="1" applyFont="1" applyFill="1" applyBorder="1" applyAlignment="1" applyProtection="1">
      <protection locked="0"/>
    </xf>
    <xf numFmtId="175" fontId="33" fillId="32" borderId="176" xfId="131" applyNumberFormat="1" applyFont="1" applyFill="1" applyBorder="1" applyAlignment="1" applyProtection="1">
      <protection locked="0"/>
    </xf>
    <xf numFmtId="0" fontId="37" fillId="2" borderId="16" xfId="0" applyFont="1" applyFill="1" applyBorder="1" applyAlignment="1">
      <alignment wrapText="1"/>
    </xf>
    <xf numFmtId="175" fontId="33" fillId="32" borderId="181" xfId="131" applyNumberFormat="1" applyFont="1" applyFill="1" applyBorder="1" applyAlignment="1" applyProtection="1">
      <protection locked="0"/>
    </xf>
    <xf numFmtId="0" fontId="37" fillId="2" borderId="15" xfId="0" applyFont="1" applyFill="1" applyBorder="1" applyAlignment="1"/>
    <xf numFmtId="175" fontId="37" fillId="2" borderId="115" xfId="0" applyNumberFormat="1" applyFont="1" applyFill="1" applyBorder="1" applyAlignment="1">
      <alignment vertical="center"/>
    </xf>
    <xf numFmtId="0" fontId="33" fillId="2" borderId="15" xfId="0" applyFont="1" applyFill="1" applyBorder="1" applyAlignment="1"/>
    <xf numFmtId="175" fontId="37" fillId="2" borderId="115" xfId="0" applyNumberFormat="1" applyFont="1" applyFill="1" applyBorder="1" applyAlignment="1"/>
    <xf numFmtId="175" fontId="33" fillId="2" borderId="115" xfId="0" applyNumberFormat="1" applyFont="1" applyFill="1" applyBorder="1" applyAlignment="1"/>
    <xf numFmtId="175" fontId="33" fillId="32" borderId="178" xfId="131" applyNumberFormat="1" applyFont="1" applyFill="1" applyBorder="1" applyAlignment="1" applyProtection="1">
      <protection locked="0"/>
    </xf>
    <xf numFmtId="0" fontId="33" fillId="2" borderId="176" xfId="0" applyFont="1" applyFill="1" applyBorder="1" applyAlignment="1"/>
    <xf numFmtId="0" fontId="33" fillId="26" borderId="5" xfId="0" applyFont="1" applyFill="1" applyBorder="1" applyAlignment="1"/>
    <xf numFmtId="0" fontId="52" fillId="26" borderId="5" xfId="0" applyFont="1" applyFill="1" applyBorder="1" applyAlignment="1"/>
    <xf numFmtId="0" fontId="37" fillId="2" borderId="16" xfId="0" applyFont="1" applyFill="1" applyBorder="1" applyAlignment="1"/>
    <xf numFmtId="0" fontId="33" fillId="2" borderId="16" xfId="0" applyFont="1" applyFill="1" applyBorder="1" applyAlignment="1"/>
    <xf numFmtId="0" fontId="33" fillId="0" borderId="9" xfId="0" applyFont="1" applyBorder="1" applyProtection="1">
      <protection locked="0"/>
    </xf>
    <xf numFmtId="0" fontId="33" fillId="0" borderId="0" xfId="0" applyFont="1" applyBorder="1" applyProtection="1">
      <protection locked="0"/>
    </xf>
    <xf numFmtId="175" fontId="33" fillId="2" borderId="0" xfId="131" applyNumberFormat="1" applyFont="1" applyFill="1" applyBorder="1" applyAlignment="1" applyProtection="1">
      <alignment horizontal="center"/>
      <protection locked="0"/>
    </xf>
    <xf numFmtId="0" fontId="33" fillId="0" borderId="10" xfId="0" applyFont="1" applyBorder="1" applyProtection="1">
      <protection locked="0"/>
    </xf>
    <xf numFmtId="0" fontId="33" fillId="0" borderId="0" xfId="0" applyFont="1" applyProtection="1">
      <protection locked="0"/>
    </xf>
    <xf numFmtId="0" fontId="0" fillId="0" borderId="0" xfId="0" applyProtection="1">
      <protection locked="0"/>
    </xf>
    <xf numFmtId="0" fontId="33" fillId="2" borderId="9" xfId="0" applyFont="1" applyFill="1" applyBorder="1" applyProtection="1">
      <protection locked="0"/>
    </xf>
    <xf numFmtId="0" fontId="33" fillId="2" borderId="0" xfId="0" applyFont="1" applyFill="1" applyBorder="1" applyProtection="1">
      <protection locked="0"/>
    </xf>
    <xf numFmtId="0" fontId="33" fillId="2" borderId="10" xfId="0" applyFont="1" applyFill="1" applyBorder="1" applyProtection="1">
      <protection locked="0"/>
    </xf>
    <xf numFmtId="0" fontId="33" fillId="2" borderId="0" xfId="0" applyFont="1" applyFill="1" applyProtection="1">
      <protection locked="0"/>
    </xf>
    <xf numFmtId="0" fontId="0" fillId="2" borderId="0" xfId="0" applyFill="1" applyProtection="1">
      <protection locked="0"/>
    </xf>
    <xf numFmtId="175" fontId="33" fillId="32" borderId="105" xfId="131" applyNumberFormat="1" applyFont="1" applyFill="1" applyBorder="1" applyAlignment="1" applyProtection="1">
      <protection locked="0"/>
    </xf>
    <xf numFmtId="178" fontId="33" fillId="2" borderId="43" xfId="133" applyNumberFormat="1" applyFont="1" applyFill="1" applyBorder="1" applyAlignment="1">
      <alignment horizontal="center"/>
    </xf>
    <xf numFmtId="178" fontId="33" fillId="2" borderId="47" xfId="133" applyNumberFormat="1" applyFont="1" applyFill="1" applyBorder="1" applyAlignment="1">
      <alignment horizontal="center"/>
    </xf>
    <xf numFmtId="0" fontId="0" fillId="2" borderId="176" xfId="0" applyNumberFormat="1" applyFont="1" applyFill="1" applyBorder="1"/>
    <xf numFmtId="175" fontId="33" fillId="32" borderId="182" xfId="131" applyNumberFormat="1" applyFont="1" applyFill="1" applyBorder="1" applyAlignment="1" applyProtection="1">
      <protection locked="0"/>
    </xf>
    <xf numFmtId="0" fontId="37" fillId="2" borderId="173" xfId="0" applyFont="1" applyFill="1" applyBorder="1" applyAlignment="1">
      <alignment wrapText="1"/>
    </xf>
    <xf numFmtId="175" fontId="33" fillId="32" borderId="177" xfId="131" applyNumberFormat="1" applyFont="1" applyFill="1" applyBorder="1" applyAlignment="1" applyProtection="1">
      <protection locked="0"/>
    </xf>
    <xf numFmtId="175" fontId="33" fillId="2" borderId="101" xfId="131" applyNumberFormat="1" applyFont="1" applyFill="1" applyBorder="1" applyAlignment="1"/>
    <xf numFmtId="175" fontId="37" fillId="2" borderId="183" xfId="0" applyNumberFormat="1" applyFont="1" applyFill="1" applyBorder="1" applyAlignment="1">
      <alignment vertical="center"/>
    </xf>
    <xf numFmtId="175" fontId="33" fillId="32" borderId="102" xfId="131" applyNumberFormat="1" applyFont="1" applyFill="1" applyBorder="1" applyAlignment="1" applyProtection="1">
      <protection locked="0"/>
    </xf>
    <xf numFmtId="0" fontId="37" fillId="2" borderId="173" xfId="0" applyFont="1" applyFill="1" applyBorder="1" applyAlignment="1"/>
    <xf numFmtId="175" fontId="37" fillId="2" borderId="101" xfId="0" applyNumberFormat="1" applyFont="1" applyFill="1" applyBorder="1" applyAlignment="1">
      <alignment vertical="center"/>
    </xf>
    <xf numFmtId="0" fontId="33" fillId="2" borderId="173" xfId="0" applyFont="1" applyFill="1" applyBorder="1" applyAlignment="1"/>
    <xf numFmtId="175" fontId="37" fillId="2" borderId="101" xfId="0" applyNumberFormat="1" applyFont="1" applyFill="1" applyBorder="1" applyAlignment="1"/>
    <xf numFmtId="175" fontId="33" fillId="2" borderId="101" xfId="0" applyNumberFormat="1" applyFont="1" applyFill="1" applyBorder="1" applyAlignment="1"/>
    <xf numFmtId="10" fontId="33" fillId="2" borderId="115" xfId="133" applyNumberFormat="1" applyFont="1" applyFill="1" applyBorder="1" applyAlignment="1">
      <alignment horizontal="center" wrapText="1"/>
    </xf>
    <xf numFmtId="10" fontId="33" fillId="2" borderId="115" xfId="133" applyNumberFormat="1" applyFont="1" applyFill="1" applyBorder="1" applyAlignment="1">
      <alignment horizontal="center"/>
    </xf>
    <xf numFmtId="178" fontId="33" fillId="2" borderId="115" xfId="133" applyNumberFormat="1" applyFont="1" applyFill="1" applyBorder="1" applyAlignment="1">
      <alignment horizontal="center" wrapText="1"/>
    </xf>
    <xf numFmtId="178" fontId="33" fillId="2" borderId="115" xfId="133" applyNumberFormat="1" applyFont="1" applyFill="1" applyBorder="1" applyAlignment="1">
      <alignment horizontal="center"/>
    </xf>
    <xf numFmtId="178" fontId="33" fillId="2" borderId="116" xfId="133" applyNumberFormat="1" applyFont="1" applyFill="1" applyBorder="1" applyAlignment="1">
      <alignment horizontal="center"/>
    </xf>
    <xf numFmtId="10" fontId="33" fillId="2" borderId="119" xfId="133" applyNumberFormat="1" applyFont="1" applyFill="1" applyBorder="1" applyAlignment="1">
      <alignment horizontal="center" wrapText="1"/>
    </xf>
    <xf numFmtId="10" fontId="33" fillId="2" borderId="119" xfId="133" applyNumberFormat="1" applyFont="1" applyFill="1" applyBorder="1" applyAlignment="1">
      <alignment horizontal="center"/>
    </xf>
    <xf numFmtId="10" fontId="33" fillId="2" borderId="150" xfId="0" applyNumberFormat="1" applyFont="1" applyFill="1" applyBorder="1" applyAlignment="1">
      <alignment wrapText="1"/>
    </xf>
    <xf numFmtId="10" fontId="33" fillId="2" borderId="17" xfId="0" applyNumberFormat="1" applyFont="1" applyFill="1" applyBorder="1" applyAlignment="1">
      <alignment wrapText="1"/>
    </xf>
    <xf numFmtId="0" fontId="33" fillId="2" borderId="17" xfId="0" applyFont="1" applyFill="1" applyBorder="1" applyAlignment="1">
      <alignment wrapText="1"/>
    </xf>
    <xf numFmtId="178" fontId="33" fillId="2" borderId="119" xfId="133" applyNumberFormat="1" applyFont="1" applyFill="1" applyBorder="1" applyAlignment="1">
      <alignment horizontal="center" wrapText="1"/>
    </xf>
    <xf numFmtId="178" fontId="33" fillId="2" borderId="119" xfId="133" applyNumberFormat="1" applyFont="1" applyFill="1" applyBorder="1" applyAlignment="1">
      <alignment horizontal="center"/>
    </xf>
    <xf numFmtId="178" fontId="33" fillId="2" borderId="112" xfId="133" applyNumberFormat="1" applyFont="1" applyFill="1" applyBorder="1" applyAlignment="1">
      <alignment horizontal="center"/>
    </xf>
    <xf numFmtId="0" fontId="52" fillId="2" borderId="183" xfId="0" applyFont="1" applyFill="1" applyBorder="1"/>
    <xf numFmtId="175" fontId="33" fillId="2" borderId="112" xfId="131" applyNumberFormat="1" applyFont="1" applyFill="1" applyBorder="1" applyAlignment="1"/>
    <xf numFmtId="175" fontId="33" fillId="2" borderId="46" xfId="131" applyNumberFormat="1" applyFont="1" applyFill="1" applyBorder="1" applyAlignment="1"/>
    <xf numFmtId="175" fontId="33" fillId="2" borderId="47" xfId="131" applyNumberFormat="1" applyFont="1" applyFill="1" applyBorder="1" applyAlignment="1"/>
    <xf numFmtId="0" fontId="33" fillId="26" borderId="17" xfId="0" applyFont="1" applyFill="1" applyBorder="1" applyAlignment="1"/>
    <xf numFmtId="175" fontId="33" fillId="2" borderId="116" xfId="131" applyNumberFormat="1" applyFont="1" applyFill="1" applyBorder="1" applyAlignment="1"/>
    <xf numFmtId="0" fontId="33" fillId="32" borderId="178" xfId="0" applyFont="1" applyFill="1" applyBorder="1" applyAlignment="1" applyProtection="1">
      <alignment horizontal="left" vertical="center" wrapText="1"/>
      <protection locked="0"/>
    </xf>
    <xf numFmtId="0" fontId="33" fillId="32" borderId="178" xfId="0" applyFont="1" applyFill="1" applyBorder="1" applyAlignment="1" applyProtection="1">
      <alignment horizontal="left" vertical="top" wrapText="1"/>
      <protection locked="0"/>
    </xf>
    <xf numFmtId="175" fontId="37" fillId="33" borderId="118" xfId="131" applyNumberFormat="1" applyFont="1" applyFill="1" applyBorder="1" applyAlignment="1" applyProtection="1">
      <alignment horizontal="right" vertical="center"/>
      <protection locked="0"/>
    </xf>
    <xf numFmtId="173" fontId="37" fillId="33" borderId="118" xfId="8" applyNumberFormat="1" applyFont="1" applyFill="1" applyBorder="1" applyAlignment="1" applyProtection="1">
      <alignment horizontal="right" vertical="center"/>
      <protection locked="0"/>
    </xf>
    <xf numFmtId="176" fontId="33" fillId="25" borderId="47" xfId="131" applyNumberFormat="1" applyFont="1" applyFill="1" applyBorder="1" applyAlignment="1" applyProtection="1">
      <alignment horizontal="center" vertical="center"/>
      <protection locked="0"/>
    </xf>
    <xf numFmtId="0" fontId="33" fillId="25" borderId="99" xfId="133" applyNumberFormat="1" applyFont="1" applyFill="1" applyBorder="1" applyAlignment="1" applyProtection="1">
      <alignment horizontal="center" vertical="center"/>
      <protection locked="0"/>
    </xf>
    <xf numFmtId="0" fontId="33" fillId="25" borderId="103" xfId="133" applyNumberFormat="1" applyFont="1" applyFill="1" applyBorder="1" applyAlignment="1" applyProtection="1">
      <alignment horizontal="center" vertical="center"/>
      <protection locked="0"/>
    </xf>
    <xf numFmtId="0" fontId="33" fillId="25" borderId="108" xfId="133" applyNumberFormat="1" applyFont="1" applyFill="1" applyBorder="1" applyAlignment="1" applyProtection="1">
      <alignment horizontal="center" vertical="center"/>
      <protection locked="0"/>
    </xf>
    <xf numFmtId="0" fontId="33" fillId="25" borderId="70" xfId="133" applyNumberFormat="1" applyFont="1" applyFill="1" applyBorder="1" applyAlignment="1" applyProtection="1">
      <alignment horizontal="center" vertical="center"/>
      <protection locked="0"/>
    </xf>
    <xf numFmtId="0" fontId="33" fillId="25" borderId="99" xfId="131" applyNumberFormat="1" applyFont="1" applyFill="1" applyBorder="1" applyAlignment="1" applyProtection="1">
      <alignment horizontal="center" vertical="center"/>
      <protection locked="0"/>
    </xf>
    <xf numFmtId="0" fontId="33" fillId="25" borderId="103" xfId="131" applyNumberFormat="1" applyFont="1" applyFill="1" applyBorder="1" applyAlignment="1" applyProtection="1">
      <alignment horizontal="center" vertical="center"/>
      <protection locked="0"/>
    </xf>
    <xf numFmtId="0" fontId="33" fillId="25" borderId="108" xfId="131" applyNumberFormat="1" applyFont="1" applyFill="1" applyBorder="1" applyAlignment="1" applyProtection="1">
      <alignment horizontal="center" vertical="center"/>
      <protection locked="0"/>
    </xf>
    <xf numFmtId="0" fontId="33" fillId="25" borderId="70" xfId="131" applyNumberFormat="1" applyFont="1" applyFill="1" applyBorder="1" applyAlignment="1" applyProtection="1">
      <alignment horizontal="center" vertical="center"/>
      <protection locked="0"/>
    </xf>
    <xf numFmtId="175" fontId="33" fillId="25" borderId="63" xfId="131" applyNumberFormat="1" applyFont="1" applyFill="1" applyBorder="1" applyAlignment="1" applyProtection="1">
      <alignment horizontal="center" vertical="center"/>
      <protection locked="0"/>
    </xf>
    <xf numFmtId="175" fontId="33" fillId="25" borderId="49" xfId="131" applyNumberFormat="1" applyFont="1" applyFill="1" applyBorder="1" applyAlignment="1" applyProtection="1">
      <alignment horizontal="center" vertical="center"/>
      <protection locked="0"/>
    </xf>
    <xf numFmtId="175" fontId="33" fillId="25" borderId="76" xfId="131" applyNumberFormat="1" applyFont="1" applyFill="1" applyBorder="1" applyAlignment="1" applyProtection="1">
      <alignment horizontal="center" vertical="center"/>
      <protection locked="0"/>
    </xf>
    <xf numFmtId="0" fontId="33" fillId="25" borderId="79" xfId="0" applyFont="1" applyFill="1" applyBorder="1" applyAlignment="1" applyProtection="1">
      <alignment horizontal="center" vertical="center" wrapText="1"/>
      <protection locked="0"/>
    </xf>
    <xf numFmtId="0" fontId="33" fillId="25" borderId="77" xfId="0" applyFont="1" applyFill="1" applyBorder="1" applyAlignment="1" applyProtection="1">
      <alignment horizontal="center" vertical="center" wrapText="1"/>
      <protection locked="0"/>
    </xf>
    <xf numFmtId="0" fontId="33" fillId="25" borderId="60" xfId="0" applyFont="1" applyFill="1" applyBorder="1" applyAlignment="1" applyProtection="1">
      <alignment horizontal="center" vertical="center"/>
      <protection locked="0"/>
    </xf>
    <xf numFmtId="0" fontId="33" fillId="25" borderId="61" xfId="0" applyFont="1" applyFill="1" applyBorder="1" applyAlignment="1" applyProtection="1">
      <alignment horizontal="center" vertical="center"/>
      <protection locked="0"/>
    </xf>
    <xf numFmtId="0" fontId="33" fillId="25" borderId="62" xfId="0" applyFont="1" applyFill="1" applyBorder="1" applyAlignment="1" applyProtection="1">
      <alignment horizontal="center" vertical="center"/>
      <protection locked="0"/>
    </xf>
    <xf numFmtId="0" fontId="33" fillId="25" borderId="53" xfId="0" applyFont="1" applyFill="1" applyBorder="1" applyAlignment="1" applyProtection="1">
      <alignment horizontal="center" vertical="center"/>
      <protection locked="0"/>
    </xf>
    <xf numFmtId="0" fontId="33" fillId="25" borderId="0" xfId="0" applyFont="1" applyFill="1" applyBorder="1" applyAlignment="1" applyProtection="1">
      <alignment horizontal="center" vertical="center"/>
      <protection locked="0"/>
    </xf>
    <xf numFmtId="0" fontId="33" fillId="25" borderId="54" xfId="0" applyFont="1" applyFill="1" applyBorder="1" applyAlignment="1" applyProtection="1">
      <alignment horizontal="center" vertical="center"/>
      <protection locked="0"/>
    </xf>
    <xf numFmtId="9" fontId="33" fillId="25" borderId="63" xfId="133" applyFont="1" applyFill="1" applyBorder="1" applyAlignment="1" applyProtection="1">
      <alignment horizontal="center" vertical="center"/>
      <protection locked="0"/>
    </xf>
    <xf numFmtId="9" fontId="33" fillId="25" borderId="49" xfId="133" applyFont="1" applyFill="1" applyBorder="1" applyAlignment="1" applyProtection="1">
      <alignment horizontal="center" vertical="center"/>
      <protection locked="0"/>
    </xf>
    <xf numFmtId="0" fontId="33" fillId="25" borderId="78" xfId="0" applyFont="1" applyFill="1" applyBorder="1" applyAlignment="1" applyProtection="1">
      <alignment horizontal="center" vertical="center" wrapText="1"/>
      <protection locked="0"/>
    </xf>
    <xf numFmtId="0" fontId="33" fillId="25" borderId="73" xfId="0" applyFont="1" applyFill="1" applyBorder="1" applyAlignment="1" applyProtection="1">
      <alignment horizontal="center" vertical="center"/>
      <protection locked="0"/>
    </xf>
    <xf numFmtId="0" fontId="33" fillId="25" borderId="74" xfId="0" applyFont="1" applyFill="1" applyBorder="1" applyAlignment="1" applyProtection="1">
      <alignment horizontal="center" vertical="center"/>
      <protection locked="0"/>
    </xf>
    <xf numFmtId="0" fontId="33" fillId="25" borderId="75" xfId="0" applyFont="1" applyFill="1" applyBorder="1" applyAlignment="1" applyProtection="1">
      <alignment horizontal="center" vertical="center"/>
      <protection locked="0"/>
    </xf>
    <xf numFmtId="9" fontId="33" fillId="25" borderId="76" xfId="133" applyFont="1" applyFill="1" applyBorder="1" applyAlignment="1" applyProtection="1">
      <alignment horizontal="center" vertical="center"/>
      <protection locked="0"/>
    </xf>
    <xf numFmtId="0" fontId="54" fillId="32" borderId="146" xfId="263" applyFill="1" applyBorder="1" applyAlignment="1" applyProtection="1">
      <protection locked="0"/>
    </xf>
    <xf numFmtId="0" fontId="33" fillId="25" borderId="54" xfId="0" applyFont="1" applyFill="1" applyBorder="1" applyAlignment="1" applyProtection="1">
      <alignment horizontal="center"/>
      <protection locked="0"/>
    </xf>
    <xf numFmtId="10" fontId="33" fillId="32" borderId="42" xfId="133" applyNumberFormat="1" applyFont="1" applyFill="1" applyBorder="1" applyProtection="1">
      <protection locked="0"/>
    </xf>
    <xf numFmtId="0" fontId="33" fillId="25" borderId="134" xfId="261" applyFont="1" applyFill="1" applyBorder="1" applyAlignment="1" applyProtection="1">
      <alignment horizontal="center" vertical="center"/>
    </xf>
    <xf numFmtId="0" fontId="33" fillId="25" borderId="136" xfId="261" applyFont="1" applyFill="1" applyBorder="1" applyAlignment="1" applyProtection="1">
      <alignment horizontal="center" vertical="center"/>
    </xf>
    <xf numFmtId="0" fontId="33" fillId="28" borderId="0" xfId="0" applyFont="1" applyFill="1" applyAlignment="1">
      <alignment horizontal="left" vertical="center" wrapText="1"/>
    </xf>
    <xf numFmtId="0" fontId="33" fillId="2" borderId="173" xfId="0" applyFont="1" applyFill="1" applyBorder="1" applyAlignment="1">
      <alignment horizontal="left" vertical="top" wrapText="1"/>
    </xf>
    <xf numFmtId="0" fontId="33" fillId="2" borderId="15" xfId="0" applyFont="1" applyFill="1" applyBorder="1" applyAlignment="1">
      <alignment horizontal="left" vertical="top" wrapText="1"/>
    </xf>
    <xf numFmtId="0" fontId="33" fillId="2" borderId="172" xfId="0" applyFont="1" applyFill="1" applyBorder="1" applyAlignment="1">
      <alignment horizontal="left" vertical="top" wrapText="1"/>
    </xf>
    <xf numFmtId="0" fontId="33" fillId="2" borderId="17"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117" xfId="0" applyFont="1" applyFill="1" applyBorder="1" applyAlignment="1">
      <alignment horizontal="left" vertical="top" wrapText="1"/>
    </xf>
    <xf numFmtId="0" fontId="33" fillId="2" borderId="18" xfId="0" applyFont="1" applyFill="1" applyBorder="1" applyAlignment="1">
      <alignment horizontal="left" vertical="top" wrapText="1"/>
    </xf>
    <xf numFmtId="0" fontId="33" fillId="2" borderId="5" xfId="0" applyFont="1" applyFill="1" applyBorder="1" applyAlignment="1">
      <alignment horizontal="left" vertical="top" wrapText="1"/>
    </xf>
    <xf numFmtId="0" fontId="33" fillId="2" borderId="19" xfId="0" applyFont="1" applyFill="1" applyBorder="1" applyAlignment="1">
      <alignment horizontal="left" vertical="top" wrapText="1"/>
    </xf>
    <xf numFmtId="0" fontId="33" fillId="2" borderId="134" xfId="0" applyFont="1" applyFill="1" applyBorder="1" applyAlignment="1" applyProtection="1">
      <alignment horizontal="center" vertical="center"/>
    </xf>
    <xf numFmtId="0" fontId="33" fillId="2" borderId="136" xfId="0" applyFont="1" applyFill="1" applyBorder="1" applyAlignment="1" applyProtection="1">
      <alignment horizontal="center" vertical="center"/>
    </xf>
    <xf numFmtId="0" fontId="39" fillId="27" borderId="134" xfId="0" applyFont="1" applyFill="1" applyBorder="1" applyAlignment="1" applyProtection="1">
      <alignment horizontal="center" vertical="center"/>
    </xf>
    <xf numFmtId="0" fontId="39" fillId="27" borderId="136" xfId="0" applyFont="1" applyFill="1" applyBorder="1" applyAlignment="1" applyProtection="1">
      <alignment horizontal="center" vertical="center"/>
    </xf>
    <xf numFmtId="0" fontId="47" fillId="29" borderId="134" xfId="132" applyFont="1" applyBorder="1" applyAlignment="1" applyProtection="1">
      <alignment horizontal="center" vertical="center"/>
    </xf>
    <xf numFmtId="0" fontId="47" fillId="29" borderId="136" xfId="132" applyFont="1" applyBorder="1" applyAlignment="1" applyProtection="1">
      <alignment horizontal="center" vertical="center"/>
    </xf>
    <xf numFmtId="0" fontId="33" fillId="2" borderId="14" xfId="0" applyFont="1" applyFill="1" applyBorder="1" applyAlignment="1">
      <alignment horizontal="left" vertical="top" wrapText="1"/>
    </xf>
    <xf numFmtId="0" fontId="33" fillId="2" borderId="15" xfId="0" applyFont="1" applyFill="1" applyBorder="1" applyAlignment="1">
      <alignment horizontal="left" vertical="top"/>
    </xf>
    <xf numFmtId="0" fontId="33" fillId="2" borderId="16" xfId="0" applyFont="1" applyFill="1" applyBorder="1" applyAlignment="1">
      <alignment horizontal="left" vertical="top"/>
    </xf>
    <xf numFmtId="0" fontId="33" fillId="2" borderId="17" xfId="0" applyFont="1" applyFill="1" applyBorder="1" applyAlignment="1">
      <alignment horizontal="left" vertical="top"/>
    </xf>
    <xf numFmtId="0" fontId="33" fillId="2" borderId="0" xfId="0" applyFont="1" applyFill="1" applyBorder="1" applyAlignment="1">
      <alignment horizontal="left" vertical="top"/>
    </xf>
    <xf numFmtId="0" fontId="33" fillId="2" borderId="117" xfId="0" applyFont="1" applyFill="1" applyBorder="1" applyAlignment="1">
      <alignment horizontal="left" vertical="top"/>
    </xf>
    <xf numFmtId="0" fontId="33" fillId="2" borderId="18" xfId="0" applyFont="1" applyFill="1" applyBorder="1" applyAlignment="1">
      <alignment horizontal="left" vertical="top"/>
    </xf>
    <xf numFmtId="0" fontId="33" fillId="2" borderId="5" xfId="0" applyFont="1" applyFill="1" applyBorder="1" applyAlignment="1">
      <alignment horizontal="left" vertical="top"/>
    </xf>
    <xf numFmtId="0" fontId="33" fillId="2" borderId="19" xfId="0" applyFont="1" applyFill="1" applyBorder="1" applyAlignment="1">
      <alignment horizontal="left" vertical="top"/>
    </xf>
    <xf numFmtId="0" fontId="37" fillId="2" borderId="173" xfId="0" applyFont="1" applyFill="1" applyBorder="1" applyAlignment="1">
      <alignment horizontal="left" vertical="top" wrapText="1"/>
    </xf>
    <xf numFmtId="0" fontId="33" fillId="42" borderId="134" xfId="0" applyFont="1" applyFill="1" applyBorder="1" applyAlignment="1">
      <alignment horizontal="center" vertical="center"/>
    </xf>
    <xf numFmtId="0" fontId="33" fillId="42" borderId="136" xfId="0" applyFont="1" applyFill="1" applyBorder="1" applyAlignment="1">
      <alignment horizontal="center" vertical="center"/>
    </xf>
    <xf numFmtId="0" fontId="33" fillId="26" borderId="134" xfId="0" applyFont="1" applyFill="1" applyBorder="1" applyAlignment="1">
      <alignment horizontal="center"/>
    </xf>
    <xf numFmtId="0" fontId="33" fillId="26" borderId="136" xfId="0" applyFont="1" applyFill="1" applyBorder="1" applyAlignment="1">
      <alignment horizontal="center"/>
    </xf>
    <xf numFmtId="0" fontId="33" fillId="2" borderId="16" xfId="0" applyFont="1" applyFill="1" applyBorder="1" applyAlignment="1">
      <alignment horizontal="left" vertical="top" wrapText="1"/>
    </xf>
    <xf numFmtId="0" fontId="37" fillId="2" borderId="14" xfId="0" applyFont="1" applyFill="1" applyBorder="1" applyAlignment="1">
      <alignment horizontal="left" vertical="top" wrapText="1"/>
    </xf>
    <xf numFmtId="0" fontId="37" fillId="2" borderId="15" xfId="0" applyFont="1" applyFill="1" applyBorder="1" applyAlignment="1">
      <alignment horizontal="left" vertical="top" wrapText="1"/>
    </xf>
    <xf numFmtId="0" fontId="37" fillId="2" borderId="16" xfId="0" applyFont="1" applyFill="1" applyBorder="1" applyAlignment="1">
      <alignment horizontal="left" vertical="top" wrapText="1"/>
    </xf>
    <xf numFmtId="0" fontId="37" fillId="2" borderId="17"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117" xfId="0" applyFont="1" applyFill="1" applyBorder="1" applyAlignment="1">
      <alignment horizontal="left" vertical="top" wrapText="1"/>
    </xf>
    <xf numFmtId="0" fontId="37" fillId="2" borderId="18"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19" xfId="0" applyFont="1" applyFill="1" applyBorder="1" applyAlignment="1">
      <alignment horizontal="left" vertical="top" wrapText="1"/>
    </xf>
    <xf numFmtId="0" fontId="33" fillId="2" borderId="172" xfId="0" applyFont="1" applyFill="1" applyBorder="1" applyAlignment="1">
      <alignment horizontal="left" vertical="top"/>
    </xf>
    <xf numFmtId="0" fontId="51" fillId="32" borderId="134" xfId="4" applyFont="1" applyFill="1" applyBorder="1" applyAlignment="1" applyProtection="1">
      <alignment horizontal="center" vertical="center"/>
      <protection locked="0"/>
    </xf>
    <xf numFmtId="0" fontId="51" fillId="32" borderId="135" xfId="4" applyFont="1" applyFill="1" applyBorder="1" applyAlignment="1" applyProtection="1">
      <alignment horizontal="center" vertical="center"/>
      <protection locked="0"/>
    </xf>
    <xf numFmtId="0" fontId="51" fillId="32" borderId="136" xfId="4" applyFont="1" applyFill="1" applyBorder="1" applyAlignment="1" applyProtection="1">
      <alignment horizontal="center" vertical="center"/>
      <protection locked="0"/>
    </xf>
    <xf numFmtId="0" fontId="33" fillId="28" borderId="0" xfId="0" applyFont="1" applyFill="1" applyAlignment="1">
      <alignment horizontal="left" vertical="top" wrapText="1"/>
    </xf>
    <xf numFmtId="0" fontId="33" fillId="28" borderId="134" xfId="0" applyFont="1" applyFill="1" applyBorder="1" applyAlignment="1">
      <alignment horizontal="left"/>
    </xf>
    <xf numFmtId="0" fontId="33" fillId="28" borderId="135" xfId="0" applyFont="1" applyFill="1" applyBorder="1" applyAlignment="1">
      <alignment horizontal="left"/>
    </xf>
    <xf numFmtId="0" fontId="33" fillId="28" borderId="136" xfId="0" applyFont="1" applyFill="1" applyBorder="1" applyAlignment="1">
      <alignment horizontal="left"/>
    </xf>
    <xf numFmtId="0" fontId="33" fillId="37" borderId="134" xfId="0" applyFont="1" applyFill="1" applyBorder="1" applyAlignment="1">
      <alignment horizontal="left"/>
    </xf>
    <xf numFmtId="0" fontId="33" fillId="37" borderId="135" xfId="0" applyFont="1" applyFill="1" applyBorder="1" applyAlignment="1">
      <alignment horizontal="left"/>
    </xf>
    <xf numFmtId="0" fontId="33" fillId="37" borderId="136" xfId="0" applyFont="1" applyFill="1" applyBorder="1" applyAlignment="1">
      <alignment horizontal="left"/>
    </xf>
    <xf numFmtId="0" fontId="37" fillId="2" borderId="173" xfId="0" quotePrefix="1" applyFont="1" applyFill="1" applyBorder="1" applyAlignment="1">
      <alignment horizontal="left" vertical="top" wrapText="1"/>
    </xf>
    <xf numFmtId="0" fontId="35" fillId="2" borderId="0" xfId="5" applyFont="1" applyFill="1">
      <alignment horizontal="left" vertical="center"/>
      <protection locked="0"/>
    </xf>
    <xf numFmtId="0" fontId="33" fillId="30" borderId="126" xfId="0" applyFont="1" applyFill="1" applyBorder="1" applyAlignment="1">
      <alignment horizontal="center" vertical="center" wrapText="1"/>
    </xf>
    <xf numFmtId="0" fontId="33" fillId="30" borderId="127" xfId="0" applyFont="1" applyFill="1" applyBorder="1" applyAlignment="1">
      <alignment horizontal="center" vertical="center" wrapText="1"/>
    </xf>
    <xf numFmtId="0" fontId="33" fillId="30" borderId="128" xfId="0" applyFont="1" applyFill="1" applyBorder="1" applyAlignment="1">
      <alignment horizontal="center" vertical="center" wrapText="1"/>
    </xf>
    <xf numFmtId="0" fontId="33" fillId="0" borderId="2" xfId="0" applyFont="1" applyFill="1" applyBorder="1" applyAlignment="1">
      <alignment horizontal="center"/>
    </xf>
    <xf numFmtId="0" fontId="33" fillId="0" borderId="3" xfId="0" applyFont="1" applyFill="1" applyBorder="1" applyAlignment="1">
      <alignment horizontal="center"/>
    </xf>
    <xf numFmtId="0" fontId="33" fillId="0" borderId="135" xfId="0" applyFont="1" applyFill="1" applyBorder="1" applyAlignment="1">
      <alignment horizontal="center"/>
    </xf>
    <xf numFmtId="0" fontId="33" fillId="0" borderId="4" xfId="0" applyFont="1" applyFill="1" applyBorder="1" applyAlignment="1">
      <alignment horizontal="center"/>
    </xf>
    <xf numFmtId="174" fontId="33" fillId="2" borderId="27" xfId="0" applyNumberFormat="1" applyFont="1" applyFill="1" applyBorder="1" applyAlignment="1">
      <alignment horizontal="center" vertical="center" wrapText="1"/>
    </xf>
    <xf numFmtId="174" fontId="33" fillId="2" borderId="31" xfId="0" applyNumberFormat="1" applyFont="1" applyFill="1" applyBorder="1" applyAlignment="1">
      <alignment horizontal="center" vertical="center" wrapText="1"/>
    </xf>
    <xf numFmtId="174" fontId="33" fillId="2" borderId="32" xfId="0" applyNumberFormat="1" applyFont="1" applyFill="1" applyBorder="1" applyAlignment="1">
      <alignment horizontal="center" vertical="center" wrapText="1"/>
    </xf>
    <xf numFmtId="174" fontId="33" fillId="2" borderId="118" xfId="0" applyNumberFormat="1" applyFont="1" applyFill="1" applyBorder="1" applyAlignment="1">
      <alignment horizontal="center" vertical="center" wrapText="1"/>
    </xf>
    <xf numFmtId="174" fontId="33" fillId="2" borderId="146" xfId="0" applyNumberFormat="1" applyFont="1" applyFill="1" applyBorder="1" applyAlignment="1">
      <alignment horizontal="center" vertical="center" wrapText="1"/>
    </xf>
    <xf numFmtId="174" fontId="37" fillId="2" borderId="118" xfId="0" applyNumberFormat="1" applyFont="1" applyFill="1" applyBorder="1" applyAlignment="1">
      <alignment horizontal="center" vertical="center" wrapText="1"/>
    </xf>
    <xf numFmtId="175" fontId="33" fillId="2" borderId="63" xfId="131" applyNumberFormat="1" applyFont="1" applyFill="1" applyBorder="1" applyAlignment="1">
      <alignment horizontal="center" vertical="center"/>
    </xf>
    <xf numFmtId="175" fontId="33" fillId="2" borderId="49" xfId="131" applyNumberFormat="1" applyFont="1" applyFill="1" applyBorder="1" applyAlignment="1">
      <alignment horizontal="center" vertical="center"/>
    </xf>
    <xf numFmtId="175" fontId="33" fillId="2" borderId="76" xfId="131" applyNumberFormat="1" applyFont="1" applyFill="1" applyBorder="1" applyAlignment="1">
      <alignment horizontal="center" vertical="center"/>
    </xf>
    <xf numFmtId="0" fontId="33" fillId="2" borderId="2" xfId="0" applyFont="1" applyFill="1" applyBorder="1" applyAlignment="1">
      <alignment horizontal="center"/>
    </xf>
    <xf numFmtId="0" fontId="33" fillId="2" borderId="4" xfId="0" applyFont="1" applyFill="1" applyBorder="1" applyAlignment="1">
      <alignment horizontal="center"/>
    </xf>
    <xf numFmtId="174" fontId="33" fillId="2" borderId="2" xfId="0" applyNumberFormat="1" applyFont="1" applyFill="1" applyBorder="1" applyAlignment="1">
      <alignment horizontal="center" vertical="center" wrapText="1"/>
    </xf>
    <xf numFmtId="174" fontId="33" fillId="2" borderId="3" xfId="0" applyNumberFormat="1" applyFont="1" applyFill="1" applyBorder="1" applyAlignment="1">
      <alignment horizontal="center" vertical="center" wrapText="1"/>
    </xf>
    <xf numFmtId="174" fontId="33" fillId="2" borderId="4" xfId="0" applyNumberFormat="1" applyFont="1" applyFill="1" applyBorder="1" applyAlignment="1">
      <alignment horizontal="center" vertical="center" wrapText="1"/>
    </xf>
    <xf numFmtId="175" fontId="33" fillId="25" borderId="63" xfId="131" applyNumberFormat="1" applyFont="1" applyFill="1" applyBorder="1" applyAlignment="1" applyProtection="1">
      <alignment horizontal="center" vertical="center"/>
      <protection locked="0"/>
    </xf>
    <xf numFmtId="175" fontId="33" fillId="25" borderId="49" xfId="131" applyNumberFormat="1" applyFont="1" applyFill="1" applyBorder="1" applyAlignment="1" applyProtection="1">
      <alignment horizontal="center" vertical="center"/>
      <protection locked="0"/>
    </xf>
    <xf numFmtId="175" fontId="33" fillId="25" borderId="76" xfId="131" applyNumberFormat="1" applyFont="1" applyFill="1" applyBorder="1" applyAlignment="1" applyProtection="1">
      <alignment horizontal="center" vertical="center"/>
      <protection locked="0"/>
    </xf>
    <xf numFmtId="0" fontId="33" fillId="25" borderId="79" xfId="0" applyFont="1" applyFill="1" applyBorder="1" applyAlignment="1" applyProtection="1">
      <alignment horizontal="center" vertical="center" wrapText="1"/>
      <protection locked="0"/>
    </xf>
    <xf numFmtId="0" fontId="33" fillId="25" borderId="77" xfId="0" applyFont="1" applyFill="1" applyBorder="1" applyAlignment="1" applyProtection="1">
      <alignment horizontal="center" vertical="center" wrapText="1"/>
      <protection locked="0"/>
    </xf>
    <xf numFmtId="0" fontId="33" fillId="25" borderId="90" xfId="0" applyFont="1" applyFill="1" applyBorder="1" applyAlignment="1" applyProtection="1">
      <alignment horizontal="center" vertical="center" wrapText="1"/>
      <protection locked="0"/>
    </xf>
    <xf numFmtId="0" fontId="33" fillId="25" borderId="60" xfId="0" applyFont="1" applyFill="1" applyBorder="1" applyAlignment="1" applyProtection="1">
      <alignment horizontal="center" vertical="center"/>
      <protection locked="0"/>
    </xf>
    <xf numFmtId="0" fontId="33" fillId="25" borderId="61" xfId="0" applyFont="1" applyFill="1" applyBorder="1" applyAlignment="1" applyProtection="1">
      <alignment horizontal="center" vertical="center"/>
      <protection locked="0"/>
    </xf>
    <xf numFmtId="0" fontId="33" fillId="25" borderId="62" xfId="0" applyFont="1" applyFill="1" applyBorder="1" applyAlignment="1" applyProtection="1">
      <alignment horizontal="center" vertical="center"/>
      <protection locked="0"/>
    </xf>
    <xf numFmtId="0" fontId="33" fillId="25" borderId="53" xfId="0" applyFont="1" applyFill="1" applyBorder="1" applyAlignment="1" applyProtection="1">
      <alignment horizontal="center" vertical="center"/>
      <protection locked="0"/>
    </xf>
    <xf numFmtId="0" fontId="33" fillId="25" borderId="0" xfId="0" applyFont="1" applyFill="1" applyBorder="1" applyAlignment="1" applyProtection="1">
      <alignment horizontal="center" vertical="center"/>
      <protection locked="0"/>
    </xf>
    <xf numFmtId="0" fontId="33" fillId="25" borderId="54" xfId="0" applyFont="1" applyFill="1" applyBorder="1" applyAlignment="1" applyProtection="1">
      <alignment horizontal="center" vertical="center"/>
      <protection locked="0"/>
    </xf>
    <xf numFmtId="0" fontId="33" fillId="25" borderId="91" xfId="0" applyFont="1" applyFill="1" applyBorder="1" applyAlignment="1" applyProtection="1">
      <alignment horizontal="center" vertical="center"/>
      <protection locked="0"/>
    </xf>
    <xf numFmtId="0" fontId="33" fillId="25" borderId="5" xfId="0" applyFont="1" applyFill="1" applyBorder="1" applyAlignment="1" applyProtection="1">
      <alignment horizontal="center" vertical="center"/>
      <protection locked="0"/>
    </xf>
    <xf numFmtId="0" fontId="33" fillId="25" borderId="92" xfId="0" applyFont="1" applyFill="1" applyBorder="1" applyAlignment="1" applyProtection="1">
      <alignment horizontal="center" vertical="center"/>
      <protection locked="0"/>
    </xf>
    <xf numFmtId="9" fontId="33" fillId="25" borderId="63" xfId="133" applyFont="1" applyFill="1" applyBorder="1" applyAlignment="1" applyProtection="1">
      <alignment horizontal="center" vertical="center"/>
      <protection locked="0"/>
    </xf>
    <xf numFmtId="9" fontId="33" fillId="25" borderId="49" xfId="133" applyFont="1" applyFill="1" applyBorder="1" applyAlignment="1" applyProtection="1">
      <alignment horizontal="center" vertical="center"/>
      <protection locked="0"/>
    </xf>
    <xf numFmtId="9" fontId="33" fillId="25" borderId="94" xfId="133" applyFont="1" applyFill="1" applyBorder="1" applyAlignment="1" applyProtection="1">
      <alignment horizontal="center" vertical="center"/>
      <protection locked="0"/>
    </xf>
    <xf numFmtId="175" fontId="33" fillId="25" borderId="94" xfId="131" applyNumberFormat="1" applyFont="1" applyFill="1" applyBorder="1" applyAlignment="1" applyProtection="1">
      <alignment horizontal="center" vertical="center"/>
      <protection locked="0"/>
    </xf>
    <xf numFmtId="0" fontId="33" fillId="25" borderId="78" xfId="0" applyFont="1" applyFill="1" applyBorder="1" applyAlignment="1" applyProtection="1">
      <alignment horizontal="center" vertical="center" wrapText="1"/>
      <protection locked="0"/>
    </xf>
    <xf numFmtId="0" fontId="33" fillId="25" borderId="73" xfId="0" applyFont="1" applyFill="1" applyBorder="1" applyAlignment="1" applyProtection="1">
      <alignment horizontal="center" vertical="center"/>
      <protection locked="0"/>
    </xf>
    <xf numFmtId="0" fontId="33" fillId="25" borderId="74" xfId="0" applyFont="1" applyFill="1" applyBorder="1" applyAlignment="1" applyProtection="1">
      <alignment horizontal="center" vertical="center"/>
      <protection locked="0"/>
    </xf>
    <xf numFmtId="0" fontId="33" fillId="25" borderId="75" xfId="0" applyFont="1" applyFill="1" applyBorder="1" applyAlignment="1" applyProtection="1">
      <alignment horizontal="center" vertical="center"/>
      <protection locked="0"/>
    </xf>
    <xf numFmtId="9" fontId="33" fillId="25" borderId="76" xfId="133" applyFont="1" applyFill="1" applyBorder="1" applyAlignment="1" applyProtection="1">
      <alignment horizontal="center" vertical="center"/>
      <protection locked="0"/>
    </xf>
    <xf numFmtId="0" fontId="33" fillId="25" borderId="60" xfId="0" applyFont="1" applyFill="1" applyBorder="1" applyAlignment="1" applyProtection="1">
      <alignment horizontal="center" vertical="center" wrapText="1"/>
      <protection locked="0"/>
    </xf>
    <xf numFmtId="0" fontId="33" fillId="25" borderId="61" xfId="0" applyFont="1" applyFill="1" applyBorder="1" applyAlignment="1" applyProtection="1">
      <alignment horizontal="center" vertical="center" wrapText="1"/>
      <protection locked="0"/>
    </xf>
    <xf numFmtId="0" fontId="33" fillId="25" borderId="62" xfId="0" applyFont="1" applyFill="1" applyBorder="1" applyAlignment="1" applyProtection="1">
      <alignment horizontal="center" vertical="center" wrapText="1"/>
      <protection locked="0"/>
    </xf>
    <xf numFmtId="0" fontId="33" fillId="25" borderId="53" xfId="0" applyFont="1" applyFill="1" applyBorder="1" applyAlignment="1" applyProtection="1">
      <alignment horizontal="center" vertical="center" wrapText="1"/>
      <protection locked="0"/>
    </xf>
    <xf numFmtId="0" fontId="33" fillId="25" borderId="0" xfId="0" applyFont="1" applyFill="1" applyBorder="1" applyAlignment="1" applyProtection="1">
      <alignment horizontal="center" vertical="center" wrapText="1"/>
      <protection locked="0"/>
    </xf>
    <xf numFmtId="0" fontId="33" fillId="25" borderId="54" xfId="0" applyFont="1" applyFill="1" applyBorder="1" applyAlignment="1" applyProtection="1">
      <alignment horizontal="center" vertical="center" wrapText="1"/>
      <protection locked="0"/>
    </xf>
    <xf numFmtId="0" fontId="33" fillId="25" borderId="73" xfId="0" applyFont="1" applyFill="1" applyBorder="1" applyAlignment="1" applyProtection="1">
      <alignment horizontal="center" vertical="center" wrapText="1"/>
      <protection locked="0"/>
    </xf>
    <xf numFmtId="0" fontId="33" fillId="25" borderId="74" xfId="0" applyFont="1" applyFill="1" applyBorder="1" applyAlignment="1" applyProtection="1">
      <alignment horizontal="center" vertical="center" wrapText="1"/>
      <protection locked="0"/>
    </xf>
    <xf numFmtId="0" fontId="33" fillId="25" borderId="75" xfId="0" applyFont="1" applyFill="1" applyBorder="1" applyAlignment="1" applyProtection="1">
      <alignment horizontal="center" vertical="center" wrapText="1"/>
      <protection locked="0"/>
    </xf>
    <xf numFmtId="0" fontId="33" fillId="25" borderId="184" xfId="0" applyFont="1" applyFill="1" applyBorder="1" applyAlignment="1" applyProtection="1">
      <alignment horizontal="center" vertical="center" wrapText="1"/>
      <protection locked="0"/>
    </xf>
    <xf numFmtId="0" fontId="33" fillId="25" borderId="185" xfId="0" applyFont="1" applyFill="1" applyBorder="1" applyAlignment="1" applyProtection="1">
      <alignment horizontal="center" vertical="center" wrapText="1"/>
      <protection locked="0"/>
    </xf>
    <xf numFmtId="0" fontId="33" fillId="25" borderId="15" xfId="0" applyFont="1" applyFill="1" applyBorder="1" applyAlignment="1" applyProtection="1">
      <alignment horizontal="center" vertical="center"/>
      <protection locked="0"/>
    </xf>
    <xf numFmtId="0" fontId="33" fillId="25" borderId="52" xfId="0" applyFont="1" applyFill="1" applyBorder="1" applyAlignment="1" applyProtection="1">
      <alignment horizontal="center" vertical="center"/>
      <protection locked="0"/>
    </xf>
    <xf numFmtId="9" fontId="33" fillId="25" borderId="179" xfId="133" applyFont="1" applyFill="1" applyBorder="1" applyAlignment="1" applyProtection="1">
      <alignment horizontal="center" vertical="center"/>
      <protection locked="0"/>
    </xf>
    <xf numFmtId="175" fontId="33" fillId="25" borderId="179" xfId="131" applyNumberFormat="1" applyFont="1" applyFill="1" applyBorder="1" applyAlignment="1" applyProtection="1">
      <alignment horizontal="center" vertical="center"/>
      <protection locked="0"/>
    </xf>
    <xf numFmtId="174" fontId="33" fillId="2" borderId="14" xfId="0" applyNumberFormat="1" applyFont="1" applyFill="1" applyBorder="1" applyAlignment="1">
      <alignment horizontal="center" vertical="center" wrapText="1"/>
    </xf>
    <xf numFmtId="174" fontId="33" fillId="2" borderId="15" xfId="0" applyNumberFormat="1" applyFont="1" applyFill="1" applyBorder="1" applyAlignment="1">
      <alignment horizontal="center" vertical="center" wrapText="1"/>
    </xf>
    <xf numFmtId="174" fontId="33" fillId="2" borderId="16" xfId="0" applyNumberFormat="1" applyFont="1" applyFill="1" applyBorder="1" applyAlignment="1">
      <alignment horizontal="center" vertical="center" wrapText="1"/>
    </xf>
    <xf numFmtId="174" fontId="33" fillId="2" borderId="18" xfId="0" applyNumberFormat="1" applyFont="1" applyFill="1" applyBorder="1" applyAlignment="1">
      <alignment horizontal="center" vertical="center" wrapText="1"/>
    </xf>
    <xf numFmtId="174" fontId="33" fillId="2" borderId="5" xfId="0" applyNumberFormat="1" applyFont="1" applyFill="1" applyBorder="1" applyAlignment="1">
      <alignment horizontal="center" vertical="center" wrapText="1"/>
    </xf>
    <xf numFmtId="174" fontId="33" fillId="2" borderId="19" xfId="0" applyNumberFormat="1" applyFont="1" applyFill="1" applyBorder="1" applyAlignment="1">
      <alignment horizontal="center" vertical="center" wrapText="1"/>
    </xf>
    <xf numFmtId="0" fontId="33" fillId="2" borderId="2" xfId="0" applyFont="1" applyFill="1" applyBorder="1" applyAlignment="1">
      <alignment horizontal="center" wrapText="1"/>
    </xf>
    <xf numFmtId="0" fontId="33" fillId="2" borderId="3" xfId="0" applyFont="1" applyFill="1" applyBorder="1" applyAlignment="1">
      <alignment horizontal="center" wrapText="1"/>
    </xf>
    <xf numFmtId="0" fontId="33" fillId="2" borderId="4" xfId="0" applyFont="1" applyFill="1" applyBorder="1" applyAlignment="1">
      <alignment horizontal="center" wrapText="1"/>
    </xf>
    <xf numFmtId="175" fontId="33" fillId="2" borderId="48" xfId="131" applyNumberFormat="1" applyFont="1" applyFill="1" applyBorder="1" applyAlignment="1">
      <alignment horizontal="center" vertical="center"/>
    </xf>
    <xf numFmtId="0" fontId="33" fillId="0" borderId="126" xfId="0" applyFont="1" applyFill="1" applyBorder="1" applyAlignment="1">
      <alignment horizontal="center" vertical="center" wrapText="1"/>
    </xf>
    <xf numFmtId="0" fontId="33" fillId="0" borderId="127" xfId="0" applyFont="1" applyFill="1" applyBorder="1" applyAlignment="1">
      <alignment horizontal="center" vertical="center" wrapText="1"/>
    </xf>
    <xf numFmtId="0" fontId="33" fillId="0" borderId="128" xfId="0" applyFont="1" applyFill="1" applyBorder="1" applyAlignment="1">
      <alignment horizontal="center" vertical="center" wrapText="1"/>
    </xf>
    <xf numFmtId="175" fontId="33" fillId="2" borderId="94" xfId="131" applyNumberFormat="1" applyFont="1" applyFill="1" applyBorder="1" applyAlignment="1">
      <alignment horizontal="center" vertical="center"/>
    </xf>
    <xf numFmtId="175" fontId="33" fillId="25" borderId="48" xfId="131" applyNumberFormat="1" applyFont="1" applyFill="1" applyBorder="1" applyAlignment="1" applyProtection="1">
      <alignment horizontal="center" vertical="center"/>
      <protection locked="0"/>
    </xf>
    <xf numFmtId="0" fontId="33" fillId="2" borderId="118" xfId="0" applyFont="1" applyFill="1" applyBorder="1" applyAlignment="1">
      <alignment horizontal="center"/>
    </xf>
    <xf numFmtId="0" fontId="33" fillId="25" borderId="81" xfId="0" applyFont="1" applyFill="1" applyBorder="1" applyAlignment="1" applyProtection="1">
      <alignment horizontal="center" vertical="center" wrapText="1"/>
      <protection locked="0"/>
    </xf>
    <xf numFmtId="0" fontId="90" fillId="2" borderId="17" xfId="0" applyFont="1" applyFill="1" applyBorder="1" applyAlignment="1">
      <alignment horizontal="left" vertical="top" wrapText="1" indent="1"/>
    </xf>
    <xf numFmtId="0" fontId="90" fillId="2" borderId="0" xfId="0" applyFont="1" applyFill="1" applyBorder="1" applyAlignment="1">
      <alignment horizontal="left" vertical="top" wrapText="1" indent="1"/>
    </xf>
    <xf numFmtId="0" fontId="90" fillId="2" borderId="0" xfId="0" applyFont="1" applyFill="1" applyBorder="1" applyAlignment="1">
      <alignment horizontal="center" vertical="center" wrapText="1"/>
    </xf>
    <xf numFmtId="0" fontId="90" fillId="2" borderId="151" xfId="0" applyFont="1" applyFill="1" applyBorder="1" applyAlignment="1">
      <alignment horizontal="center" vertical="center" wrapText="1"/>
    </xf>
    <xf numFmtId="181" fontId="91" fillId="28" borderId="115" xfId="0" applyNumberFormat="1" applyFont="1" applyFill="1" applyBorder="1" applyAlignment="1">
      <alignment horizontal="center"/>
    </xf>
    <xf numFmtId="181" fontId="91" fillId="28" borderId="178" xfId="0" applyNumberFormat="1" applyFont="1" applyFill="1" applyBorder="1" applyAlignment="1">
      <alignment horizontal="center"/>
    </xf>
    <xf numFmtId="0" fontId="0" fillId="2" borderId="176" xfId="0" applyFill="1" applyBorder="1" applyAlignment="1">
      <alignment horizontal="left" wrapText="1"/>
    </xf>
    <xf numFmtId="0" fontId="33" fillId="0" borderId="177" xfId="233" applyFont="1" applyFill="1" applyBorder="1" applyAlignment="1">
      <alignment horizontal="left" vertical="center"/>
    </xf>
    <xf numFmtId="0" fontId="77" fillId="2" borderId="176" xfId="0" applyFont="1" applyFill="1" applyBorder="1" applyAlignment="1">
      <alignment horizontal="left" wrapText="1"/>
    </xf>
    <xf numFmtId="0" fontId="33" fillId="2" borderId="5" xfId="0" applyNumberFormat="1" applyFont="1" applyFill="1" applyBorder="1" applyAlignment="1">
      <alignment horizontal="center" vertical="center" wrapText="1"/>
    </xf>
    <xf numFmtId="0" fontId="33" fillId="2" borderId="168" xfId="0" applyFont="1" applyFill="1" applyBorder="1" applyAlignment="1">
      <alignment horizontal="right"/>
    </xf>
    <xf numFmtId="0" fontId="33" fillId="2" borderId="164" xfId="0" applyFont="1" applyFill="1" applyBorder="1" applyAlignment="1">
      <alignment horizontal="right"/>
    </xf>
    <xf numFmtId="0" fontId="33" fillId="0" borderId="168" xfId="0" applyFont="1" applyFill="1" applyBorder="1" applyAlignment="1">
      <alignment horizontal="right"/>
    </xf>
    <xf numFmtId="0" fontId="33" fillId="0" borderId="164" xfId="0" applyFont="1" applyFill="1" applyBorder="1" applyAlignment="1">
      <alignment horizontal="right"/>
    </xf>
    <xf numFmtId="0" fontId="37" fillId="2" borderId="168" xfId="0" applyFont="1" applyFill="1" applyBorder="1" applyAlignment="1">
      <alignment horizontal="right"/>
    </xf>
    <xf numFmtId="0" fontId="37" fillId="2" borderId="164" xfId="0" applyFont="1" applyFill="1" applyBorder="1" applyAlignment="1">
      <alignment horizontal="right"/>
    </xf>
    <xf numFmtId="0" fontId="75" fillId="2" borderId="18" xfId="0" applyFont="1" applyFill="1" applyBorder="1" applyAlignment="1">
      <alignment horizontal="left" vertical="top"/>
    </xf>
    <xf numFmtId="0" fontId="75" fillId="2" borderId="5" xfId="0" applyFont="1" applyFill="1" applyBorder="1" applyAlignment="1">
      <alignment horizontal="left" vertical="top"/>
    </xf>
    <xf numFmtId="0" fontId="33" fillId="2" borderId="175" xfId="0" applyFont="1" applyFill="1" applyBorder="1" applyAlignment="1">
      <alignment horizontal="center" wrapText="1"/>
    </xf>
    <xf numFmtId="0" fontId="33" fillId="2" borderId="5" xfId="0" applyFont="1" applyFill="1" applyBorder="1" applyAlignment="1">
      <alignment horizontal="center" wrapText="1"/>
    </xf>
    <xf numFmtId="0" fontId="33" fillId="2" borderId="171" xfId="0" applyFont="1" applyFill="1" applyBorder="1" applyAlignment="1">
      <alignment horizontal="center" wrapText="1"/>
    </xf>
    <xf numFmtId="0" fontId="33" fillId="2" borderId="0" xfId="0" applyFont="1" applyFill="1" applyBorder="1" applyAlignment="1">
      <alignment horizontal="center" wrapText="1"/>
    </xf>
    <xf numFmtId="0" fontId="37" fillId="42" borderId="168" xfId="0" applyFont="1" applyFill="1" applyBorder="1" applyAlignment="1">
      <alignment horizontal="right"/>
    </xf>
    <xf numFmtId="0" fontId="37" fillId="42" borderId="164" xfId="0" applyFont="1" applyFill="1" applyBorder="1" applyAlignment="1">
      <alignment horizontal="right"/>
    </xf>
    <xf numFmtId="0" fontId="73" fillId="2" borderId="0" xfId="0" applyFont="1" applyFill="1" applyAlignment="1" applyProtection="1">
      <alignment horizontal="left" vertical="top" wrapText="1"/>
      <protection locked="0"/>
    </xf>
    <xf numFmtId="0" fontId="73" fillId="2" borderId="0" xfId="0" applyFont="1" applyFill="1" applyAlignment="1" applyProtection="1">
      <alignment horizontal="left" wrapText="1"/>
      <protection locked="0"/>
    </xf>
    <xf numFmtId="0" fontId="73" fillId="2" borderId="0" xfId="0" applyFont="1" applyFill="1" applyAlignment="1" applyProtection="1">
      <alignment horizontal="left" vertical="center" wrapText="1"/>
      <protection locked="0"/>
    </xf>
  </cellXfs>
  <cellStyles count="26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Assumptions Center Currency" xfId="34"/>
    <cellStyle name="Assumptions Center Currency 2" xfId="35"/>
    <cellStyle name="Assumptions Center Date" xfId="36"/>
    <cellStyle name="Assumptions Center Date 2" xfId="37"/>
    <cellStyle name="Assumptions Center Multiple" xfId="38"/>
    <cellStyle name="Assumptions Center Multiple 2" xfId="39"/>
    <cellStyle name="Assumptions Center Number" xfId="40"/>
    <cellStyle name="Assumptions Center Number 2" xfId="41"/>
    <cellStyle name="Assumptions Center Percentage" xfId="42"/>
    <cellStyle name="Assumptions Center Percentage 2" xfId="43"/>
    <cellStyle name="Assumptions Center Year" xfId="44"/>
    <cellStyle name="Assumptions Center Year 2" xfId="45"/>
    <cellStyle name="Assumptions Heading" xfId="46"/>
    <cellStyle name="Assumptions Heading 2" xfId="47"/>
    <cellStyle name="Assumptions Heading 2 2" xfId="261"/>
    <cellStyle name="Assumptions Right Currency" xfId="48"/>
    <cellStyle name="Assumptions Right Currency 2" xfId="49"/>
    <cellStyle name="Assumptions Right Date" xfId="50"/>
    <cellStyle name="Assumptions Right Date 2" xfId="51"/>
    <cellStyle name="Assumptions Right Multiple" xfId="52"/>
    <cellStyle name="Assumptions Right Multiple 2" xfId="53"/>
    <cellStyle name="Assumptions Right Number" xfId="54"/>
    <cellStyle name="Assumptions Right Number 2" xfId="55"/>
    <cellStyle name="Assumptions Right Percentage" xfId="56"/>
    <cellStyle name="Assumptions Right Percentage 2" xfId="57"/>
    <cellStyle name="Assumptions Right Year" xfId="58"/>
    <cellStyle name="Assumptions Right Year 2" xfId="59"/>
    <cellStyle name="Bad" xfId="262" builtinId="27"/>
    <cellStyle name="Bad 2" xfId="60"/>
    <cellStyle name="Calculation 2" xfId="61"/>
    <cellStyle name="Calculation 2 2" xfId="206"/>
    <cellStyle name="Calculation 2 3" xfId="207"/>
    <cellStyle name="Cell Link" xfId="62"/>
    <cellStyle name="Cell Link 2" xfId="63"/>
    <cellStyle name="Center Currency" xfId="64"/>
    <cellStyle name="Center Currency 2" xfId="65"/>
    <cellStyle name="Center Date" xfId="66"/>
    <cellStyle name="Center Date 2" xfId="67"/>
    <cellStyle name="Center Multiple" xfId="68"/>
    <cellStyle name="Center Multiple 2" xfId="69"/>
    <cellStyle name="Center Number" xfId="70"/>
    <cellStyle name="Center Number 2" xfId="71"/>
    <cellStyle name="Center Percentage" xfId="72"/>
    <cellStyle name="Center Percentage 2" xfId="73"/>
    <cellStyle name="Center Year" xfId="74"/>
    <cellStyle name="Center Year 2" xfId="75"/>
    <cellStyle name="Check Cell 2" xfId="76"/>
    <cellStyle name="Comma" xfId="131" builtinId="3"/>
    <cellStyle name="Comma 2" xfId="234"/>
    <cellStyle name="Currency" xfId="134" builtinId="4"/>
    <cellStyle name="Data" xfId="219"/>
    <cellStyle name="Data 2" xfId="220"/>
    <cellStyle name="Explanatory Text 2" xfId="77"/>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rmula" xfId="221"/>
    <cellStyle name="FormulaNoNumber" xfId="222"/>
    <cellStyle name="Good" xfId="132" builtinId="26"/>
    <cellStyle name="Good 2" xfId="78"/>
    <cellStyle name="Heading" xfId="223"/>
    <cellStyle name="Heading 1" xfId="1" builtinId="16"/>
    <cellStyle name="Heading 1 2" xfId="79"/>
    <cellStyle name="Heading 2 2" xfId="80"/>
    <cellStyle name="Heading 3" xfId="2" builtinId="18"/>
    <cellStyle name="Heading 3 2" xfId="81"/>
    <cellStyle name="Heading 4 2" xfId="82"/>
    <cellStyle name="Heading 5" xfId="224"/>
    <cellStyle name="Heading 6" xfId="225"/>
    <cellStyle name="Heading1" xfId="226"/>
    <cellStyle name="Heading1 2" xfId="227"/>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3" builtinId="8"/>
    <cellStyle name="Hyperlink Arrow" xfId="6"/>
    <cellStyle name="Hyperlink Check" xfId="83"/>
    <cellStyle name="Hyperlink Text" xfId="5"/>
    <cellStyle name="Hyperlink Text 2" xfId="84"/>
    <cellStyle name="Hyperlink Text 2 2" xfId="85"/>
    <cellStyle name="Input 2" xfId="86"/>
    <cellStyle name="Input 2 2" xfId="208"/>
    <cellStyle name="Input 2 3" xfId="205"/>
    <cellStyle name="Justified Formatting" xfId="235"/>
    <cellStyle name="Linked Cell 2" xfId="87"/>
    <cellStyle name="Lookup Table Heading" xfId="88"/>
    <cellStyle name="Lookup Table Heading 2" xfId="89"/>
    <cellStyle name="Lookup Table Heading 2 2" xfId="210"/>
    <cellStyle name="Lookup Table Heading 2 3" xfId="203"/>
    <cellStyle name="Lookup Table Heading 3" xfId="209"/>
    <cellStyle name="Lookup Table Heading 4" xfId="204"/>
    <cellStyle name="Lookup Table Label" xfId="90"/>
    <cellStyle name="Lookup Table Label 2" xfId="91"/>
    <cellStyle name="Lookup Table Label 2 2" xfId="212"/>
    <cellStyle name="Lookup Table Label 2 3" xfId="201"/>
    <cellStyle name="Lookup Table Label 3" xfId="211"/>
    <cellStyle name="Lookup Table Label 4" xfId="202"/>
    <cellStyle name="Lookup Table Number" xfId="92"/>
    <cellStyle name="Lookup Table Number 2" xfId="93"/>
    <cellStyle name="Lookup Table Number 2 2" xfId="214"/>
    <cellStyle name="Lookup Table Number 2 3" xfId="199"/>
    <cellStyle name="Lookup Table Number 3" xfId="213"/>
    <cellStyle name="Lookup Table Number 4" xfId="200"/>
    <cellStyle name="Model Name" xfId="4"/>
    <cellStyle name="Model Name 2" xfId="94"/>
    <cellStyle name="Model Name 2 2" xfId="95"/>
    <cellStyle name="Neutral 2" xfId="96"/>
    <cellStyle name="NoData" xfId="228"/>
    <cellStyle name="Normal" xfId="0" builtinId="0"/>
    <cellStyle name="Normal 2" xfId="97"/>
    <cellStyle name="Normal 3" xfId="218"/>
    <cellStyle name="Normal 4" xfId="98"/>
    <cellStyle name="Normal 5" xfId="233"/>
    <cellStyle name="Note 2" xfId="99"/>
    <cellStyle name="Note 2 2" xfId="215"/>
    <cellStyle name="Note 2 3" xfId="198"/>
    <cellStyle name="Output 2" xfId="100"/>
    <cellStyle name="Output 2 2" xfId="216"/>
    <cellStyle name="Output 2 3" xfId="197"/>
    <cellStyle name="Percent" xfId="133" builtinId="5"/>
    <cellStyle name="Percent 2" xfId="101"/>
    <cellStyle name="Period Title" xfId="7"/>
    <cellStyle name="Period Title 2" xfId="102"/>
    <cellStyle name="Result" xfId="229"/>
    <cellStyle name="Result 2" xfId="230"/>
    <cellStyle name="Result2" xfId="231"/>
    <cellStyle name="Result2 2" xfId="232"/>
    <cellStyle name="Right Currency" xfId="103"/>
    <cellStyle name="Right Currency 2" xfId="104"/>
    <cellStyle name="Right Date" xfId="105"/>
    <cellStyle name="Right Date 2" xfId="106"/>
    <cellStyle name="Right Multiple" xfId="107"/>
    <cellStyle name="Right Multiple 2" xfId="108"/>
    <cellStyle name="Right Number" xfId="8"/>
    <cellStyle name="Right Number 10" xfId="109"/>
    <cellStyle name="Right Number 2" xfId="9"/>
    <cellStyle name="Right Number 3" xfId="110"/>
    <cellStyle name="Right Percentage" xfId="111"/>
    <cellStyle name="Right Percentage 2" xfId="112"/>
    <cellStyle name="Right Year" xfId="113"/>
    <cellStyle name="Right Year 2" xfId="114"/>
    <cellStyle name="Section Number" xfId="115"/>
    <cellStyle name="Section Number 2" xfId="116"/>
    <cellStyle name="Sheet Title" xfId="3"/>
    <cellStyle name="Sheet Title 2" xfId="117"/>
    <cellStyle name="Sheet Title 2 2" xfId="118"/>
    <cellStyle name="Style 1" xfId="119"/>
    <cellStyle name="Title 2" xfId="120"/>
    <cellStyle name="TOC 1" xfId="121"/>
    <cellStyle name="TOC 1 2" xfId="122"/>
    <cellStyle name="TOC 2" xfId="123"/>
    <cellStyle name="TOC 2 2" xfId="124"/>
    <cellStyle name="TOC 3" xfId="125"/>
    <cellStyle name="TOC 3 2" xfId="126"/>
    <cellStyle name="TOC 4" xfId="127"/>
    <cellStyle name="TOC 4 2" xfId="128"/>
    <cellStyle name="Total 2" xfId="129"/>
    <cellStyle name="Total 2 2" xfId="217"/>
    <cellStyle name="Total 2 3" xfId="248"/>
    <cellStyle name="Warning Text 2" xfId="130"/>
  </cellStyles>
  <dxfs count="78">
    <dxf>
      <font>
        <b/>
        <i val="0"/>
      </font>
      <fill>
        <patternFill>
          <bgColor rgb="FFFF66FF"/>
        </patternFill>
      </fill>
    </dxf>
    <dxf>
      <font>
        <b/>
        <i val="0"/>
      </font>
      <fill>
        <patternFill>
          <bgColor rgb="FFFF66F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
      <fill>
        <patternFill>
          <bgColor theme="5"/>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00FF"/>
      <color rgb="FFFF66FF"/>
      <color rgb="FFFF33CC"/>
      <color rgb="FFFA62EF"/>
      <color rgb="FF00D25F"/>
      <color rgb="FFD9E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502912543726"/>
          <c:y val="3.4296245118476121E-2"/>
          <c:w val="0.56910105560694502"/>
          <c:h val="0.90223946370286678"/>
        </c:manualLayout>
      </c:layout>
      <c:barChart>
        <c:barDir val="col"/>
        <c:grouping val="stacked"/>
        <c:varyColors val="0"/>
        <c:ser>
          <c:idx val="0"/>
          <c:order val="0"/>
          <c:invertIfNegative val="0"/>
          <c:val>
            <c:numRef>
              <c:f>LTFP!#REF!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LTFP!#REF!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LTFP!#REF!</c15:sqref>
                        </c15:formulaRef>
                      </c:ext>
                    </c:extLst>
                  </c:multiLvlStrRef>
                </c15:cat>
              </c15:filteredCategoryTitle>
            </c:ext>
            <c:ext xmlns:c16="http://schemas.microsoft.com/office/drawing/2014/chart" uri="{C3380CC4-5D6E-409C-BE32-E72D297353CC}">
              <c16:uniqueId val="{00000000-0102-47BA-AB1C-CD9E58673731}"/>
            </c:ext>
          </c:extLst>
        </c:ser>
        <c:ser>
          <c:idx val="1"/>
          <c:order val="1"/>
          <c:invertIfNegative val="0"/>
          <c:val>
            <c:numRef>
              <c:f>LTFP!#REF!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LTFP!#REF!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LTFP!#REF!</c15:sqref>
                        </c15:formulaRef>
                      </c:ext>
                    </c:extLst>
                  </c:multiLvlStrRef>
                </c15:cat>
              </c15:filteredCategoryTitle>
            </c:ext>
            <c:ext xmlns:c16="http://schemas.microsoft.com/office/drawing/2014/chart" uri="{C3380CC4-5D6E-409C-BE32-E72D297353CC}">
              <c16:uniqueId val="{00000001-0102-47BA-AB1C-CD9E58673731}"/>
            </c:ext>
          </c:extLst>
        </c:ser>
        <c:dLbls>
          <c:showLegendKey val="0"/>
          <c:showVal val="0"/>
          <c:showCatName val="0"/>
          <c:showSerName val="0"/>
          <c:showPercent val="0"/>
          <c:showBubbleSize val="0"/>
        </c:dLbls>
        <c:gapWidth val="38"/>
        <c:overlap val="100"/>
        <c:axId val="330681344"/>
        <c:axId val="330568448"/>
      </c:barChart>
      <c:catAx>
        <c:axId val="330681344"/>
        <c:scaling>
          <c:orientation val="minMax"/>
        </c:scaling>
        <c:delete val="0"/>
        <c:axPos val="b"/>
        <c:majorTickMark val="out"/>
        <c:minorTickMark val="none"/>
        <c:tickLblPos val="nextTo"/>
        <c:txPr>
          <a:bodyPr/>
          <a:lstStyle/>
          <a:p>
            <a:pPr>
              <a:defRPr lang="en-AU" sz="1400"/>
            </a:pPr>
            <a:endParaRPr lang="en-US"/>
          </a:p>
        </c:txPr>
        <c:crossAx val="330568448"/>
        <c:crosses val="autoZero"/>
        <c:auto val="1"/>
        <c:lblAlgn val="ctr"/>
        <c:lblOffset val="100"/>
        <c:noMultiLvlLbl val="0"/>
      </c:catAx>
      <c:valAx>
        <c:axId val="330568448"/>
        <c:scaling>
          <c:orientation val="minMax"/>
        </c:scaling>
        <c:delete val="0"/>
        <c:axPos val="l"/>
        <c:majorGridlines>
          <c:spPr>
            <a:ln>
              <a:prstDash val="dash"/>
            </a:ln>
          </c:spPr>
        </c:majorGridlines>
        <c:numFmt formatCode="General" sourceLinked="1"/>
        <c:majorTickMark val="out"/>
        <c:minorTickMark val="none"/>
        <c:tickLblPos val="nextTo"/>
        <c:txPr>
          <a:bodyPr/>
          <a:lstStyle/>
          <a:p>
            <a:pPr>
              <a:defRPr lang="en-AU" sz="1400"/>
            </a:pPr>
            <a:endParaRPr lang="en-US"/>
          </a:p>
        </c:txPr>
        <c:crossAx val="330681344"/>
        <c:crosses val="autoZero"/>
        <c:crossBetween val="between"/>
      </c:valAx>
    </c:plotArea>
    <c:legend>
      <c:legendPos val="r"/>
      <c:layout>
        <c:manualLayout>
          <c:xMode val="edge"/>
          <c:yMode val="edge"/>
          <c:x val="0.70668565096463221"/>
          <c:y val="0.38192538711962926"/>
          <c:w val="0.28543481303518298"/>
          <c:h val="0.28517896586085034"/>
        </c:manualLayout>
      </c:layout>
      <c:overlay val="0"/>
      <c:txPr>
        <a:bodyPr/>
        <a:lstStyle/>
        <a:p>
          <a:pPr>
            <a:defRPr lang="en-AU" sz="1400"/>
          </a:pPr>
          <a:endParaRPr lang="en-US"/>
        </a:p>
      </c:txPr>
    </c:legend>
    <c:plotVisOnly val="1"/>
    <c:dispBlanksAs val="gap"/>
    <c:showDLblsOverMax val="0"/>
  </c:chart>
  <c:spPr>
    <a:noFill/>
    <a:ln>
      <a:solidFill>
        <a:schemeClr val="bg1">
          <a:lumMod val="75000"/>
        </a:schemeClr>
      </a:solid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233570</xdr:colOff>
      <xdr:row>0</xdr:row>
      <xdr:rowOff>158612</xdr:rowOff>
    </xdr:from>
    <xdr:to>
      <xdr:col>3</xdr:col>
      <xdr:colOff>190086</xdr:colOff>
      <xdr:row>3</xdr:row>
      <xdr:rowOff>265263</xdr:rowOff>
    </xdr:to>
    <xdr:pic>
      <xdr:nvPicPr>
        <xdr:cNvPr id="2" name="Picture 76"/>
        <xdr:cNvPicPr>
          <a:picLocks noChangeAspect="1" noChangeArrowheads="1"/>
        </xdr:cNvPicPr>
      </xdr:nvPicPr>
      <xdr:blipFill>
        <a:blip xmlns:r="http://schemas.openxmlformats.org/officeDocument/2006/relationships" r:embed="rId1"/>
        <a:srcRect/>
        <a:stretch>
          <a:fillRect/>
        </a:stretch>
      </xdr:blipFill>
      <xdr:spPr bwMode="auto">
        <a:xfrm>
          <a:off x="233570" y="158612"/>
          <a:ext cx="632791" cy="59242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209548</xdr:colOff>
      <xdr:row>57</xdr:row>
      <xdr:rowOff>123825</xdr:rowOff>
    </xdr:from>
    <xdr:to>
      <xdr:col>13</xdr:col>
      <xdr:colOff>438149</xdr:colOff>
      <xdr:row>59</xdr:row>
      <xdr:rowOff>114300</xdr:rowOff>
    </xdr:to>
    <xdr:sp macro="" textlink="">
      <xdr:nvSpPr>
        <xdr:cNvPr id="6" name="TextBox 5"/>
        <xdr:cNvSpPr txBox="1"/>
      </xdr:nvSpPr>
      <xdr:spPr>
        <a:xfrm>
          <a:off x="4152898" y="9105900"/>
          <a:ext cx="26098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Instruction sheets</a:t>
          </a:r>
        </a:p>
      </xdr:txBody>
    </xdr:sp>
    <xdr:clientData/>
  </xdr:twoCellAnchor>
  <xdr:twoCellAnchor>
    <xdr:from>
      <xdr:col>10</xdr:col>
      <xdr:colOff>219075</xdr:colOff>
      <xdr:row>60</xdr:row>
      <xdr:rowOff>123826</xdr:rowOff>
    </xdr:from>
    <xdr:to>
      <xdr:col>13</xdr:col>
      <xdr:colOff>419100</xdr:colOff>
      <xdr:row>65</xdr:row>
      <xdr:rowOff>38100</xdr:rowOff>
    </xdr:to>
    <xdr:sp macro="" textlink="">
      <xdr:nvSpPr>
        <xdr:cNvPr id="7" name="TextBox 6"/>
        <xdr:cNvSpPr txBox="1"/>
      </xdr:nvSpPr>
      <xdr:spPr>
        <a:xfrm>
          <a:off x="4162425" y="9591676"/>
          <a:ext cx="2581275" cy="72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information on council's forecast actuals on the </a:t>
          </a:r>
          <a:r>
            <a:rPr lang="en-AU" sz="1000" baseline="0">
              <a:latin typeface="Verdana" panose="020B0604030504040204" pitchFamily="34" charset="0"/>
              <a:ea typeface="Verdana" panose="020B0604030504040204" pitchFamily="34" charset="0"/>
              <a:cs typeface="Verdana" panose="020B0604030504040204" pitchFamily="34" charset="0"/>
            </a:rPr>
            <a:t>'base' year.</a:t>
          </a:r>
        </a:p>
      </xdr:txBody>
    </xdr:sp>
    <xdr:clientData/>
  </xdr:twoCellAnchor>
  <xdr:twoCellAnchor>
    <xdr:from>
      <xdr:col>10</xdr:col>
      <xdr:colOff>219073</xdr:colOff>
      <xdr:row>66</xdr:row>
      <xdr:rowOff>28575</xdr:rowOff>
    </xdr:from>
    <xdr:to>
      <xdr:col>13</xdr:col>
      <xdr:colOff>428624</xdr:colOff>
      <xdr:row>73</xdr:row>
      <xdr:rowOff>104775</xdr:rowOff>
    </xdr:to>
    <xdr:sp macro="" textlink="">
      <xdr:nvSpPr>
        <xdr:cNvPr id="8" name="TextBox 7"/>
        <xdr:cNvSpPr txBox="1"/>
      </xdr:nvSpPr>
      <xdr:spPr>
        <a:xfrm>
          <a:off x="4162423" y="10467975"/>
          <a:ext cx="2590801"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budget information</a:t>
          </a:r>
          <a:r>
            <a:rPr lang="en-AU" sz="1000" baseline="0">
              <a:latin typeface="Verdana" panose="020B0604030504040204" pitchFamily="34" charset="0"/>
              <a:ea typeface="Verdana" panose="020B0604030504040204" pitchFamily="34" charset="0"/>
              <a:cs typeface="Verdana" panose="020B0604030504040204" pitchFamily="34" charset="0"/>
            </a:rPr>
            <a:t>, based on a no higher cap scenario </a:t>
          </a:r>
          <a:r>
            <a:rPr lang="en-AU" sz="1000">
              <a:latin typeface="Verdana" panose="020B0604030504040204" pitchFamily="34" charset="0"/>
              <a:ea typeface="Verdana" panose="020B0604030504040204" pitchFamily="34" charset="0"/>
              <a:cs typeface="Verdana" panose="020B0604030504040204" pitchFamily="34" charset="0"/>
            </a:rPr>
            <a:t>(the council</a:t>
          </a:r>
          <a:r>
            <a:rPr lang="en-AU" sz="1000" baseline="0">
              <a:latin typeface="Verdana" panose="020B0604030504040204" pitchFamily="34" charset="0"/>
              <a:ea typeface="Verdana" panose="020B0604030504040204" pitchFamily="34" charset="0"/>
              <a:cs typeface="Verdana" panose="020B0604030504040204" pitchFamily="34" charset="0"/>
            </a:rPr>
            <a:t> increases their rates and municipal charges by the Minister's average rate cap)</a:t>
          </a:r>
          <a:r>
            <a:rPr lang="en-AU" sz="1000">
              <a:latin typeface="Verdana" panose="020B0604030504040204" pitchFamily="34" charset="0"/>
              <a:ea typeface="Verdana" panose="020B0604030504040204" pitchFamily="34" charset="0"/>
              <a:cs typeface="Verdana" panose="020B0604030504040204" pitchFamily="34" charset="0"/>
            </a:rPr>
            <a:t>.</a:t>
          </a:r>
          <a:endParaRPr lang="en-AU" sz="1000" baseline="0">
            <a:latin typeface="Verdana" panose="020B0604030504040204" pitchFamily="34" charset="0"/>
            <a:ea typeface="Verdana" panose="020B0604030504040204" pitchFamily="34" charset="0"/>
            <a:cs typeface="Verdana" panose="020B0604030504040204" pitchFamily="34" charset="0"/>
          </a:endParaRPr>
        </a:p>
        <a:p>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209548</xdr:colOff>
      <xdr:row>74</xdr:row>
      <xdr:rowOff>133350</xdr:rowOff>
    </xdr:from>
    <xdr:to>
      <xdr:col>13</xdr:col>
      <xdr:colOff>438149</xdr:colOff>
      <xdr:row>79</xdr:row>
      <xdr:rowOff>123825</xdr:rowOff>
    </xdr:to>
    <xdr:sp macro="" textlink="">
      <xdr:nvSpPr>
        <xdr:cNvPr id="9" name="TextBox 8"/>
        <xdr:cNvSpPr txBox="1"/>
      </xdr:nvSpPr>
      <xdr:spPr>
        <a:xfrm>
          <a:off x="4152898" y="11868150"/>
          <a:ext cx="2609851"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Gathers information on council's budget if the commission approves a council's application for a higher cap.</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209549</xdr:colOff>
      <xdr:row>80</xdr:row>
      <xdr:rowOff>142873</xdr:rowOff>
    </xdr:from>
    <xdr:to>
      <xdr:col>13</xdr:col>
      <xdr:colOff>428625</xdr:colOff>
      <xdr:row>88</xdr:row>
      <xdr:rowOff>28574</xdr:rowOff>
    </xdr:to>
    <xdr:sp macro="" textlink="">
      <xdr:nvSpPr>
        <xdr:cNvPr id="10" name="TextBox 9"/>
        <xdr:cNvSpPr txBox="1"/>
      </xdr:nvSpPr>
      <xdr:spPr>
        <a:xfrm>
          <a:off x="4152899" y="15154273"/>
          <a:ext cx="2600326" cy="1181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G</a:t>
          </a:r>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athers information on council's Strategic Resource Plan (SRP), Long Term Financial Plan (LTFP), higher caps applied for and base average rate and capped average rates.</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390525</xdr:colOff>
      <xdr:row>70</xdr:row>
      <xdr:rowOff>104775</xdr:rowOff>
    </xdr:from>
    <xdr:to>
      <xdr:col>10</xdr:col>
      <xdr:colOff>180975</xdr:colOff>
      <xdr:row>73</xdr:row>
      <xdr:rowOff>95250</xdr:rowOff>
    </xdr:to>
    <xdr:cxnSp macro="">
      <xdr:nvCxnSpPr>
        <xdr:cNvPr id="12" name="Straight Arrow Connector 11"/>
        <xdr:cNvCxnSpPr>
          <a:stCxn id="15" idx="1"/>
        </xdr:cNvCxnSpPr>
      </xdr:nvCxnSpPr>
      <xdr:spPr>
        <a:xfrm flipV="1">
          <a:off x="3514725" y="11715750"/>
          <a:ext cx="609600" cy="476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77</xdr:row>
      <xdr:rowOff>47625</xdr:rowOff>
    </xdr:from>
    <xdr:to>
      <xdr:col>10</xdr:col>
      <xdr:colOff>209548</xdr:colOff>
      <xdr:row>81</xdr:row>
      <xdr:rowOff>85725</xdr:rowOff>
    </xdr:to>
    <xdr:cxnSp macro="">
      <xdr:nvCxnSpPr>
        <xdr:cNvPr id="13" name="Straight Arrow Connector 12"/>
        <xdr:cNvCxnSpPr>
          <a:stCxn id="16" idx="1"/>
          <a:endCxn id="9" idx="1"/>
        </xdr:cNvCxnSpPr>
      </xdr:nvCxnSpPr>
      <xdr:spPr>
        <a:xfrm flipV="1">
          <a:off x="3505200" y="12792075"/>
          <a:ext cx="647698" cy="6858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62</xdr:row>
      <xdr:rowOff>57150</xdr:rowOff>
    </xdr:from>
    <xdr:to>
      <xdr:col>9</xdr:col>
      <xdr:colOff>361950</xdr:colOff>
      <xdr:row>68</xdr:row>
      <xdr:rowOff>114300</xdr:rowOff>
    </xdr:to>
    <xdr:sp macro="" textlink="">
      <xdr:nvSpPr>
        <xdr:cNvPr id="14" name="Right Brace 13"/>
        <xdr:cNvSpPr/>
      </xdr:nvSpPr>
      <xdr:spPr>
        <a:xfrm>
          <a:off x="3295650" y="103727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200025</xdr:colOff>
      <xdr:row>70</xdr:row>
      <xdr:rowOff>66675</xdr:rowOff>
    </xdr:from>
    <xdr:to>
      <xdr:col>9</xdr:col>
      <xdr:colOff>390525</xdr:colOff>
      <xdr:row>76</xdr:row>
      <xdr:rowOff>123825</xdr:rowOff>
    </xdr:to>
    <xdr:sp macro="" textlink="">
      <xdr:nvSpPr>
        <xdr:cNvPr id="15" name="Right Brace 14"/>
        <xdr:cNvSpPr/>
      </xdr:nvSpPr>
      <xdr:spPr>
        <a:xfrm>
          <a:off x="3324225" y="11677650"/>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190500</xdr:colOff>
      <xdr:row>78</xdr:row>
      <xdr:rowOff>57150</xdr:rowOff>
    </xdr:from>
    <xdr:to>
      <xdr:col>9</xdr:col>
      <xdr:colOff>381000</xdr:colOff>
      <xdr:row>84</xdr:row>
      <xdr:rowOff>114300</xdr:rowOff>
    </xdr:to>
    <xdr:sp macro="" textlink="">
      <xdr:nvSpPr>
        <xdr:cNvPr id="16" name="Right Brace 15"/>
        <xdr:cNvSpPr/>
      </xdr:nvSpPr>
      <xdr:spPr>
        <a:xfrm>
          <a:off x="3314700" y="129635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190500</xdr:colOff>
      <xdr:row>86</xdr:row>
      <xdr:rowOff>28575</xdr:rowOff>
    </xdr:from>
    <xdr:to>
      <xdr:col>9</xdr:col>
      <xdr:colOff>342900</xdr:colOff>
      <xdr:row>88</xdr:row>
      <xdr:rowOff>142875</xdr:rowOff>
    </xdr:to>
    <xdr:sp macro="" textlink="">
      <xdr:nvSpPr>
        <xdr:cNvPr id="17" name="Right Brace 16"/>
        <xdr:cNvSpPr/>
      </xdr:nvSpPr>
      <xdr:spPr>
        <a:xfrm>
          <a:off x="3314700" y="1423035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361950</xdr:colOff>
      <xdr:row>63</xdr:row>
      <xdr:rowOff>1</xdr:rowOff>
    </xdr:from>
    <xdr:to>
      <xdr:col>10</xdr:col>
      <xdr:colOff>219075</xdr:colOff>
      <xdr:row>65</xdr:row>
      <xdr:rowOff>85725</xdr:rowOff>
    </xdr:to>
    <xdr:cxnSp macro="">
      <xdr:nvCxnSpPr>
        <xdr:cNvPr id="18" name="Straight Arrow Connector 17"/>
        <xdr:cNvCxnSpPr>
          <a:stCxn id="14" idx="1"/>
          <a:endCxn id="7" idx="1"/>
        </xdr:cNvCxnSpPr>
      </xdr:nvCxnSpPr>
      <xdr:spPr>
        <a:xfrm flipV="1">
          <a:off x="3486150" y="10477501"/>
          <a:ext cx="676275" cy="40957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84</xdr:row>
      <xdr:rowOff>85724</xdr:rowOff>
    </xdr:from>
    <xdr:to>
      <xdr:col>10</xdr:col>
      <xdr:colOff>209549</xdr:colOff>
      <xdr:row>87</xdr:row>
      <xdr:rowOff>85725</xdr:rowOff>
    </xdr:to>
    <xdr:cxnSp macro="">
      <xdr:nvCxnSpPr>
        <xdr:cNvPr id="19" name="Straight Arrow Connector 18"/>
        <xdr:cNvCxnSpPr>
          <a:stCxn id="17" idx="1"/>
          <a:endCxn id="10" idx="1"/>
        </xdr:cNvCxnSpPr>
      </xdr:nvCxnSpPr>
      <xdr:spPr>
        <a:xfrm flipV="1">
          <a:off x="3467100" y="13963649"/>
          <a:ext cx="685799" cy="48577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200023</xdr:colOff>
      <xdr:row>88</xdr:row>
      <xdr:rowOff>95250</xdr:rowOff>
    </xdr:from>
    <xdr:to>
      <xdr:col>13</xdr:col>
      <xdr:colOff>428624</xdr:colOff>
      <xdr:row>93</xdr:row>
      <xdr:rowOff>142874</xdr:rowOff>
    </xdr:to>
    <xdr:sp macro="" textlink="">
      <xdr:nvSpPr>
        <xdr:cNvPr id="33" name="TextBox 32"/>
        <xdr:cNvSpPr txBox="1"/>
      </xdr:nvSpPr>
      <xdr:spPr>
        <a:xfrm>
          <a:off x="4143373" y="16402050"/>
          <a:ext cx="2609851"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To be signed upon the completion of the template, and to accompany templates when returned to the commission.</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152400</xdr:colOff>
      <xdr:row>90</xdr:row>
      <xdr:rowOff>95250</xdr:rowOff>
    </xdr:from>
    <xdr:to>
      <xdr:col>10</xdr:col>
      <xdr:colOff>152400</xdr:colOff>
      <xdr:row>90</xdr:row>
      <xdr:rowOff>95250</xdr:rowOff>
    </xdr:to>
    <xdr:cxnSp macro="">
      <xdr:nvCxnSpPr>
        <xdr:cNvPr id="48" name="Straight Arrow Connector 47"/>
        <xdr:cNvCxnSpPr/>
      </xdr:nvCxnSpPr>
      <xdr:spPr>
        <a:xfrm>
          <a:off x="3276600" y="14944725"/>
          <a:ext cx="819150"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161925</xdr:colOff>
      <xdr:row>58</xdr:row>
      <xdr:rowOff>47625</xdr:rowOff>
    </xdr:from>
    <xdr:to>
      <xdr:col>9</xdr:col>
      <xdr:colOff>314325</xdr:colOff>
      <xdr:row>61</xdr:row>
      <xdr:rowOff>0</xdr:rowOff>
    </xdr:to>
    <xdr:sp macro="" textlink="">
      <xdr:nvSpPr>
        <xdr:cNvPr id="20" name="Right Brace 19"/>
        <xdr:cNvSpPr/>
      </xdr:nvSpPr>
      <xdr:spPr>
        <a:xfrm>
          <a:off x="3286125" y="971550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314325</xdr:colOff>
      <xdr:row>58</xdr:row>
      <xdr:rowOff>123824</xdr:rowOff>
    </xdr:from>
    <xdr:to>
      <xdr:col>10</xdr:col>
      <xdr:colOff>180974</xdr:colOff>
      <xdr:row>59</xdr:row>
      <xdr:rowOff>104775</xdr:rowOff>
    </xdr:to>
    <xdr:cxnSp macro="">
      <xdr:nvCxnSpPr>
        <xdr:cNvPr id="21" name="Straight Arrow Connector 20"/>
        <xdr:cNvCxnSpPr>
          <a:stCxn id="20" idx="1"/>
        </xdr:cNvCxnSpPr>
      </xdr:nvCxnSpPr>
      <xdr:spPr>
        <a:xfrm flipV="1">
          <a:off x="3438525" y="9791699"/>
          <a:ext cx="685799" cy="14287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233570</xdr:colOff>
      <xdr:row>0</xdr:row>
      <xdr:rowOff>158612</xdr:rowOff>
    </xdr:from>
    <xdr:to>
      <xdr:col>3</xdr:col>
      <xdr:colOff>190086</xdr:colOff>
      <xdr:row>3</xdr:row>
      <xdr:rowOff>265263</xdr:rowOff>
    </xdr:to>
    <xdr:pic>
      <xdr:nvPicPr>
        <xdr:cNvPr id="2" name="Picture 76"/>
        <xdr:cNvPicPr>
          <a:picLocks noChangeAspect="1" noChangeArrowheads="1"/>
        </xdr:cNvPicPr>
      </xdr:nvPicPr>
      <xdr:blipFill>
        <a:blip xmlns:r="http://schemas.openxmlformats.org/officeDocument/2006/relationships" r:embed="rId1"/>
        <a:srcRect/>
        <a:stretch>
          <a:fillRect/>
        </a:stretch>
      </xdr:blipFill>
      <xdr:spPr bwMode="auto">
        <a:xfrm>
          <a:off x="233570" y="158612"/>
          <a:ext cx="632791" cy="59242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209548</xdr:colOff>
      <xdr:row>68</xdr:row>
      <xdr:rowOff>123825</xdr:rowOff>
    </xdr:from>
    <xdr:to>
      <xdr:col>13</xdr:col>
      <xdr:colOff>438149</xdr:colOff>
      <xdr:row>70</xdr:row>
      <xdr:rowOff>114300</xdr:rowOff>
    </xdr:to>
    <xdr:sp macro="" textlink="">
      <xdr:nvSpPr>
        <xdr:cNvPr id="3" name="TextBox 2"/>
        <xdr:cNvSpPr txBox="1"/>
      </xdr:nvSpPr>
      <xdr:spPr>
        <a:xfrm>
          <a:off x="4152898" y="11410950"/>
          <a:ext cx="26098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Instruction sheets</a:t>
          </a:r>
        </a:p>
      </xdr:txBody>
    </xdr:sp>
    <xdr:clientData/>
  </xdr:twoCellAnchor>
  <xdr:twoCellAnchor>
    <xdr:from>
      <xdr:col>10</xdr:col>
      <xdr:colOff>219075</xdr:colOff>
      <xdr:row>71</xdr:row>
      <xdr:rowOff>123826</xdr:rowOff>
    </xdr:from>
    <xdr:to>
      <xdr:col>13</xdr:col>
      <xdr:colOff>419100</xdr:colOff>
      <xdr:row>76</xdr:row>
      <xdr:rowOff>38100</xdr:rowOff>
    </xdr:to>
    <xdr:sp macro="" textlink="">
      <xdr:nvSpPr>
        <xdr:cNvPr id="4" name="TextBox 3"/>
        <xdr:cNvSpPr txBox="1"/>
      </xdr:nvSpPr>
      <xdr:spPr>
        <a:xfrm>
          <a:off x="4162425" y="11896726"/>
          <a:ext cx="2581275" cy="72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information on council's forecast actuals on the </a:t>
          </a:r>
          <a:r>
            <a:rPr lang="en-AU" sz="1000" baseline="0">
              <a:latin typeface="Verdana" panose="020B0604030504040204" pitchFamily="34" charset="0"/>
              <a:ea typeface="Verdana" panose="020B0604030504040204" pitchFamily="34" charset="0"/>
              <a:cs typeface="Verdana" panose="020B0604030504040204" pitchFamily="34" charset="0"/>
            </a:rPr>
            <a:t>'base' year.</a:t>
          </a:r>
        </a:p>
      </xdr:txBody>
    </xdr:sp>
    <xdr:clientData/>
  </xdr:twoCellAnchor>
  <xdr:twoCellAnchor>
    <xdr:from>
      <xdr:col>10</xdr:col>
      <xdr:colOff>219073</xdr:colOff>
      <xdr:row>77</xdr:row>
      <xdr:rowOff>28575</xdr:rowOff>
    </xdr:from>
    <xdr:to>
      <xdr:col>13</xdr:col>
      <xdr:colOff>428624</xdr:colOff>
      <xdr:row>84</xdr:row>
      <xdr:rowOff>104775</xdr:rowOff>
    </xdr:to>
    <xdr:sp macro="" textlink="">
      <xdr:nvSpPr>
        <xdr:cNvPr id="5" name="TextBox 4"/>
        <xdr:cNvSpPr txBox="1"/>
      </xdr:nvSpPr>
      <xdr:spPr>
        <a:xfrm>
          <a:off x="4162423" y="12773025"/>
          <a:ext cx="2590801"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latin typeface="Verdana" panose="020B0604030504040204" pitchFamily="34" charset="0"/>
              <a:ea typeface="Verdana" panose="020B0604030504040204" pitchFamily="34" charset="0"/>
              <a:cs typeface="Verdana" panose="020B0604030504040204" pitchFamily="34" charset="0"/>
            </a:rPr>
            <a:t>Gathers budget information</a:t>
          </a:r>
          <a:r>
            <a:rPr lang="en-AU" sz="1000" baseline="0">
              <a:latin typeface="Verdana" panose="020B0604030504040204" pitchFamily="34" charset="0"/>
              <a:ea typeface="Verdana" panose="020B0604030504040204" pitchFamily="34" charset="0"/>
              <a:cs typeface="Verdana" panose="020B0604030504040204" pitchFamily="34" charset="0"/>
            </a:rPr>
            <a:t>, based on a no higher cap scenario </a:t>
          </a:r>
          <a:r>
            <a:rPr lang="en-AU" sz="1000">
              <a:latin typeface="Verdana" panose="020B0604030504040204" pitchFamily="34" charset="0"/>
              <a:ea typeface="Verdana" panose="020B0604030504040204" pitchFamily="34" charset="0"/>
              <a:cs typeface="Verdana" panose="020B0604030504040204" pitchFamily="34" charset="0"/>
            </a:rPr>
            <a:t>(the council</a:t>
          </a:r>
          <a:r>
            <a:rPr lang="en-AU" sz="1000" baseline="0">
              <a:latin typeface="Verdana" panose="020B0604030504040204" pitchFamily="34" charset="0"/>
              <a:ea typeface="Verdana" panose="020B0604030504040204" pitchFamily="34" charset="0"/>
              <a:cs typeface="Verdana" panose="020B0604030504040204" pitchFamily="34" charset="0"/>
            </a:rPr>
            <a:t> increases their rates and municipal charges by the Minister's average rate cap)</a:t>
          </a:r>
          <a:r>
            <a:rPr lang="en-AU" sz="1000">
              <a:latin typeface="Verdana" panose="020B0604030504040204" pitchFamily="34" charset="0"/>
              <a:ea typeface="Verdana" panose="020B0604030504040204" pitchFamily="34" charset="0"/>
              <a:cs typeface="Verdana" panose="020B0604030504040204" pitchFamily="34" charset="0"/>
            </a:rPr>
            <a:t>.</a:t>
          </a:r>
          <a:endParaRPr lang="en-AU" sz="1000" baseline="0">
            <a:latin typeface="Verdana" panose="020B0604030504040204" pitchFamily="34" charset="0"/>
            <a:ea typeface="Verdana" panose="020B0604030504040204" pitchFamily="34" charset="0"/>
            <a:cs typeface="Verdana" panose="020B0604030504040204" pitchFamily="34" charset="0"/>
          </a:endParaRPr>
        </a:p>
        <a:p>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209548</xdr:colOff>
      <xdr:row>85</xdr:row>
      <xdr:rowOff>133350</xdr:rowOff>
    </xdr:from>
    <xdr:to>
      <xdr:col>13</xdr:col>
      <xdr:colOff>438149</xdr:colOff>
      <xdr:row>90</xdr:row>
      <xdr:rowOff>123825</xdr:rowOff>
    </xdr:to>
    <xdr:sp macro="" textlink="">
      <xdr:nvSpPr>
        <xdr:cNvPr id="6" name="TextBox 5"/>
        <xdr:cNvSpPr txBox="1"/>
      </xdr:nvSpPr>
      <xdr:spPr>
        <a:xfrm>
          <a:off x="4152898" y="14173200"/>
          <a:ext cx="2609851"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Gathers information on council's budget if the commission approves a council's application for a higher cap.</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209549</xdr:colOff>
      <xdr:row>91</xdr:row>
      <xdr:rowOff>142873</xdr:rowOff>
    </xdr:from>
    <xdr:to>
      <xdr:col>13</xdr:col>
      <xdr:colOff>428625</xdr:colOff>
      <xdr:row>99</xdr:row>
      <xdr:rowOff>28574</xdr:rowOff>
    </xdr:to>
    <xdr:sp macro="" textlink="">
      <xdr:nvSpPr>
        <xdr:cNvPr id="7" name="TextBox 6"/>
        <xdr:cNvSpPr txBox="1"/>
      </xdr:nvSpPr>
      <xdr:spPr>
        <a:xfrm>
          <a:off x="4152899" y="15154273"/>
          <a:ext cx="2600326" cy="1181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G</a:t>
          </a:r>
          <a:r>
            <a:rPr lang="en-AU"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athers information on council's Strategic Resource Plan (SRP), Long Term Financial Plan (LTFP), higher caps applied for and base average rate and capped average rates.</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352425</xdr:colOff>
      <xdr:row>81</xdr:row>
      <xdr:rowOff>142875</xdr:rowOff>
    </xdr:from>
    <xdr:to>
      <xdr:col>10</xdr:col>
      <xdr:colOff>161925</xdr:colOff>
      <xdr:row>84</xdr:row>
      <xdr:rowOff>66675</xdr:rowOff>
    </xdr:to>
    <xdr:cxnSp macro="">
      <xdr:nvCxnSpPr>
        <xdr:cNvPr id="9" name="Straight Arrow Connector 8"/>
        <xdr:cNvCxnSpPr>
          <a:stCxn id="12" idx="1"/>
        </xdr:cNvCxnSpPr>
      </xdr:nvCxnSpPr>
      <xdr:spPr>
        <a:xfrm flipV="1">
          <a:off x="3476625" y="13535025"/>
          <a:ext cx="628650" cy="4095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88</xdr:row>
      <xdr:rowOff>47625</xdr:rowOff>
    </xdr:from>
    <xdr:to>
      <xdr:col>10</xdr:col>
      <xdr:colOff>209548</xdr:colOff>
      <xdr:row>92</xdr:row>
      <xdr:rowOff>57150</xdr:rowOff>
    </xdr:to>
    <xdr:cxnSp macro="">
      <xdr:nvCxnSpPr>
        <xdr:cNvPr id="10" name="Straight Arrow Connector 9"/>
        <xdr:cNvCxnSpPr>
          <a:stCxn id="13" idx="1"/>
          <a:endCxn id="6" idx="1"/>
        </xdr:cNvCxnSpPr>
      </xdr:nvCxnSpPr>
      <xdr:spPr>
        <a:xfrm flipV="1">
          <a:off x="3467100" y="14573250"/>
          <a:ext cx="685798" cy="6572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73</xdr:row>
      <xdr:rowOff>28575</xdr:rowOff>
    </xdr:from>
    <xdr:to>
      <xdr:col>9</xdr:col>
      <xdr:colOff>323850</xdr:colOff>
      <xdr:row>79</xdr:row>
      <xdr:rowOff>85725</xdr:rowOff>
    </xdr:to>
    <xdr:sp macro="" textlink="">
      <xdr:nvSpPr>
        <xdr:cNvPr id="11" name="Right Brace 10"/>
        <xdr:cNvSpPr/>
      </xdr:nvSpPr>
      <xdr:spPr>
        <a:xfrm>
          <a:off x="3257550" y="121253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161925</xdr:colOff>
      <xdr:row>81</xdr:row>
      <xdr:rowOff>38100</xdr:rowOff>
    </xdr:from>
    <xdr:to>
      <xdr:col>9</xdr:col>
      <xdr:colOff>352425</xdr:colOff>
      <xdr:row>87</xdr:row>
      <xdr:rowOff>95250</xdr:rowOff>
    </xdr:to>
    <xdr:sp macro="" textlink="">
      <xdr:nvSpPr>
        <xdr:cNvPr id="12" name="Right Brace 11"/>
        <xdr:cNvSpPr/>
      </xdr:nvSpPr>
      <xdr:spPr>
        <a:xfrm>
          <a:off x="3286125" y="13430250"/>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152400</xdr:colOff>
      <xdr:row>89</xdr:row>
      <xdr:rowOff>28575</xdr:rowOff>
    </xdr:from>
    <xdr:to>
      <xdr:col>9</xdr:col>
      <xdr:colOff>342900</xdr:colOff>
      <xdr:row>95</xdr:row>
      <xdr:rowOff>85725</xdr:rowOff>
    </xdr:to>
    <xdr:sp macro="" textlink="">
      <xdr:nvSpPr>
        <xdr:cNvPr id="13" name="Right Brace 12"/>
        <xdr:cNvSpPr/>
      </xdr:nvSpPr>
      <xdr:spPr>
        <a:xfrm>
          <a:off x="3276600" y="14716125"/>
          <a:ext cx="190500"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152400</xdr:colOff>
      <xdr:row>97</xdr:row>
      <xdr:rowOff>0</xdr:rowOff>
    </xdr:from>
    <xdr:to>
      <xdr:col>9</xdr:col>
      <xdr:colOff>304800</xdr:colOff>
      <xdr:row>99</xdr:row>
      <xdr:rowOff>114300</xdr:rowOff>
    </xdr:to>
    <xdr:sp macro="" textlink="">
      <xdr:nvSpPr>
        <xdr:cNvPr id="14" name="Right Brace 13"/>
        <xdr:cNvSpPr/>
      </xdr:nvSpPr>
      <xdr:spPr>
        <a:xfrm>
          <a:off x="3276600" y="1598295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323850</xdr:colOff>
      <xdr:row>74</xdr:row>
      <xdr:rowOff>114300</xdr:rowOff>
    </xdr:from>
    <xdr:to>
      <xdr:col>10</xdr:col>
      <xdr:colOff>161925</xdr:colOff>
      <xdr:row>76</xdr:row>
      <xdr:rowOff>57150</xdr:rowOff>
    </xdr:to>
    <xdr:cxnSp macro="">
      <xdr:nvCxnSpPr>
        <xdr:cNvPr id="15" name="Straight Arrow Connector 14"/>
        <xdr:cNvCxnSpPr>
          <a:stCxn id="11" idx="1"/>
        </xdr:cNvCxnSpPr>
      </xdr:nvCxnSpPr>
      <xdr:spPr>
        <a:xfrm flipV="1">
          <a:off x="3448050" y="12372975"/>
          <a:ext cx="657225"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96</xdr:row>
      <xdr:rowOff>38100</xdr:rowOff>
    </xdr:from>
    <xdr:to>
      <xdr:col>10</xdr:col>
      <xdr:colOff>190500</xdr:colOff>
      <xdr:row>98</xdr:row>
      <xdr:rowOff>57150</xdr:rowOff>
    </xdr:to>
    <xdr:cxnSp macro="">
      <xdr:nvCxnSpPr>
        <xdr:cNvPr id="16" name="Straight Arrow Connector 15"/>
        <xdr:cNvCxnSpPr>
          <a:stCxn id="14" idx="1"/>
        </xdr:cNvCxnSpPr>
      </xdr:nvCxnSpPr>
      <xdr:spPr>
        <a:xfrm flipV="1">
          <a:off x="3429000" y="15859125"/>
          <a:ext cx="704850" cy="3429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200023</xdr:colOff>
      <xdr:row>99</xdr:row>
      <xdr:rowOff>95250</xdr:rowOff>
    </xdr:from>
    <xdr:to>
      <xdr:col>13</xdr:col>
      <xdr:colOff>428624</xdr:colOff>
      <xdr:row>104</xdr:row>
      <xdr:rowOff>142874</xdr:rowOff>
    </xdr:to>
    <xdr:sp macro="" textlink="">
      <xdr:nvSpPr>
        <xdr:cNvPr id="17" name="TextBox 16"/>
        <xdr:cNvSpPr txBox="1"/>
      </xdr:nvSpPr>
      <xdr:spPr>
        <a:xfrm>
          <a:off x="4143373" y="16402050"/>
          <a:ext cx="2609851"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To be signed upon the completion of the template, and to accompany templates when returned to the commission.</a:t>
          </a:r>
          <a:endParaRPr lang="en-AU" sz="1000"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114300</xdr:colOff>
      <xdr:row>101</xdr:row>
      <xdr:rowOff>66675</xdr:rowOff>
    </xdr:from>
    <xdr:to>
      <xdr:col>10</xdr:col>
      <xdr:colOff>133350</xdr:colOff>
      <xdr:row>101</xdr:row>
      <xdr:rowOff>76200</xdr:rowOff>
    </xdr:to>
    <xdr:cxnSp macro="">
      <xdr:nvCxnSpPr>
        <xdr:cNvPr id="18" name="Straight Arrow Connector 17"/>
        <xdr:cNvCxnSpPr/>
      </xdr:nvCxnSpPr>
      <xdr:spPr>
        <a:xfrm>
          <a:off x="3238500" y="16697325"/>
          <a:ext cx="83820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69</xdr:row>
      <xdr:rowOff>19050</xdr:rowOff>
    </xdr:from>
    <xdr:to>
      <xdr:col>9</xdr:col>
      <xdr:colOff>342900</xdr:colOff>
      <xdr:row>71</xdr:row>
      <xdr:rowOff>133350</xdr:rowOff>
    </xdr:to>
    <xdr:sp macro="" textlink="">
      <xdr:nvSpPr>
        <xdr:cNvPr id="19" name="Right Brace 18"/>
        <xdr:cNvSpPr/>
      </xdr:nvSpPr>
      <xdr:spPr>
        <a:xfrm>
          <a:off x="3314700" y="11468100"/>
          <a:ext cx="152400" cy="4381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9</xdr:col>
      <xdr:colOff>342900</xdr:colOff>
      <xdr:row>69</xdr:row>
      <xdr:rowOff>119063</xdr:rowOff>
    </xdr:from>
    <xdr:to>
      <xdr:col>10</xdr:col>
      <xdr:colOff>209548</xdr:colOff>
      <xdr:row>70</xdr:row>
      <xdr:rowOff>76200</xdr:rowOff>
    </xdr:to>
    <xdr:cxnSp macro="">
      <xdr:nvCxnSpPr>
        <xdr:cNvPr id="20" name="Straight Arrow Connector 19"/>
        <xdr:cNvCxnSpPr>
          <a:stCxn id="19" idx="1"/>
          <a:endCxn id="3" idx="1"/>
        </xdr:cNvCxnSpPr>
      </xdr:nvCxnSpPr>
      <xdr:spPr>
        <a:xfrm flipV="1">
          <a:off x="3467100" y="11568113"/>
          <a:ext cx="685798" cy="11906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1</xdr:row>
      <xdr:rowOff>38100</xdr:rowOff>
    </xdr:from>
    <xdr:to>
      <xdr:col>2</xdr:col>
      <xdr:colOff>78100</xdr:colOff>
      <xdr:row>3</xdr:row>
      <xdr:rowOff>291548</xdr:rowOff>
    </xdr:to>
    <xdr:pic>
      <xdr:nvPicPr>
        <xdr:cNvPr id="4" name="Picture 76"/>
        <xdr:cNvPicPr>
          <a:picLocks noChangeAspect="1" noChangeArrowheads="1"/>
        </xdr:cNvPicPr>
      </xdr:nvPicPr>
      <xdr:blipFill>
        <a:blip xmlns:r="http://schemas.openxmlformats.org/officeDocument/2006/relationships" r:embed="rId1"/>
        <a:srcRect/>
        <a:stretch>
          <a:fillRect/>
        </a:stretch>
      </xdr:blipFill>
      <xdr:spPr bwMode="auto">
        <a:xfrm>
          <a:off x="219075" y="200025"/>
          <a:ext cx="640075" cy="57729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134470</xdr:colOff>
      <xdr:row>317</xdr:row>
      <xdr:rowOff>0</xdr:rowOff>
    </xdr:from>
    <xdr:to>
      <xdr:col>24</xdr:col>
      <xdr:colOff>324972</xdr:colOff>
      <xdr:row>317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ndy.kynnersley@mansfield.vic.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G513"/>
  <sheetViews>
    <sheetView topLeftCell="A175" workbookViewId="0">
      <selection activeCell="C165" sqref="C165:N191"/>
    </sheetView>
  </sheetViews>
  <sheetFormatPr defaultRowHeight="12.75" x14ac:dyDescent="0.2"/>
  <cols>
    <col min="1" max="1" width="4.1640625" style="246" customWidth="1"/>
    <col min="2" max="4" width="3.83203125" style="246" customWidth="1"/>
    <col min="5" max="5" width="7.1640625" style="246" customWidth="1"/>
    <col min="6" max="7" width="9.33203125" style="246"/>
    <col min="8" max="8" width="3.83203125" style="246" customWidth="1"/>
    <col min="9" max="9" width="9.33203125" style="246"/>
    <col min="10" max="10" width="14.33203125" style="246" customWidth="1"/>
    <col min="11" max="11" width="28.33203125" style="246" customWidth="1"/>
    <col min="12" max="12" width="4" style="246" customWidth="1"/>
    <col min="13" max="14" width="9.33203125" style="246"/>
    <col min="15" max="15" width="4.5" style="246" customWidth="1"/>
    <col min="16" max="16" width="10.83203125" style="246" customWidth="1"/>
    <col min="17" max="23" width="11" style="246" customWidth="1"/>
    <col min="24" max="38" width="10.5" style="246" customWidth="1"/>
    <col min="39" max="16384" width="9.33203125" style="246"/>
  </cols>
  <sheetData>
    <row r="1" spans="1:33" s="14" customFormat="1" x14ac:dyDescent="0.2">
      <c r="A1" s="137"/>
      <c r="B1" s="137"/>
    </row>
    <row r="2" spans="1:33" s="14" customFormat="1" x14ac:dyDescent="0.2">
      <c r="A2" s="137"/>
      <c r="B2" s="137"/>
      <c r="C2" s="152"/>
      <c r="F2" s="152" t="s">
        <v>208</v>
      </c>
    </row>
    <row r="3" spans="1:33" s="14" customFormat="1" x14ac:dyDescent="0.2">
      <c r="C3" s="153"/>
      <c r="F3" s="153" t="s">
        <v>0</v>
      </c>
    </row>
    <row r="4" spans="1:33" s="14" customFormat="1" ht="25.5" customHeight="1" x14ac:dyDescent="0.2">
      <c r="C4" s="153"/>
      <c r="F4" s="249" t="s">
        <v>187</v>
      </c>
    </row>
    <row r="5" spans="1:33" s="117" customFormat="1" ht="17.25" customHeight="1" x14ac:dyDescent="0.2"/>
    <row r="8" spans="1:33" x14ac:dyDescent="0.2">
      <c r="C8" s="806" t="s">
        <v>32</v>
      </c>
      <c r="D8" s="807"/>
      <c r="E8" s="807"/>
      <c r="F8" s="808"/>
      <c r="J8" s="358" t="s">
        <v>227</v>
      </c>
      <c r="K8" s="600" t="s">
        <v>477</v>
      </c>
      <c r="Q8" s="256" t="s">
        <v>429</v>
      </c>
      <c r="R8" s="256"/>
      <c r="S8" s="256"/>
      <c r="T8" s="256"/>
      <c r="U8" s="256"/>
      <c r="V8" s="256"/>
      <c r="W8" s="256"/>
      <c r="X8" s="256"/>
      <c r="Y8" s="256"/>
      <c r="Z8" s="256"/>
      <c r="AA8" s="256"/>
      <c r="AB8" s="256"/>
      <c r="AC8" s="256"/>
      <c r="AD8" s="256"/>
      <c r="AE8" s="256"/>
      <c r="AF8" s="256"/>
      <c r="AG8" s="256"/>
    </row>
    <row r="9" spans="1:33" x14ac:dyDescent="0.2">
      <c r="C9" s="806" t="s">
        <v>234</v>
      </c>
      <c r="D9" s="807"/>
      <c r="E9" s="807"/>
      <c r="F9" s="808"/>
      <c r="G9" s="246" t="s">
        <v>438</v>
      </c>
      <c r="J9" s="358" t="s">
        <v>228</v>
      </c>
      <c r="K9" s="600" t="s">
        <v>478</v>
      </c>
      <c r="Q9" s="256" t="s">
        <v>71</v>
      </c>
      <c r="R9" s="256" t="s">
        <v>72</v>
      </c>
      <c r="S9" s="256" t="s">
        <v>233</v>
      </c>
      <c r="T9" s="256" t="s">
        <v>234</v>
      </c>
      <c r="U9" s="256" t="s">
        <v>235</v>
      </c>
      <c r="V9" s="256" t="s">
        <v>236</v>
      </c>
      <c r="W9" s="256" t="s">
        <v>237</v>
      </c>
      <c r="X9" s="256" t="s">
        <v>238</v>
      </c>
      <c r="Y9" s="256" t="s">
        <v>239</v>
      </c>
      <c r="Z9" s="256" t="s">
        <v>240</v>
      </c>
      <c r="AA9" s="256" t="s">
        <v>241</v>
      </c>
      <c r="AB9" s="256" t="s">
        <v>242</v>
      </c>
      <c r="AC9" s="256" t="s">
        <v>430</v>
      </c>
      <c r="AD9" s="256" t="s">
        <v>431</v>
      </c>
      <c r="AE9" s="256" t="s">
        <v>432</v>
      </c>
      <c r="AF9" s="256" t="s">
        <v>433</v>
      </c>
      <c r="AG9" s="256" t="s">
        <v>434</v>
      </c>
    </row>
    <row r="10" spans="1:33" x14ac:dyDescent="0.2">
      <c r="J10" s="358" t="s">
        <v>229</v>
      </c>
      <c r="K10" s="600" t="s">
        <v>479</v>
      </c>
      <c r="Q10" s="256" t="s">
        <v>72</v>
      </c>
      <c r="R10" s="256" t="s">
        <v>233</v>
      </c>
      <c r="S10" s="256" t="s">
        <v>234</v>
      </c>
      <c r="T10" s="256" t="s">
        <v>235</v>
      </c>
      <c r="U10" s="256" t="s">
        <v>236</v>
      </c>
      <c r="V10" s="256" t="s">
        <v>237</v>
      </c>
      <c r="W10" s="256" t="s">
        <v>238</v>
      </c>
      <c r="X10" s="256" t="s">
        <v>239</v>
      </c>
      <c r="Y10" s="256" t="s">
        <v>240</v>
      </c>
      <c r="Z10" s="256" t="s">
        <v>241</v>
      </c>
      <c r="AA10" s="256" t="s">
        <v>242</v>
      </c>
      <c r="AB10" s="256" t="s">
        <v>430</v>
      </c>
      <c r="AC10" s="256" t="s">
        <v>431</v>
      </c>
      <c r="AD10" s="256" t="s">
        <v>432</v>
      </c>
      <c r="AE10" s="256" t="s">
        <v>433</v>
      </c>
      <c r="AF10" s="256" t="s">
        <v>434</v>
      </c>
      <c r="AG10" s="256" t="s">
        <v>435</v>
      </c>
    </row>
    <row r="11" spans="1:33" x14ac:dyDescent="0.2">
      <c r="J11" s="358" t="s">
        <v>230</v>
      </c>
      <c r="K11" s="760" t="s">
        <v>480</v>
      </c>
      <c r="Q11" s="256" t="s">
        <v>233</v>
      </c>
      <c r="R11" s="256" t="s">
        <v>234</v>
      </c>
      <c r="S11" s="256" t="s">
        <v>235</v>
      </c>
      <c r="T11" s="256" t="s">
        <v>236</v>
      </c>
      <c r="U11" s="256" t="s">
        <v>237</v>
      </c>
      <c r="V11" s="256" t="s">
        <v>238</v>
      </c>
      <c r="W11" s="256" t="s">
        <v>239</v>
      </c>
      <c r="X11" s="256" t="s">
        <v>240</v>
      </c>
      <c r="Y11" s="256" t="s">
        <v>241</v>
      </c>
      <c r="Z11" s="256" t="s">
        <v>242</v>
      </c>
      <c r="AA11" s="256" t="s">
        <v>430</v>
      </c>
      <c r="AB11" s="256" t="s">
        <v>431</v>
      </c>
      <c r="AC11" s="256" t="s">
        <v>432</v>
      </c>
      <c r="AD11" s="256" t="s">
        <v>433</v>
      </c>
      <c r="AE11" s="256" t="s">
        <v>434</v>
      </c>
      <c r="AF11" s="256" t="s">
        <v>435</v>
      </c>
      <c r="AG11" s="256" t="s">
        <v>436</v>
      </c>
    </row>
    <row r="12" spans="1:33" x14ac:dyDescent="0.2">
      <c r="Q12" s="256" t="s">
        <v>234</v>
      </c>
      <c r="R12" s="256" t="s">
        <v>235</v>
      </c>
      <c r="S12" s="256" t="s">
        <v>236</v>
      </c>
      <c r="T12" s="256" t="s">
        <v>237</v>
      </c>
      <c r="U12" s="256" t="s">
        <v>238</v>
      </c>
      <c r="V12" s="256" t="s">
        <v>239</v>
      </c>
      <c r="W12" s="256" t="s">
        <v>240</v>
      </c>
      <c r="X12" s="256" t="s">
        <v>241</v>
      </c>
      <c r="Y12" s="256" t="s">
        <v>242</v>
      </c>
      <c r="Z12" s="256" t="s">
        <v>430</v>
      </c>
      <c r="AA12" s="256" t="s">
        <v>431</v>
      </c>
      <c r="AB12" s="256" t="s">
        <v>432</v>
      </c>
      <c r="AC12" s="256" t="s">
        <v>433</v>
      </c>
      <c r="AD12" s="256" t="s">
        <v>434</v>
      </c>
      <c r="AE12" s="256" t="s">
        <v>435</v>
      </c>
      <c r="AF12" s="256" t="s">
        <v>436</v>
      </c>
      <c r="AG12" s="256" t="s">
        <v>437</v>
      </c>
    </row>
    <row r="13" spans="1:33" x14ac:dyDescent="0.2">
      <c r="Q13" s="256" t="s">
        <v>235</v>
      </c>
      <c r="R13" s="256" t="s">
        <v>236</v>
      </c>
      <c r="S13" s="256" t="s">
        <v>237</v>
      </c>
      <c r="T13" s="256" t="s">
        <v>238</v>
      </c>
      <c r="U13" s="256" t="s">
        <v>239</v>
      </c>
      <c r="V13" s="256" t="s">
        <v>240</v>
      </c>
      <c r="W13" s="256" t="s">
        <v>241</v>
      </c>
      <c r="X13" s="256" t="s">
        <v>242</v>
      </c>
      <c r="Y13" s="256" t="s">
        <v>430</v>
      </c>
      <c r="Z13" s="256" t="s">
        <v>431</v>
      </c>
      <c r="AA13" s="256" t="s">
        <v>432</v>
      </c>
      <c r="AB13" s="256" t="s">
        <v>433</v>
      </c>
      <c r="AC13" s="256" t="s">
        <v>434</v>
      </c>
      <c r="AD13" s="256" t="s">
        <v>435</v>
      </c>
      <c r="AE13" s="256" t="s">
        <v>436</v>
      </c>
      <c r="AF13" s="256" t="s">
        <v>437</v>
      </c>
      <c r="AG13" s="256"/>
    </row>
    <row r="14" spans="1:33" x14ac:dyDescent="0.2">
      <c r="C14" s="247" t="s">
        <v>185</v>
      </c>
      <c r="Q14" s="256" t="s">
        <v>236</v>
      </c>
      <c r="R14" s="256" t="s">
        <v>237</v>
      </c>
      <c r="S14" s="256" t="s">
        <v>238</v>
      </c>
      <c r="T14" s="256" t="s">
        <v>239</v>
      </c>
      <c r="U14" s="256" t="s">
        <v>240</v>
      </c>
      <c r="V14" s="256" t="s">
        <v>241</v>
      </c>
      <c r="W14" s="256" t="s">
        <v>242</v>
      </c>
      <c r="X14" s="256" t="s">
        <v>430</v>
      </c>
      <c r="Y14" s="256" t="s">
        <v>431</v>
      </c>
      <c r="Z14" s="256" t="s">
        <v>432</v>
      </c>
      <c r="AA14" s="256" t="s">
        <v>433</v>
      </c>
      <c r="AB14" s="256" t="s">
        <v>434</v>
      </c>
      <c r="AC14" s="256" t="s">
        <v>435</v>
      </c>
      <c r="AD14" s="256" t="s">
        <v>436</v>
      </c>
      <c r="AE14" s="256" t="s">
        <v>437</v>
      </c>
      <c r="AF14" s="256"/>
      <c r="AG14" s="256"/>
    </row>
    <row r="15" spans="1:33" x14ac:dyDescent="0.2">
      <c r="Q15" s="256" t="s">
        <v>237</v>
      </c>
      <c r="R15" s="256" t="s">
        <v>238</v>
      </c>
      <c r="S15" s="256" t="s">
        <v>239</v>
      </c>
      <c r="T15" s="256" t="s">
        <v>240</v>
      </c>
      <c r="U15" s="256" t="s">
        <v>241</v>
      </c>
      <c r="V15" s="256" t="s">
        <v>242</v>
      </c>
      <c r="W15" s="256" t="s">
        <v>430</v>
      </c>
      <c r="X15" s="256" t="s">
        <v>431</v>
      </c>
      <c r="Y15" s="256" t="s">
        <v>432</v>
      </c>
      <c r="Z15" s="256" t="s">
        <v>433</v>
      </c>
      <c r="AA15" s="256" t="s">
        <v>434</v>
      </c>
      <c r="AB15" s="256" t="s">
        <v>435</v>
      </c>
      <c r="AC15" s="256" t="s">
        <v>436</v>
      </c>
      <c r="AD15" s="256" t="s">
        <v>437</v>
      </c>
      <c r="AE15" s="256"/>
      <c r="AF15" s="256"/>
      <c r="AG15" s="256"/>
    </row>
    <row r="16" spans="1:33" x14ac:dyDescent="0.2">
      <c r="C16" s="816" t="s">
        <v>473</v>
      </c>
      <c r="D16" s="782"/>
      <c r="E16" s="782"/>
      <c r="F16" s="782"/>
      <c r="G16" s="782"/>
      <c r="H16" s="782"/>
      <c r="I16" s="782"/>
      <c r="J16" s="782"/>
      <c r="K16" s="782"/>
      <c r="L16" s="782"/>
      <c r="M16" s="782"/>
      <c r="N16" s="805"/>
      <c r="Q16" s="256" t="s">
        <v>238</v>
      </c>
      <c r="R16" s="256" t="s">
        <v>239</v>
      </c>
      <c r="S16" s="256" t="s">
        <v>240</v>
      </c>
      <c r="T16" s="256" t="s">
        <v>241</v>
      </c>
      <c r="U16" s="256" t="s">
        <v>242</v>
      </c>
      <c r="V16" s="256" t="s">
        <v>430</v>
      </c>
      <c r="W16" s="256" t="s">
        <v>431</v>
      </c>
      <c r="X16" s="256" t="s">
        <v>432</v>
      </c>
      <c r="Y16" s="256" t="s">
        <v>433</v>
      </c>
      <c r="Z16" s="256" t="s">
        <v>434</v>
      </c>
      <c r="AA16" s="256" t="s">
        <v>435</v>
      </c>
      <c r="AB16" s="256" t="s">
        <v>436</v>
      </c>
      <c r="AC16" s="256" t="s">
        <v>437</v>
      </c>
      <c r="AD16" s="256"/>
      <c r="AE16" s="256"/>
      <c r="AF16" s="256"/>
      <c r="AG16" s="256"/>
    </row>
    <row r="17" spans="3:33" x14ac:dyDescent="0.2">
      <c r="C17" s="784"/>
      <c r="D17" s="785"/>
      <c r="E17" s="785"/>
      <c r="F17" s="785"/>
      <c r="G17" s="785"/>
      <c r="H17" s="785"/>
      <c r="I17" s="785"/>
      <c r="J17" s="785"/>
      <c r="K17" s="785"/>
      <c r="L17" s="785"/>
      <c r="M17" s="785"/>
      <c r="N17" s="786"/>
      <c r="Q17" s="256" t="s">
        <v>239</v>
      </c>
      <c r="R17" s="256" t="s">
        <v>240</v>
      </c>
      <c r="S17" s="256" t="s">
        <v>241</v>
      </c>
      <c r="T17" s="256" t="s">
        <v>242</v>
      </c>
      <c r="U17" s="256" t="s">
        <v>430</v>
      </c>
      <c r="V17" s="256" t="s">
        <v>431</v>
      </c>
      <c r="W17" s="256" t="s">
        <v>432</v>
      </c>
      <c r="X17" s="256" t="s">
        <v>433</v>
      </c>
      <c r="Y17" s="256" t="s">
        <v>434</v>
      </c>
      <c r="Z17" s="256" t="s">
        <v>435</v>
      </c>
      <c r="AA17" s="256" t="s">
        <v>436</v>
      </c>
      <c r="AB17" s="256" t="s">
        <v>437</v>
      </c>
      <c r="AC17" s="256"/>
      <c r="AD17" s="256"/>
      <c r="AE17" s="256"/>
      <c r="AF17" s="256"/>
      <c r="AG17" s="256"/>
    </row>
    <row r="18" spans="3:33" x14ac:dyDescent="0.2">
      <c r="C18" s="784"/>
      <c r="D18" s="785"/>
      <c r="E18" s="785"/>
      <c r="F18" s="785"/>
      <c r="G18" s="785"/>
      <c r="H18" s="785"/>
      <c r="I18" s="785"/>
      <c r="J18" s="785"/>
      <c r="K18" s="785"/>
      <c r="L18" s="785"/>
      <c r="M18" s="785"/>
      <c r="N18" s="786"/>
      <c r="Q18" s="256" t="s">
        <v>240</v>
      </c>
      <c r="R18" s="256" t="s">
        <v>241</v>
      </c>
      <c r="S18" s="256" t="s">
        <v>242</v>
      </c>
      <c r="T18" s="256" t="s">
        <v>430</v>
      </c>
      <c r="U18" s="256" t="s">
        <v>431</v>
      </c>
      <c r="V18" s="256" t="s">
        <v>432</v>
      </c>
      <c r="W18" s="256" t="s">
        <v>433</v>
      </c>
      <c r="X18" s="256" t="s">
        <v>434</v>
      </c>
      <c r="Y18" s="256" t="s">
        <v>435</v>
      </c>
      <c r="Z18" s="256" t="s">
        <v>436</v>
      </c>
      <c r="AA18" s="256" t="s">
        <v>437</v>
      </c>
      <c r="AB18" s="256"/>
      <c r="AC18" s="256"/>
      <c r="AD18" s="256"/>
      <c r="AE18" s="256"/>
      <c r="AF18" s="256"/>
      <c r="AG18" s="256"/>
    </row>
    <row r="19" spans="3:33" x14ac:dyDescent="0.2">
      <c r="C19" s="784"/>
      <c r="D19" s="785"/>
      <c r="E19" s="785"/>
      <c r="F19" s="785"/>
      <c r="G19" s="785"/>
      <c r="H19" s="785"/>
      <c r="I19" s="785"/>
      <c r="J19" s="785"/>
      <c r="K19" s="785"/>
      <c r="L19" s="785"/>
      <c r="M19" s="785"/>
      <c r="N19" s="786"/>
      <c r="Q19" s="256" t="s">
        <v>241</v>
      </c>
      <c r="R19" s="256" t="s">
        <v>242</v>
      </c>
      <c r="S19" s="256" t="s">
        <v>430</v>
      </c>
      <c r="T19" s="256" t="s">
        <v>431</v>
      </c>
      <c r="U19" s="256" t="s">
        <v>432</v>
      </c>
      <c r="V19" s="256" t="s">
        <v>433</v>
      </c>
      <c r="W19" s="256" t="s">
        <v>434</v>
      </c>
      <c r="X19" s="256" t="s">
        <v>435</v>
      </c>
      <c r="Y19" s="256" t="s">
        <v>436</v>
      </c>
      <c r="Z19" s="256" t="s">
        <v>437</v>
      </c>
      <c r="AA19" s="256"/>
      <c r="AB19" s="256"/>
      <c r="AC19" s="256"/>
      <c r="AD19" s="256"/>
      <c r="AE19" s="256"/>
      <c r="AF19" s="256"/>
      <c r="AG19" s="256"/>
    </row>
    <row r="20" spans="3:33" x14ac:dyDescent="0.2">
      <c r="C20" s="784"/>
      <c r="D20" s="785"/>
      <c r="E20" s="785"/>
      <c r="F20" s="785"/>
      <c r="G20" s="785"/>
      <c r="H20" s="785"/>
      <c r="I20" s="785"/>
      <c r="J20" s="785"/>
      <c r="K20" s="785"/>
      <c r="L20" s="785"/>
      <c r="M20" s="785"/>
      <c r="N20" s="786"/>
      <c r="Q20" s="256" t="s">
        <v>242</v>
      </c>
      <c r="R20" s="256" t="s">
        <v>430</v>
      </c>
      <c r="S20" s="256" t="s">
        <v>431</v>
      </c>
      <c r="T20" s="256" t="s">
        <v>432</v>
      </c>
      <c r="U20" s="256" t="s">
        <v>433</v>
      </c>
      <c r="V20" s="256" t="s">
        <v>434</v>
      </c>
      <c r="W20" s="256" t="s">
        <v>435</v>
      </c>
      <c r="X20" s="256" t="s">
        <v>436</v>
      </c>
      <c r="Y20" s="256" t="s">
        <v>437</v>
      </c>
      <c r="Z20" s="256"/>
      <c r="AA20" s="256"/>
      <c r="AB20" s="256"/>
      <c r="AC20" s="256"/>
      <c r="AD20" s="256"/>
      <c r="AE20" s="256"/>
      <c r="AF20" s="256"/>
      <c r="AG20" s="256"/>
    </row>
    <row r="21" spans="3:33" x14ac:dyDescent="0.2">
      <c r="C21" s="784"/>
      <c r="D21" s="785"/>
      <c r="E21" s="785"/>
      <c r="F21" s="785"/>
      <c r="G21" s="785"/>
      <c r="H21" s="785"/>
      <c r="I21" s="785"/>
      <c r="J21" s="785"/>
      <c r="K21" s="785"/>
      <c r="L21" s="785"/>
      <c r="M21" s="785"/>
      <c r="N21" s="786"/>
      <c r="Q21" s="256" t="s">
        <v>430</v>
      </c>
      <c r="R21" s="256" t="s">
        <v>431</v>
      </c>
      <c r="S21" s="256" t="s">
        <v>432</v>
      </c>
      <c r="T21" s="256" t="s">
        <v>433</v>
      </c>
      <c r="U21" s="256" t="s">
        <v>434</v>
      </c>
      <c r="V21" s="256" t="s">
        <v>435</v>
      </c>
      <c r="W21" s="256" t="s">
        <v>436</v>
      </c>
      <c r="X21" s="256" t="s">
        <v>437</v>
      </c>
      <c r="Y21" s="256"/>
      <c r="Z21" s="256"/>
      <c r="AA21" s="256"/>
      <c r="AB21" s="256"/>
      <c r="AC21" s="256"/>
      <c r="AD21" s="256"/>
      <c r="AE21" s="256"/>
      <c r="AF21" s="256"/>
      <c r="AG21" s="256"/>
    </row>
    <row r="22" spans="3:33" x14ac:dyDescent="0.2">
      <c r="C22" s="784"/>
      <c r="D22" s="785"/>
      <c r="E22" s="785"/>
      <c r="F22" s="785"/>
      <c r="G22" s="785"/>
      <c r="H22" s="785"/>
      <c r="I22" s="785"/>
      <c r="J22" s="785"/>
      <c r="K22" s="785"/>
      <c r="L22" s="785"/>
      <c r="M22" s="785"/>
      <c r="N22" s="786"/>
      <c r="Q22" s="256" t="s">
        <v>431</v>
      </c>
      <c r="R22" s="256" t="s">
        <v>432</v>
      </c>
      <c r="S22" s="256" t="s">
        <v>433</v>
      </c>
      <c r="T22" s="256" t="s">
        <v>434</v>
      </c>
      <c r="U22" s="256" t="s">
        <v>435</v>
      </c>
      <c r="V22" s="256" t="s">
        <v>436</v>
      </c>
      <c r="W22" s="256" t="s">
        <v>437</v>
      </c>
      <c r="X22" s="256"/>
      <c r="Y22" s="256"/>
      <c r="Z22" s="256"/>
      <c r="AA22" s="256"/>
      <c r="AB22" s="256"/>
      <c r="AC22" s="256"/>
      <c r="AD22" s="256"/>
      <c r="AE22" s="256"/>
      <c r="AF22" s="256"/>
      <c r="AG22" s="256"/>
    </row>
    <row r="23" spans="3:33" x14ac:dyDescent="0.2">
      <c r="C23" s="784"/>
      <c r="D23" s="785"/>
      <c r="E23" s="785"/>
      <c r="F23" s="785"/>
      <c r="G23" s="785"/>
      <c r="H23" s="785"/>
      <c r="I23" s="785"/>
      <c r="J23" s="785"/>
      <c r="K23" s="785"/>
      <c r="L23" s="785"/>
      <c r="M23" s="785"/>
      <c r="N23" s="786"/>
      <c r="Q23" s="256" t="s">
        <v>432</v>
      </c>
      <c r="R23" s="256" t="s">
        <v>433</v>
      </c>
      <c r="S23" s="256" t="s">
        <v>434</v>
      </c>
      <c r="T23" s="256" t="s">
        <v>435</v>
      </c>
      <c r="U23" s="256" t="s">
        <v>436</v>
      </c>
      <c r="V23" s="256" t="s">
        <v>437</v>
      </c>
      <c r="W23" s="568"/>
      <c r="X23" s="568"/>
      <c r="Y23" s="256"/>
      <c r="Z23" s="256"/>
      <c r="AA23" s="256"/>
      <c r="AB23" s="256"/>
      <c r="AC23" s="256"/>
      <c r="AD23" s="256"/>
      <c r="AE23" s="256"/>
      <c r="AF23" s="256"/>
      <c r="AG23" s="256"/>
    </row>
    <row r="24" spans="3:33" x14ac:dyDescent="0.2">
      <c r="C24" s="784"/>
      <c r="D24" s="785"/>
      <c r="E24" s="785"/>
      <c r="F24" s="785"/>
      <c r="G24" s="785"/>
      <c r="H24" s="785"/>
      <c r="I24" s="785"/>
      <c r="J24" s="785"/>
      <c r="K24" s="785"/>
      <c r="L24" s="785"/>
      <c r="M24" s="785"/>
      <c r="N24" s="786"/>
      <c r="Q24" s="256" t="s">
        <v>434</v>
      </c>
      <c r="R24" s="256" t="s">
        <v>435</v>
      </c>
      <c r="S24" s="256" t="s">
        <v>436</v>
      </c>
      <c r="T24" s="256" t="s">
        <v>437</v>
      </c>
      <c r="U24" s="256"/>
      <c r="V24" s="569"/>
      <c r="W24" s="568"/>
      <c r="X24" s="568"/>
      <c r="Y24" s="256"/>
      <c r="Z24" s="256"/>
      <c r="AA24" s="256"/>
      <c r="AB24" s="256"/>
      <c r="AC24" s="256"/>
      <c r="AD24" s="256"/>
      <c r="AE24" s="256"/>
      <c r="AF24" s="256"/>
      <c r="AG24" s="256"/>
    </row>
    <row r="25" spans="3:33" x14ac:dyDescent="0.2">
      <c r="C25" s="784"/>
      <c r="D25" s="785"/>
      <c r="E25" s="785"/>
      <c r="F25" s="785"/>
      <c r="G25" s="785"/>
      <c r="H25" s="785"/>
      <c r="I25" s="785"/>
      <c r="J25" s="785"/>
      <c r="K25" s="785"/>
      <c r="L25" s="785"/>
      <c r="M25" s="785"/>
      <c r="N25" s="786"/>
      <c r="Q25" s="256" t="s">
        <v>435</v>
      </c>
      <c r="R25" s="256" t="s">
        <v>436</v>
      </c>
      <c r="S25" s="256" t="s">
        <v>437</v>
      </c>
      <c r="T25" s="256"/>
      <c r="U25" s="256"/>
      <c r="V25" s="569"/>
      <c r="W25" s="568"/>
      <c r="X25" s="568"/>
      <c r="Y25" s="256"/>
      <c r="Z25" s="256"/>
      <c r="AA25" s="256"/>
      <c r="AB25" s="256"/>
      <c r="AC25" s="256"/>
      <c r="AD25" s="256"/>
      <c r="AE25" s="256"/>
      <c r="AF25" s="256"/>
      <c r="AG25" s="256"/>
    </row>
    <row r="26" spans="3:33" x14ac:dyDescent="0.2">
      <c r="C26" s="784"/>
      <c r="D26" s="785"/>
      <c r="E26" s="785"/>
      <c r="F26" s="785"/>
      <c r="G26" s="785"/>
      <c r="H26" s="785"/>
      <c r="I26" s="785"/>
      <c r="J26" s="785"/>
      <c r="K26" s="785"/>
      <c r="L26" s="785"/>
      <c r="M26" s="785"/>
      <c r="N26" s="786"/>
      <c r="Q26" s="256" t="s">
        <v>436</v>
      </c>
      <c r="R26" s="256" t="s">
        <v>437</v>
      </c>
      <c r="S26" s="256"/>
      <c r="T26" s="256"/>
      <c r="U26" s="256"/>
      <c r="V26" s="569"/>
      <c r="W26" s="568"/>
      <c r="X26" s="568"/>
      <c r="Y26" s="256"/>
      <c r="Z26" s="256"/>
      <c r="AA26" s="256"/>
      <c r="AB26" s="256"/>
      <c r="AC26" s="256"/>
      <c r="AD26" s="256"/>
      <c r="AE26" s="256"/>
      <c r="AF26" s="256"/>
      <c r="AG26" s="256"/>
    </row>
    <row r="27" spans="3:33" x14ac:dyDescent="0.2">
      <c r="C27" s="784"/>
      <c r="D27" s="785"/>
      <c r="E27" s="785"/>
      <c r="F27" s="785"/>
      <c r="G27" s="785"/>
      <c r="H27" s="785"/>
      <c r="I27" s="785"/>
      <c r="J27" s="785"/>
      <c r="K27" s="785"/>
      <c r="L27" s="785"/>
      <c r="M27" s="785"/>
      <c r="N27" s="786"/>
      <c r="V27" s="142"/>
      <c r="W27" s="147"/>
      <c r="X27" s="147"/>
    </row>
    <row r="28" spans="3:33" x14ac:dyDescent="0.2">
      <c r="C28" s="784"/>
      <c r="D28" s="785"/>
      <c r="E28" s="785"/>
      <c r="F28" s="785"/>
      <c r="G28" s="785"/>
      <c r="H28" s="785"/>
      <c r="I28" s="785"/>
      <c r="J28" s="785"/>
      <c r="K28" s="785"/>
      <c r="L28" s="785"/>
      <c r="M28" s="785"/>
      <c r="N28" s="786"/>
      <c r="V28" s="142"/>
      <c r="W28" s="147"/>
      <c r="X28" s="147"/>
    </row>
    <row r="29" spans="3:33" x14ac:dyDescent="0.2">
      <c r="C29" s="784"/>
      <c r="D29" s="785"/>
      <c r="E29" s="785"/>
      <c r="F29" s="785"/>
      <c r="G29" s="785"/>
      <c r="H29" s="785"/>
      <c r="I29" s="785"/>
      <c r="J29" s="785"/>
      <c r="K29" s="785"/>
      <c r="L29" s="785"/>
      <c r="M29" s="785"/>
      <c r="N29" s="786"/>
      <c r="V29" s="142"/>
      <c r="W29" s="147"/>
      <c r="X29" s="147"/>
    </row>
    <row r="30" spans="3:33" x14ac:dyDescent="0.2">
      <c r="C30" s="784"/>
      <c r="D30" s="785"/>
      <c r="E30" s="785"/>
      <c r="F30" s="785"/>
      <c r="G30" s="785"/>
      <c r="H30" s="785"/>
      <c r="I30" s="785"/>
      <c r="J30" s="785"/>
      <c r="K30" s="785"/>
      <c r="L30" s="785"/>
      <c r="M30" s="785"/>
      <c r="N30" s="786"/>
    </row>
    <row r="31" spans="3:33" x14ac:dyDescent="0.2">
      <c r="C31" s="784"/>
      <c r="D31" s="785"/>
      <c r="E31" s="785"/>
      <c r="F31" s="785"/>
      <c r="G31" s="785"/>
      <c r="H31" s="785"/>
      <c r="I31" s="785"/>
      <c r="J31" s="785"/>
      <c r="K31" s="785"/>
      <c r="L31" s="785"/>
      <c r="M31" s="785"/>
      <c r="N31" s="786"/>
    </row>
    <row r="32" spans="3:33" x14ac:dyDescent="0.2">
      <c r="C32" s="784"/>
      <c r="D32" s="785"/>
      <c r="E32" s="785"/>
      <c r="F32" s="785"/>
      <c r="G32" s="785"/>
      <c r="H32" s="785"/>
      <c r="I32" s="785"/>
      <c r="J32" s="785"/>
      <c r="K32" s="785"/>
      <c r="L32" s="785"/>
      <c r="M32" s="785"/>
      <c r="N32" s="786"/>
    </row>
    <row r="33" spans="3:14" x14ac:dyDescent="0.2">
      <c r="C33" s="784"/>
      <c r="D33" s="785"/>
      <c r="E33" s="785"/>
      <c r="F33" s="785"/>
      <c r="G33" s="785"/>
      <c r="H33" s="785"/>
      <c r="I33" s="785"/>
      <c r="J33" s="785"/>
      <c r="K33" s="785"/>
      <c r="L33" s="785"/>
      <c r="M33" s="785"/>
      <c r="N33" s="786"/>
    </row>
    <row r="34" spans="3:14" x14ac:dyDescent="0.2">
      <c r="C34" s="784"/>
      <c r="D34" s="785"/>
      <c r="E34" s="785"/>
      <c r="F34" s="785"/>
      <c r="G34" s="785"/>
      <c r="H34" s="785"/>
      <c r="I34" s="785"/>
      <c r="J34" s="785"/>
      <c r="K34" s="785"/>
      <c r="L34" s="785"/>
      <c r="M34" s="785"/>
      <c r="N34" s="786"/>
    </row>
    <row r="35" spans="3:14" x14ac:dyDescent="0.2">
      <c r="C35" s="784"/>
      <c r="D35" s="785"/>
      <c r="E35" s="785"/>
      <c r="F35" s="785"/>
      <c r="G35" s="785"/>
      <c r="H35" s="785"/>
      <c r="I35" s="785"/>
      <c r="J35" s="785"/>
      <c r="K35" s="785"/>
      <c r="L35" s="785"/>
      <c r="M35" s="785"/>
      <c r="N35" s="786"/>
    </row>
    <row r="36" spans="3:14" x14ac:dyDescent="0.2">
      <c r="C36" s="784"/>
      <c r="D36" s="785"/>
      <c r="E36" s="785"/>
      <c r="F36" s="785"/>
      <c r="G36" s="785"/>
      <c r="H36" s="785"/>
      <c r="I36" s="785"/>
      <c r="J36" s="785"/>
      <c r="K36" s="785"/>
      <c r="L36" s="785"/>
      <c r="M36" s="785"/>
      <c r="N36" s="786"/>
    </row>
    <row r="37" spans="3:14" x14ac:dyDescent="0.2">
      <c r="C37" s="784"/>
      <c r="D37" s="785"/>
      <c r="E37" s="785"/>
      <c r="F37" s="785"/>
      <c r="G37" s="785"/>
      <c r="H37" s="785"/>
      <c r="I37" s="785"/>
      <c r="J37" s="785"/>
      <c r="K37" s="785"/>
      <c r="L37" s="785"/>
      <c r="M37" s="785"/>
      <c r="N37" s="786"/>
    </row>
    <row r="38" spans="3:14" x14ac:dyDescent="0.2">
      <c r="C38" s="784"/>
      <c r="D38" s="785"/>
      <c r="E38" s="785"/>
      <c r="F38" s="785"/>
      <c r="G38" s="785"/>
      <c r="H38" s="785"/>
      <c r="I38" s="785"/>
      <c r="J38" s="785"/>
      <c r="K38" s="785"/>
      <c r="L38" s="785"/>
      <c r="M38" s="785"/>
      <c r="N38" s="786"/>
    </row>
    <row r="39" spans="3:14" x14ac:dyDescent="0.2">
      <c r="C39" s="784"/>
      <c r="D39" s="785"/>
      <c r="E39" s="785"/>
      <c r="F39" s="785"/>
      <c r="G39" s="785"/>
      <c r="H39" s="785"/>
      <c r="I39" s="785"/>
      <c r="J39" s="785"/>
      <c r="K39" s="785"/>
      <c r="L39" s="785"/>
      <c r="M39" s="785"/>
      <c r="N39" s="786"/>
    </row>
    <row r="40" spans="3:14" x14ac:dyDescent="0.2">
      <c r="C40" s="784"/>
      <c r="D40" s="785"/>
      <c r="E40" s="785"/>
      <c r="F40" s="785"/>
      <c r="G40" s="785"/>
      <c r="H40" s="785"/>
      <c r="I40" s="785"/>
      <c r="J40" s="785"/>
      <c r="K40" s="785"/>
      <c r="L40" s="785"/>
      <c r="M40" s="785"/>
      <c r="N40" s="786"/>
    </row>
    <row r="41" spans="3:14" x14ac:dyDescent="0.2">
      <c r="C41" s="784"/>
      <c r="D41" s="785"/>
      <c r="E41" s="785"/>
      <c r="F41" s="785"/>
      <c r="G41" s="785"/>
      <c r="H41" s="785"/>
      <c r="I41" s="785"/>
      <c r="J41" s="785"/>
      <c r="K41" s="785"/>
      <c r="L41" s="785"/>
      <c r="M41" s="785"/>
      <c r="N41" s="786"/>
    </row>
    <row r="42" spans="3:14" x14ac:dyDescent="0.2">
      <c r="C42" s="784"/>
      <c r="D42" s="785"/>
      <c r="E42" s="785"/>
      <c r="F42" s="785"/>
      <c r="G42" s="785"/>
      <c r="H42" s="785"/>
      <c r="I42" s="785"/>
      <c r="J42" s="785"/>
      <c r="K42" s="785"/>
      <c r="L42" s="785"/>
      <c r="M42" s="785"/>
      <c r="N42" s="786"/>
    </row>
    <row r="43" spans="3:14" x14ac:dyDescent="0.2">
      <c r="C43" s="784"/>
      <c r="D43" s="785"/>
      <c r="E43" s="785"/>
      <c r="F43" s="785"/>
      <c r="G43" s="785"/>
      <c r="H43" s="785"/>
      <c r="I43" s="785"/>
      <c r="J43" s="785"/>
      <c r="K43" s="785"/>
      <c r="L43" s="785"/>
      <c r="M43" s="785"/>
      <c r="N43" s="786"/>
    </row>
    <row r="44" spans="3:14" x14ac:dyDescent="0.2">
      <c r="C44" s="784"/>
      <c r="D44" s="785"/>
      <c r="E44" s="785"/>
      <c r="F44" s="785"/>
      <c r="G44" s="785"/>
      <c r="H44" s="785"/>
      <c r="I44" s="785"/>
      <c r="J44" s="785"/>
      <c r="K44" s="785"/>
      <c r="L44" s="785"/>
      <c r="M44" s="785"/>
      <c r="N44" s="786"/>
    </row>
    <row r="45" spans="3:14" x14ac:dyDescent="0.2">
      <c r="C45" s="784"/>
      <c r="D45" s="785"/>
      <c r="E45" s="785"/>
      <c r="F45" s="785"/>
      <c r="G45" s="785"/>
      <c r="H45" s="785"/>
      <c r="I45" s="785"/>
      <c r="J45" s="785"/>
      <c r="K45" s="785"/>
      <c r="L45" s="785"/>
      <c r="M45" s="785"/>
      <c r="N45" s="786"/>
    </row>
    <row r="46" spans="3:14" x14ac:dyDescent="0.2">
      <c r="C46" s="784"/>
      <c r="D46" s="785"/>
      <c r="E46" s="785"/>
      <c r="F46" s="785"/>
      <c r="G46" s="785"/>
      <c r="H46" s="785"/>
      <c r="I46" s="785"/>
      <c r="J46" s="785"/>
      <c r="K46" s="785"/>
      <c r="L46" s="785"/>
      <c r="M46" s="785"/>
      <c r="N46" s="786"/>
    </row>
    <row r="47" spans="3:14" x14ac:dyDescent="0.2">
      <c r="C47" s="784"/>
      <c r="D47" s="785"/>
      <c r="E47" s="785"/>
      <c r="F47" s="785"/>
      <c r="G47" s="785"/>
      <c r="H47" s="785"/>
      <c r="I47" s="785"/>
      <c r="J47" s="785"/>
      <c r="K47" s="785"/>
      <c r="L47" s="785"/>
      <c r="M47" s="785"/>
      <c r="N47" s="786"/>
    </row>
    <row r="48" spans="3:14" x14ac:dyDescent="0.2">
      <c r="C48" s="784"/>
      <c r="D48" s="785"/>
      <c r="E48" s="785"/>
      <c r="F48" s="785"/>
      <c r="G48" s="785"/>
      <c r="H48" s="785"/>
      <c r="I48" s="785"/>
      <c r="J48" s="785"/>
      <c r="K48" s="785"/>
      <c r="L48" s="785"/>
      <c r="M48" s="785"/>
      <c r="N48" s="786"/>
    </row>
    <row r="49" spans="3:14" x14ac:dyDescent="0.2">
      <c r="C49" s="787"/>
      <c r="D49" s="788"/>
      <c r="E49" s="788"/>
      <c r="F49" s="788"/>
      <c r="G49" s="788"/>
      <c r="H49" s="788"/>
      <c r="I49" s="788"/>
      <c r="J49" s="788"/>
      <c r="K49" s="788"/>
      <c r="L49" s="788"/>
      <c r="M49" s="788"/>
      <c r="N49" s="789"/>
    </row>
    <row r="53" spans="3:14" x14ac:dyDescent="0.2">
      <c r="C53" s="247" t="s">
        <v>190</v>
      </c>
    </row>
    <row r="54" spans="3:14" x14ac:dyDescent="0.2">
      <c r="D54" s="247"/>
    </row>
    <row r="55" spans="3:14" x14ac:dyDescent="0.2">
      <c r="D55" s="809" t="s">
        <v>207</v>
      </c>
      <c r="E55" s="809"/>
      <c r="F55" s="809"/>
      <c r="G55" s="809"/>
      <c r="H55" s="809"/>
      <c r="I55" s="809"/>
      <c r="J55" s="809"/>
      <c r="K55" s="809"/>
      <c r="L55" s="809"/>
      <c r="M55" s="809"/>
    </row>
    <row r="56" spans="3:14" ht="17.25" customHeight="1" x14ac:dyDescent="0.2">
      <c r="D56" s="809"/>
      <c r="E56" s="809"/>
      <c r="F56" s="809"/>
      <c r="G56" s="809"/>
      <c r="H56" s="809"/>
      <c r="I56" s="809"/>
      <c r="J56" s="809"/>
      <c r="K56" s="809"/>
      <c r="L56" s="809"/>
      <c r="M56" s="809"/>
    </row>
    <row r="59" spans="3:14" x14ac:dyDescent="0.2">
      <c r="E59" s="810" t="s">
        <v>218</v>
      </c>
      <c r="F59" s="811"/>
      <c r="G59" s="811"/>
      <c r="H59" s="811"/>
      <c r="I59" s="812"/>
    </row>
    <row r="61" spans="3:14" x14ac:dyDescent="0.2">
      <c r="E61" s="590" t="s">
        <v>225</v>
      </c>
      <c r="F61" s="591"/>
      <c r="G61" s="591"/>
      <c r="H61" s="591"/>
      <c r="I61" s="592"/>
    </row>
    <row r="63" spans="3:14" x14ac:dyDescent="0.2">
      <c r="E63" s="813" t="s">
        <v>362</v>
      </c>
      <c r="F63" s="814"/>
      <c r="G63" s="814"/>
      <c r="H63" s="814"/>
      <c r="I63" s="815"/>
    </row>
    <row r="65" spans="5:9" x14ac:dyDescent="0.2">
      <c r="E65" s="584" t="s">
        <v>363</v>
      </c>
      <c r="F65" s="585"/>
      <c r="G65" s="585"/>
      <c r="H65" s="585"/>
      <c r="I65" s="586"/>
    </row>
    <row r="67" spans="5:9" x14ac:dyDescent="0.2">
      <c r="E67" s="584" t="s">
        <v>364</v>
      </c>
      <c r="F67" s="585"/>
      <c r="G67" s="585"/>
      <c r="H67" s="585"/>
      <c r="I67" s="586"/>
    </row>
    <row r="69" spans="5:9" x14ac:dyDescent="0.2">
      <c r="E69" s="584" t="s">
        <v>365</v>
      </c>
      <c r="F69" s="585"/>
      <c r="G69" s="585"/>
      <c r="H69" s="585"/>
      <c r="I69" s="586"/>
    </row>
    <row r="71" spans="5:9" x14ac:dyDescent="0.2">
      <c r="E71" s="596" t="s">
        <v>191</v>
      </c>
      <c r="F71" s="597"/>
      <c r="G71" s="597"/>
      <c r="H71" s="597"/>
      <c r="I71" s="598"/>
    </row>
    <row r="73" spans="5:9" x14ac:dyDescent="0.2">
      <c r="E73" s="596" t="s">
        <v>192</v>
      </c>
      <c r="F73" s="597"/>
      <c r="G73" s="597"/>
      <c r="H73" s="597"/>
      <c r="I73" s="598"/>
    </row>
    <row r="75" spans="5:9" x14ac:dyDescent="0.2">
      <c r="E75" s="596" t="s">
        <v>193</v>
      </c>
      <c r="F75" s="597"/>
      <c r="G75" s="597"/>
      <c r="H75" s="597"/>
      <c r="I75" s="598"/>
    </row>
    <row r="77" spans="5:9" x14ac:dyDescent="0.2">
      <c r="E77" s="596" t="s">
        <v>194</v>
      </c>
      <c r="F77" s="597"/>
      <c r="G77" s="597"/>
      <c r="H77" s="597"/>
      <c r="I77" s="598"/>
    </row>
    <row r="79" spans="5:9" x14ac:dyDescent="0.2">
      <c r="E79" s="593" t="s">
        <v>195</v>
      </c>
      <c r="F79" s="594"/>
      <c r="G79" s="594"/>
      <c r="H79" s="594"/>
      <c r="I79" s="595"/>
    </row>
    <row r="81" spans="5:9" x14ac:dyDescent="0.2">
      <c r="E81" s="593" t="s">
        <v>196</v>
      </c>
      <c r="F81" s="594"/>
      <c r="G81" s="594"/>
      <c r="H81" s="594"/>
      <c r="I81" s="595"/>
    </row>
    <row r="83" spans="5:9" x14ac:dyDescent="0.2">
      <c r="E83" s="593" t="s">
        <v>197</v>
      </c>
      <c r="F83" s="594"/>
      <c r="G83" s="594"/>
      <c r="H83" s="594"/>
      <c r="I83" s="595"/>
    </row>
    <row r="85" spans="5:9" x14ac:dyDescent="0.2">
      <c r="E85" s="593" t="s">
        <v>198</v>
      </c>
      <c r="F85" s="594"/>
      <c r="G85" s="594"/>
      <c r="H85" s="594"/>
      <c r="I85" s="595"/>
    </row>
    <row r="87" spans="5:9" x14ac:dyDescent="0.2">
      <c r="E87" s="587" t="s">
        <v>395</v>
      </c>
      <c r="F87" s="588"/>
      <c r="G87" s="588"/>
      <c r="H87" s="588"/>
      <c r="I87" s="589"/>
    </row>
    <row r="89" spans="5:9" x14ac:dyDescent="0.2">
      <c r="E89" s="587" t="s">
        <v>396</v>
      </c>
      <c r="F89" s="588"/>
      <c r="G89" s="588"/>
      <c r="H89" s="588"/>
      <c r="I89" s="589"/>
    </row>
    <row r="91" spans="5:9" x14ac:dyDescent="0.2">
      <c r="E91" s="590" t="s">
        <v>222</v>
      </c>
      <c r="F91" s="591"/>
      <c r="G91" s="591"/>
      <c r="H91" s="591"/>
      <c r="I91" s="592"/>
    </row>
    <row r="98" spans="3:11" x14ac:dyDescent="0.2">
      <c r="C98" s="247" t="s">
        <v>188</v>
      </c>
    </row>
    <row r="100" spans="3:11" ht="15.75" customHeight="1" x14ac:dyDescent="0.2">
      <c r="C100" s="765" t="s">
        <v>442</v>
      </c>
      <c r="D100" s="765"/>
      <c r="E100" s="765"/>
      <c r="F100" s="765"/>
      <c r="G100" s="765"/>
      <c r="H100" s="765"/>
      <c r="I100" s="765"/>
      <c r="J100" s="765"/>
      <c r="K100" s="765"/>
    </row>
    <row r="101" spans="3:11" ht="12.75" customHeight="1" x14ac:dyDescent="0.2">
      <c r="C101" s="765"/>
      <c r="D101" s="765"/>
      <c r="E101" s="765"/>
      <c r="F101" s="765"/>
      <c r="G101" s="765"/>
      <c r="H101" s="765"/>
      <c r="I101" s="765"/>
      <c r="J101" s="765"/>
      <c r="K101" s="765"/>
    </row>
    <row r="102" spans="3:11" x14ac:dyDescent="0.2">
      <c r="C102" s="765"/>
      <c r="D102" s="765"/>
      <c r="E102" s="765"/>
      <c r="F102" s="765"/>
      <c r="G102" s="765"/>
      <c r="H102" s="765"/>
      <c r="I102" s="765"/>
      <c r="J102" s="765"/>
      <c r="K102" s="765"/>
    </row>
    <row r="104" spans="3:11" x14ac:dyDescent="0.2">
      <c r="C104" s="138"/>
      <c r="D104" s="139"/>
      <c r="E104" s="139"/>
      <c r="F104" s="139"/>
      <c r="G104" s="139"/>
      <c r="H104" s="139"/>
      <c r="I104" s="139"/>
      <c r="J104" s="139"/>
      <c r="K104" s="140"/>
    </row>
    <row r="105" spans="3:11" x14ac:dyDescent="0.2">
      <c r="C105" s="141"/>
      <c r="D105" s="763" t="s">
        <v>94</v>
      </c>
      <c r="E105" s="764"/>
      <c r="F105" s="147"/>
      <c r="G105" s="142" t="s">
        <v>401</v>
      </c>
      <c r="H105" s="147"/>
      <c r="I105" s="147"/>
      <c r="J105" s="147"/>
      <c r="K105" s="144"/>
    </row>
    <row r="106" spans="3:11" x14ac:dyDescent="0.2">
      <c r="C106" s="141"/>
      <c r="D106" s="145"/>
      <c r="F106" s="147"/>
      <c r="G106" s="146"/>
      <c r="H106" s="147"/>
      <c r="I106" s="147"/>
      <c r="J106" s="147"/>
      <c r="K106" s="144"/>
    </row>
    <row r="107" spans="3:11" x14ac:dyDescent="0.2">
      <c r="C107" s="141"/>
      <c r="D107" s="775" t="s">
        <v>95</v>
      </c>
      <c r="E107" s="776"/>
      <c r="F107" s="147"/>
      <c r="G107" s="142" t="s">
        <v>96</v>
      </c>
      <c r="H107" s="147"/>
      <c r="I107" s="147"/>
      <c r="J107" s="147"/>
      <c r="K107" s="144"/>
    </row>
    <row r="108" spans="3:11" x14ac:dyDescent="0.2">
      <c r="C108" s="141"/>
      <c r="D108" s="147"/>
      <c r="F108" s="147"/>
      <c r="G108" s="146"/>
      <c r="H108" s="147"/>
      <c r="I108" s="147"/>
      <c r="J108" s="147"/>
      <c r="K108" s="144"/>
    </row>
    <row r="109" spans="3:11" x14ac:dyDescent="0.2">
      <c r="C109" s="141"/>
      <c r="D109" s="777" t="s">
        <v>97</v>
      </c>
      <c r="E109" s="778"/>
      <c r="F109" s="147"/>
      <c r="G109" s="142" t="s">
        <v>98</v>
      </c>
      <c r="H109" s="147"/>
      <c r="I109" s="147"/>
      <c r="J109" s="147"/>
      <c r="K109" s="144"/>
    </row>
    <row r="110" spans="3:11" x14ac:dyDescent="0.2">
      <c r="C110" s="154"/>
      <c r="D110" s="151"/>
      <c r="F110" s="151"/>
      <c r="G110" s="151"/>
      <c r="H110" s="151"/>
      <c r="I110" s="151"/>
      <c r="J110" s="151"/>
      <c r="K110" s="155"/>
    </row>
    <row r="111" spans="3:11" x14ac:dyDescent="0.2">
      <c r="C111" s="154"/>
      <c r="D111" s="779" t="s">
        <v>148</v>
      </c>
      <c r="E111" s="780"/>
      <c r="F111" s="151"/>
      <c r="G111" s="142" t="s">
        <v>149</v>
      </c>
      <c r="H111" s="151"/>
      <c r="I111" s="151"/>
      <c r="J111" s="151"/>
      <c r="K111" s="155"/>
    </row>
    <row r="112" spans="3:11" x14ac:dyDescent="0.2">
      <c r="C112" s="154"/>
      <c r="D112" s="151"/>
      <c r="F112" s="151"/>
      <c r="G112" s="151"/>
      <c r="H112" s="151"/>
      <c r="I112" s="151"/>
      <c r="J112" s="151"/>
      <c r="K112" s="155"/>
    </row>
    <row r="113" spans="3:14" x14ac:dyDescent="0.2">
      <c r="C113" s="154"/>
      <c r="D113" s="793" t="s">
        <v>150</v>
      </c>
      <c r="E113" s="794"/>
      <c r="F113" s="151"/>
      <c r="G113" s="142" t="s">
        <v>151</v>
      </c>
      <c r="H113" s="151"/>
      <c r="I113" s="151"/>
      <c r="J113" s="151"/>
      <c r="K113" s="155"/>
    </row>
    <row r="114" spans="3:14" x14ac:dyDescent="0.2">
      <c r="C114" s="154"/>
      <c r="K114" s="155"/>
    </row>
    <row r="115" spans="3:14" x14ac:dyDescent="0.2">
      <c r="C115" s="154"/>
      <c r="D115" s="791" t="s">
        <v>428</v>
      </c>
      <c r="E115" s="792"/>
      <c r="G115" s="142" t="s">
        <v>441</v>
      </c>
      <c r="K115" s="155"/>
    </row>
    <row r="116" spans="3:14" x14ac:dyDescent="0.2">
      <c r="C116" s="148"/>
      <c r="D116" s="149"/>
      <c r="E116" s="149"/>
      <c r="F116" s="149"/>
      <c r="G116" s="149"/>
      <c r="H116" s="149"/>
      <c r="I116" s="149"/>
      <c r="J116" s="149"/>
      <c r="K116" s="150"/>
    </row>
    <row r="117" spans="3:14" x14ac:dyDescent="0.2">
      <c r="C117" s="147"/>
      <c r="D117" s="147"/>
      <c r="E117" s="147"/>
      <c r="F117" s="147"/>
      <c r="G117" s="147"/>
      <c r="H117" s="147"/>
      <c r="I117" s="147"/>
      <c r="J117" s="147"/>
      <c r="K117" s="147"/>
    </row>
    <row r="118" spans="3:14" x14ac:dyDescent="0.2">
      <c r="C118" s="147"/>
      <c r="D118" s="147"/>
      <c r="E118" s="147"/>
      <c r="F118" s="147"/>
      <c r="G118" s="147"/>
      <c r="H118" s="147"/>
      <c r="I118" s="147"/>
      <c r="J118" s="147"/>
      <c r="K118" s="147"/>
    </row>
    <row r="119" spans="3:14" x14ac:dyDescent="0.2">
      <c r="C119" s="147"/>
      <c r="D119" s="147"/>
      <c r="E119" s="147"/>
      <c r="F119" s="147"/>
      <c r="G119" s="147"/>
      <c r="H119" s="147"/>
      <c r="I119" s="147"/>
      <c r="J119" s="147"/>
      <c r="K119" s="147"/>
    </row>
    <row r="120" spans="3:14" x14ac:dyDescent="0.2">
      <c r="C120" s="247" t="s">
        <v>186</v>
      </c>
    </row>
    <row r="122" spans="3:14" x14ac:dyDescent="0.2">
      <c r="H122" s="143"/>
    </row>
    <row r="123" spans="3:14" ht="12.75" customHeight="1" x14ac:dyDescent="0.2">
      <c r="C123" s="766" t="s">
        <v>466</v>
      </c>
      <c r="D123" s="767"/>
      <c r="E123" s="767"/>
      <c r="F123" s="767"/>
      <c r="G123" s="767"/>
      <c r="H123" s="767"/>
      <c r="I123" s="767"/>
      <c r="J123" s="767"/>
      <c r="K123" s="767"/>
      <c r="L123" s="767"/>
      <c r="M123" s="767"/>
      <c r="N123" s="768"/>
    </row>
    <row r="124" spans="3:14" x14ac:dyDescent="0.2">
      <c r="C124" s="769"/>
      <c r="D124" s="770"/>
      <c r="E124" s="770"/>
      <c r="F124" s="770"/>
      <c r="G124" s="770"/>
      <c r="H124" s="770"/>
      <c r="I124" s="770"/>
      <c r="J124" s="770"/>
      <c r="K124" s="770"/>
      <c r="L124" s="770"/>
      <c r="M124" s="770"/>
      <c r="N124" s="771"/>
    </row>
    <row r="125" spans="3:14" x14ac:dyDescent="0.2">
      <c r="C125" s="769"/>
      <c r="D125" s="770"/>
      <c r="E125" s="770"/>
      <c r="F125" s="770"/>
      <c r="G125" s="770"/>
      <c r="H125" s="770"/>
      <c r="I125" s="770"/>
      <c r="J125" s="770"/>
      <c r="K125" s="770"/>
      <c r="L125" s="770"/>
      <c r="M125" s="770"/>
      <c r="N125" s="771"/>
    </row>
    <row r="126" spans="3:14" x14ac:dyDescent="0.2">
      <c r="C126" s="769"/>
      <c r="D126" s="770"/>
      <c r="E126" s="770"/>
      <c r="F126" s="770"/>
      <c r="G126" s="770"/>
      <c r="H126" s="770"/>
      <c r="I126" s="770"/>
      <c r="J126" s="770"/>
      <c r="K126" s="770"/>
      <c r="L126" s="770"/>
      <c r="M126" s="770"/>
      <c r="N126" s="771"/>
    </row>
    <row r="127" spans="3:14" x14ac:dyDescent="0.2">
      <c r="C127" s="769"/>
      <c r="D127" s="770"/>
      <c r="E127" s="770"/>
      <c r="F127" s="770"/>
      <c r="G127" s="770"/>
      <c r="H127" s="770"/>
      <c r="I127" s="770"/>
      <c r="J127" s="770"/>
      <c r="K127" s="770"/>
      <c r="L127" s="770"/>
      <c r="M127" s="770"/>
      <c r="N127" s="771"/>
    </row>
    <row r="128" spans="3:14" x14ac:dyDescent="0.2">
      <c r="C128" s="769"/>
      <c r="D128" s="770"/>
      <c r="E128" s="770"/>
      <c r="F128" s="770"/>
      <c r="G128" s="770"/>
      <c r="H128" s="770"/>
      <c r="I128" s="770"/>
      <c r="J128" s="770"/>
      <c r="K128" s="770"/>
      <c r="L128" s="770"/>
      <c r="M128" s="770"/>
      <c r="N128" s="771"/>
    </row>
    <row r="129" spans="3:14" x14ac:dyDescent="0.2">
      <c r="C129" s="769"/>
      <c r="D129" s="770"/>
      <c r="E129" s="770"/>
      <c r="F129" s="770"/>
      <c r="G129" s="770"/>
      <c r="H129" s="770"/>
      <c r="I129" s="770"/>
      <c r="J129" s="770"/>
      <c r="K129" s="770"/>
      <c r="L129" s="770"/>
      <c r="M129" s="770"/>
      <c r="N129" s="771"/>
    </row>
    <row r="130" spans="3:14" x14ac:dyDescent="0.2">
      <c r="C130" s="769"/>
      <c r="D130" s="770"/>
      <c r="E130" s="770"/>
      <c r="F130" s="770"/>
      <c r="G130" s="770"/>
      <c r="H130" s="770"/>
      <c r="I130" s="770"/>
      <c r="J130" s="770"/>
      <c r="K130" s="770"/>
      <c r="L130" s="770"/>
      <c r="M130" s="770"/>
      <c r="N130" s="771"/>
    </row>
    <row r="131" spans="3:14" x14ac:dyDescent="0.2">
      <c r="C131" s="769"/>
      <c r="D131" s="770"/>
      <c r="E131" s="770"/>
      <c r="F131" s="770"/>
      <c r="G131" s="770"/>
      <c r="H131" s="770"/>
      <c r="I131" s="770"/>
      <c r="J131" s="770"/>
      <c r="K131" s="770"/>
      <c r="L131" s="770"/>
      <c r="M131" s="770"/>
      <c r="N131" s="771"/>
    </row>
    <row r="132" spans="3:14" x14ac:dyDescent="0.2">
      <c r="C132" s="769"/>
      <c r="D132" s="770"/>
      <c r="E132" s="770"/>
      <c r="F132" s="770"/>
      <c r="G132" s="770"/>
      <c r="H132" s="770"/>
      <c r="I132" s="770"/>
      <c r="J132" s="770"/>
      <c r="K132" s="770"/>
      <c r="L132" s="770"/>
      <c r="M132" s="770"/>
      <c r="N132" s="771"/>
    </row>
    <row r="133" spans="3:14" x14ac:dyDescent="0.2">
      <c r="C133" s="769"/>
      <c r="D133" s="770"/>
      <c r="E133" s="770"/>
      <c r="F133" s="770"/>
      <c r="G133" s="770"/>
      <c r="H133" s="770"/>
      <c r="I133" s="770"/>
      <c r="J133" s="770"/>
      <c r="K133" s="770"/>
      <c r="L133" s="770"/>
      <c r="M133" s="770"/>
      <c r="N133" s="771"/>
    </row>
    <row r="134" spans="3:14" x14ac:dyDescent="0.2">
      <c r="C134" s="769"/>
      <c r="D134" s="770"/>
      <c r="E134" s="770"/>
      <c r="F134" s="770"/>
      <c r="G134" s="770"/>
      <c r="H134" s="770"/>
      <c r="I134" s="770"/>
      <c r="J134" s="770"/>
      <c r="K134" s="770"/>
      <c r="L134" s="770"/>
      <c r="M134" s="770"/>
      <c r="N134" s="771"/>
    </row>
    <row r="135" spans="3:14" x14ac:dyDescent="0.2">
      <c r="C135" s="769"/>
      <c r="D135" s="770"/>
      <c r="E135" s="770"/>
      <c r="F135" s="770"/>
      <c r="G135" s="770"/>
      <c r="H135" s="770"/>
      <c r="I135" s="770"/>
      <c r="J135" s="770"/>
      <c r="K135" s="770"/>
      <c r="L135" s="770"/>
      <c r="M135" s="770"/>
      <c r="N135" s="771"/>
    </row>
    <row r="136" spans="3:14" x14ac:dyDescent="0.2">
      <c r="C136" s="769"/>
      <c r="D136" s="770"/>
      <c r="E136" s="770"/>
      <c r="F136" s="770"/>
      <c r="G136" s="770"/>
      <c r="H136" s="770"/>
      <c r="I136" s="770"/>
      <c r="J136" s="770"/>
      <c r="K136" s="770"/>
      <c r="L136" s="770"/>
      <c r="M136" s="770"/>
      <c r="N136" s="771"/>
    </row>
    <row r="137" spans="3:14" x14ac:dyDescent="0.2">
      <c r="C137" s="769"/>
      <c r="D137" s="770"/>
      <c r="E137" s="770"/>
      <c r="F137" s="770"/>
      <c r="G137" s="770"/>
      <c r="H137" s="770"/>
      <c r="I137" s="770"/>
      <c r="J137" s="770"/>
      <c r="K137" s="770"/>
      <c r="L137" s="770"/>
      <c r="M137" s="770"/>
      <c r="N137" s="771"/>
    </row>
    <row r="138" spans="3:14" x14ac:dyDescent="0.2">
      <c r="C138" s="769"/>
      <c r="D138" s="770"/>
      <c r="E138" s="770"/>
      <c r="F138" s="770"/>
      <c r="G138" s="770"/>
      <c r="H138" s="770"/>
      <c r="I138" s="770"/>
      <c r="J138" s="770"/>
      <c r="K138" s="770"/>
      <c r="L138" s="770"/>
      <c r="M138" s="770"/>
      <c r="N138" s="771"/>
    </row>
    <row r="139" spans="3:14" x14ac:dyDescent="0.2">
      <c r="C139" s="769"/>
      <c r="D139" s="770"/>
      <c r="E139" s="770"/>
      <c r="F139" s="770"/>
      <c r="G139" s="770"/>
      <c r="H139" s="770"/>
      <c r="I139" s="770"/>
      <c r="J139" s="770"/>
      <c r="K139" s="770"/>
      <c r="L139" s="770"/>
      <c r="M139" s="770"/>
      <c r="N139" s="771"/>
    </row>
    <row r="140" spans="3:14" x14ac:dyDescent="0.2">
      <c r="C140" s="769"/>
      <c r="D140" s="770"/>
      <c r="E140" s="770"/>
      <c r="F140" s="770"/>
      <c r="G140" s="770"/>
      <c r="H140" s="770"/>
      <c r="I140" s="770"/>
      <c r="J140" s="770"/>
      <c r="K140" s="770"/>
      <c r="L140" s="770"/>
      <c r="M140" s="770"/>
      <c r="N140" s="771"/>
    </row>
    <row r="141" spans="3:14" x14ac:dyDescent="0.2">
      <c r="C141" s="769"/>
      <c r="D141" s="770"/>
      <c r="E141" s="770"/>
      <c r="F141" s="770"/>
      <c r="G141" s="770"/>
      <c r="H141" s="770"/>
      <c r="I141" s="770"/>
      <c r="J141" s="770"/>
      <c r="K141" s="770"/>
      <c r="L141" s="770"/>
      <c r="M141" s="770"/>
      <c r="N141" s="771"/>
    </row>
    <row r="142" spans="3:14" x14ac:dyDescent="0.2">
      <c r="C142" s="769"/>
      <c r="D142" s="770"/>
      <c r="E142" s="770"/>
      <c r="F142" s="770"/>
      <c r="G142" s="770"/>
      <c r="H142" s="770"/>
      <c r="I142" s="770"/>
      <c r="J142" s="770"/>
      <c r="K142" s="770"/>
      <c r="L142" s="770"/>
      <c r="M142" s="770"/>
      <c r="N142" s="771"/>
    </row>
    <row r="143" spans="3:14" x14ac:dyDescent="0.2">
      <c r="C143" s="769"/>
      <c r="D143" s="770"/>
      <c r="E143" s="770"/>
      <c r="F143" s="770"/>
      <c r="G143" s="770"/>
      <c r="H143" s="770"/>
      <c r="I143" s="770"/>
      <c r="J143" s="770"/>
      <c r="K143" s="770"/>
      <c r="L143" s="770"/>
      <c r="M143" s="770"/>
      <c r="N143" s="771"/>
    </row>
    <row r="144" spans="3:14" x14ac:dyDescent="0.2">
      <c r="C144" s="769"/>
      <c r="D144" s="770"/>
      <c r="E144" s="770"/>
      <c r="F144" s="770"/>
      <c r="G144" s="770"/>
      <c r="H144" s="770"/>
      <c r="I144" s="770"/>
      <c r="J144" s="770"/>
      <c r="K144" s="770"/>
      <c r="L144" s="770"/>
      <c r="M144" s="770"/>
      <c r="N144" s="771"/>
    </row>
    <row r="145" spans="3:14" x14ac:dyDescent="0.2">
      <c r="C145" s="769"/>
      <c r="D145" s="770"/>
      <c r="E145" s="770"/>
      <c r="F145" s="770"/>
      <c r="G145" s="770"/>
      <c r="H145" s="770"/>
      <c r="I145" s="770"/>
      <c r="J145" s="770"/>
      <c r="K145" s="770"/>
      <c r="L145" s="770"/>
      <c r="M145" s="770"/>
      <c r="N145" s="771"/>
    </row>
    <row r="146" spans="3:14" x14ac:dyDescent="0.2">
      <c r="C146" s="769"/>
      <c r="D146" s="770"/>
      <c r="E146" s="770"/>
      <c r="F146" s="770"/>
      <c r="G146" s="770"/>
      <c r="H146" s="770"/>
      <c r="I146" s="770"/>
      <c r="J146" s="770"/>
      <c r="K146" s="770"/>
      <c r="L146" s="770"/>
      <c r="M146" s="770"/>
      <c r="N146" s="771"/>
    </row>
    <row r="147" spans="3:14" x14ac:dyDescent="0.2">
      <c r="C147" s="769"/>
      <c r="D147" s="770"/>
      <c r="E147" s="770"/>
      <c r="F147" s="770"/>
      <c r="G147" s="770"/>
      <c r="H147" s="770"/>
      <c r="I147" s="770"/>
      <c r="J147" s="770"/>
      <c r="K147" s="770"/>
      <c r="L147" s="770"/>
      <c r="M147" s="770"/>
      <c r="N147" s="771"/>
    </row>
    <row r="148" spans="3:14" x14ac:dyDescent="0.2">
      <c r="C148" s="769"/>
      <c r="D148" s="770"/>
      <c r="E148" s="770"/>
      <c r="F148" s="770"/>
      <c r="G148" s="770"/>
      <c r="H148" s="770"/>
      <c r="I148" s="770"/>
      <c r="J148" s="770"/>
      <c r="K148" s="770"/>
      <c r="L148" s="770"/>
      <c r="M148" s="770"/>
      <c r="N148" s="771"/>
    </row>
    <row r="149" spans="3:14" x14ac:dyDescent="0.2">
      <c r="C149" s="769"/>
      <c r="D149" s="770"/>
      <c r="E149" s="770"/>
      <c r="F149" s="770"/>
      <c r="G149" s="770"/>
      <c r="H149" s="770"/>
      <c r="I149" s="770"/>
      <c r="J149" s="770"/>
      <c r="K149" s="770"/>
      <c r="L149" s="770"/>
      <c r="M149" s="770"/>
      <c r="N149" s="771"/>
    </row>
    <row r="150" spans="3:14" x14ac:dyDescent="0.2">
      <c r="C150" s="769"/>
      <c r="D150" s="770"/>
      <c r="E150" s="770"/>
      <c r="F150" s="770"/>
      <c r="G150" s="770"/>
      <c r="H150" s="770"/>
      <c r="I150" s="770"/>
      <c r="J150" s="770"/>
      <c r="K150" s="770"/>
      <c r="L150" s="770"/>
      <c r="M150" s="770"/>
      <c r="N150" s="771"/>
    </row>
    <row r="151" spans="3:14" x14ac:dyDescent="0.2">
      <c r="C151" s="769"/>
      <c r="D151" s="770"/>
      <c r="E151" s="770"/>
      <c r="F151" s="770"/>
      <c r="G151" s="770"/>
      <c r="H151" s="770"/>
      <c r="I151" s="770"/>
      <c r="J151" s="770"/>
      <c r="K151" s="770"/>
      <c r="L151" s="770"/>
      <c r="M151" s="770"/>
      <c r="N151" s="771"/>
    </row>
    <row r="152" spans="3:14" x14ac:dyDescent="0.2">
      <c r="C152" s="769"/>
      <c r="D152" s="770"/>
      <c r="E152" s="770"/>
      <c r="F152" s="770"/>
      <c r="G152" s="770"/>
      <c r="H152" s="770"/>
      <c r="I152" s="770"/>
      <c r="J152" s="770"/>
      <c r="K152" s="770"/>
      <c r="L152" s="770"/>
      <c r="M152" s="770"/>
      <c r="N152" s="771"/>
    </row>
    <row r="153" spans="3:14" x14ac:dyDescent="0.2">
      <c r="C153" s="769"/>
      <c r="D153" s="770"/>
      <c r="E153" s="770"/>
      <c r="F153" s="770"/>
      <c r="G153" s="770"/>
      <c r="H153" s="770"/>
      <c r="I153" s="770"/>
      <c r="J153" s="770"/>
      <c r="K153" s="770"/>
      <c r="L153" s="770"/>
      <c r="M153" s="770"/>
      <c r="N153" s="771"/>
    </row>
    <row r="154" spans="3:14" x14ac:dyDescent="0.2">
      <c r="C154" s="769"/>
      <c r="D154" s="770"/>
      <c r="E154" s="770"/>
      <c r="F154" s="770"/>
      <c r="G154" s="770"/>
      <c r="H154" s="770"/>
      <c r="I154" s="770"/>
      <c r="J154" s="770"/>
      <c r="K154" s="770"/>
      <c r="L154" s="770"/>
      <c r="M154" s="770"/>
      <c r="N154" s="771"/>
    </row>
    <row r="155" spans="3:14" x14ac:dyDescent="0.2">
      <c r="C155" s="769"/>
      <c r="D155" s="770"/>
      <c r="E155" s="770"/>
      <c r="F155" s="770"/>
      <c r="G155" s="770"/>
      <c r="H155" s="770"/>
      <c r="I155" s="770"/>
      <c r="J155" s="770"/>
      <c r="K155" s="770"/>
      <c r="L155" s="770"/>
      <c r="M155" s="770"/>
      <c r="N155" s="771"/>
    </row>
    <row r="156" spans="3:14" x14ac:dyDescent="0.2">
      <c r="C156" s="769"/>
      <c r="D156" s="770"/>
      <c r="E156" s="770"/>
      <c r="F156" s="770"/>
      <c r="G156" s="770"/>
      <c r="H156" s="770"/>
      <c r="I156" s="770"/>
      <c r="J156" s="770"/>
      <c r="K156" s="770"/>
      <c r="L156" s="770"/>
      <c r="M156" s="770"/>
      <c r="N156" s="771"/>
    </row>
    <row r="157" spans="3:14" x14ac:dyDescent="0.2">
      <c r="C157" s="769"/>
      <c r="D157" s="770"/>
      <c r="E157" s="770"/>
      <c r="F157" s="770"/>
      <c r="G157" s="770"/>
      <c r="H157" s="770"/>
      <c r="I157" s="770"/>
      <c r="J157" s="770"/>
      <c r="K157" s="770"/>
      <c r="L157" s="770"/>
      <c r="M157" s="770"/>
      <c r="N157" s="771"/>
    </row>
    <row r="158" spans="3:14" x14ac:dyDescent="0.2">
      <c r="C158" s="769"/>
      <c r="D158" s="770"/>
      <c r="E158" s="770"/>
      <c r="F158" s="770"/>
      <c r="G158" s="770"/>
      <c r="H158" s="770"/>
      <c r="I158" s="770"/>
      <c r="J158" s="770"/>
      <c r="K158" s="770"/>
      <c r="L158" s="770"/>
      <c r="M158" s="770"/>
      <c r="N158" s="771"/>
    </row>
    <row r="159" spans="3:14" x14ac:dyDescent="0.2">
      <c r="C159" s="769"/>
      <c r="D159" s="770"/>
      <c r="E159" s="770"/>
      <c r="F159" s="770"/>
      <c r="G159" s="770"/>
      <c r="H159" s="770"/>
      <c r="I159" s="770"/>
      <c r="J159" s="770"/>
      <c r="K159" s="770"/>
      <c r="L159" s="770"/>
      <c r="M159" s="770"/>
      <c r="N159" s="771"/>
    </row>
    <row r="160" spans="3:14" x14ac:dyDescent="0.2">
      <c r="C160" s="772"/>
      <c r="D160" s="773"/>
      <c r="E160" s="773"/>
      <c r="F160" s="773"/>
      <c r="G160" s="773"/>
      <c r="H160" s="773"/>
      <c r="I160" s="773"/>
      <c r="J160" s="773"/>
      <c r="K160" s="773"/>
      <c r="L160" s="773"/>
      <c r="M160" s="773"/>
      <c r="N160" s="774"/>
    </row>
    <row r="161" spans="3:14" x14ac:dyDescent="0.2">
      <c r="H161" s="143"/>
    </row>
    <row r="162" spans="3:14" x14ac:dyDescent="0.2">
      <c r="H162" s="143"/>
    </row>
    <row r="163" spans="3:14" x14ac:dyDescent="0.2">
      <c r="H163" s="143"/>
    </row>
    <row r="164" spans="3:14" x14ac:dyDescent="0.2">
      <c r="H164" s="143"/>
    </row>
    <row r="165" spans="3:14" ht="12.75" customHeight="1" x14ac:dyDescent="0.2">
      <c r="C165" s="766" t="s">
        <v>460</v>
      </c>
      <c r="D165" s="767"/>
      <c r="E165" s="767"/>
      <c r="F165" s="767"/>
      <c r="G165" s="767"/>
      <c r="H165" s="767"/>
      <c r="I165" s="767"/>
      <c r="J165" s="767"/>
      <c r="K165" s="767"/>
      <c r="L165" s="767"/>
      <c r="M165" s="767"/>
      <c r="N165" s="768"/>
    </row>
    <row r="166" spans="3:14" x14ac:dyDescent="0.2">
      <c r="C166" s="769"/>
      <c r="D166" s="770"/>
      <c r="E166" s="770"/>
      <c r="F166" s="770"/>
      <c r="G166" s="770"/>
      <c r="H166" s="770"/>
      <c r="I166" s="770"/>
      <c r="J166" s="770"/>
      <c r="K166" s="770"/>
      <c r="L166" s="770"/>
      <c r="M166" s="770"/>
      <c r="N166" s="771"/>
    </row>
    <row r="167" spans="3:14" x14ac:dyDescent="0.2">
      <c r="C167" s="769"/>
      <c r="D167" s="770"/>
      <c r="E167" s="770"/>
      <c r="F167" s="770"/>
      <c r="G167" s="770"/>
      <c r="H167" s="770"/>
      <c r="I167" s="770"/>
      <c r="J167" s="770"/>
      <c r="K167" s="770"/>
      <c r="L167" s="770"/>
      <c r="M167" s="770"/>
      <c r="N167" s="771"/>
    </row>
    <row r="168" spans="3:14" x14ac:dyDescent="0.2">
      <c r="C168" s="769"/>
      <c r="D168" s="770"/>
      <c r="E168" s="770"/>
      <c r="F168" s="770"/>
      <c r="G168" s="770"/>
      <c r="H168" s="770"/>
      <c r="I168" s="770"/>
      <c r="J168" s="770"/>
      <c r="K168" s="770"/>
      <c r="L168" s="770"/>
      <c r="M168" s="770"/>
      <c r="N168" s="771"/>
    </row>
    <row r="169" spans="3:14" x14ac:dyDescent="0.2">
      <c r="C169" s="769"/>
      <c r="D169" s="770"/>
      <c r="E169" s="770"/>
      <c r="F169" s="770"/>
      <c r="G169" s="770"/>
      <c r="H169" s="770"/>
      <c r="I169" s="770"/>
      <c r="J169" s="770"/>
      <c r="K169" s="770"/>
      <c r="L169" s="770"/>
      <c r="M169" s="770"/>
      <c r="N169" s="771"/>
    </row>
    <row r="170" spans="3:14" x14ac:dyDescent="0.2">
      <c r="C170" s="769"/>
      <c r="D170" s="770"/>
      <c r="E170" s="770"/>
      <c r="F170" s="770"/>
      <c r="G170" s="770"/>
      <c r="H170" s="770"/>
      <c r="I170" s="770"/>
      <c r="J170" s="770"/>
      <c r="K170" s="770"/>
      <c r="L170" s="770"/>
      <c r="M170" s="770"/>
      <c r="N170" s="771"/>
    </row>
    <row r="171" spans="3:14" x14ac:dyDescent="0.2">
      <c r="C171" s="769"/>
      <c r="D171" s="770"/>
      <c r="E171" s="770"/>
      <c r="F171" s="770"/>
      <c r="G171" s="770"/>
      <c r="H171" s="770"/>
      <c r="I171" s="770"/>
      <c r="J171" s="770"/>
      <c r="K171" s="770"/>
      <c r="L171" s="770"/>
      <c r="M171" s="770"/>
      <c r="N171" s="771"/>
    </row>
    <row r="172" spans="3:14" x14ac:dyDescent="0.2">
      <c r="C172" s="769"/>
      <c r="D172" s="770"/>
      <c r="E172" s="770"/>
      <c r="F172" s="770"/>
      <c r="G172" s="770"/>
      <c r="H172" s="770"/>
      <c r="I172" s="770"/>
      <c r="J172" s="770"/>
      <c r="K172" s="770"/>
      <c r="L172" s="770"/>
      <c r="M172" s="770"/>
      <c r="N172" s="771"/>
    </row>
    <row r="173" spans="3:14" x14ac:dyDescent="0.2">
      <c r="C173" s="769"/>
      <c r="D173" s="770"/>
      <c r="E173" s="770"/>
      <c r="F173" s="770"/>
      <c r="G173" s="770"/>
      <c r="H173" s="770"/>
      <c r="I173" s="770"/>
      <c r="J173" s="770"/>
      <c r="K173" s="770"/>
      <c r="L173" s="770"/>
      <c r="M173" s="770"/>
      <c r="N173" s="771"/>
    </row>
    <row r="174" spans="3:14" x14ac:dyDescent="0.2">
      <c r="C174" s="769"/>
      <c r="D174" s="770"/>
      <c r="E174" s="770"/>
      <c r="F174" s="770"/>
      <c r="G174" s="770"/>
      <c r="H174" s="770"/>
      <c r="I174" s="770"/>
      <c r="J174" s="770"/>
      <c r="K174" s="770"/>
      <c r="L174" s="770"/>
      <c r="M174" s="770"/>
      <c r="N174" s="771"/>
    </row>
    <row r="175" spans="3:14" x14ac:dyDescent="0.2">
      <c r="C175" s="769"/>
      <c r="D175" s="770"/>
      <c r="E175" s="770"/>
      <c r="F175" s="770"/>
      <c r="G175" s="770"/>
      <c r="H175" s="770"/>
      <c r="I175" s="770"/>
      <c r="J175" s="770"/>
      <c r="K175" s="770"/>
      <c r="L175" s="770"/>
      <c r="M175" s="770"/>
      <c r="N175" s="771"/>
    </row>
    <row r="176" spans="3:14" x14ac:dyDescent="0.2">
      <c r="C176" s="769"/>
      <c r="D176" s="770"/>
      <c r="E176" s="770"/>
      <c r="F176" s="770"/>
      <c r="G176" s="770"/>
      <c r="H176" s="770"/>
      <c r="I176" s="770"/>
      <c r="J176" s="770"/>
      <c r="K176" s="770"/>
      <c r="L176" s="770"/>
      <c r="M176" s="770"/>
      <c r="N176" s="771"/>
    </row>
    <row r="177" spans="3:14" x14ac:dyDescent="0.2">
      <c r="C177" s="769"/>
      <c r="D177" s="770"/>
      <c r="E177" s="770"/>
      <c r="F177" s="770"/>
      <c r="G177" s="770"/>
      <c r="H177" s="770"/>
      <c r="I177" s="770"/>
      <c r="J177" s="770"/>
      <c r="K177" s="770"/>
      <c r="L177" s="770"/>
      <c r="M177" s="770"/>
      <c r="N177" s="771"/>
    </row>
    <row r="178" spans="3:14" x14ac:dyDescent="0.2">
      <c r="C178" s="769"/>
      <c r="D178" s="770"/>
      <c r="E178" s="770"/>
      <c r="F178" s="770"/>
      <c r="G178" s="770"/>
      <c r="H178" s="770"/>
      <c r="I178" s="770"/>
      <c r="J178" s="770"/>
      <c r="K178" s="770"/>
      <c r="L178" s="770"/>
      <c r="M178" s="770"/>
      <c r="N178" s="771"/>
    </row>
    <row r="179" spans="3:14" x14ac:dyDescent="0.2">
      <c r="C179" s="769"/>
      <c r="D179" s="770"/>
      <c r="E179" s="770"/>
      <c r="F179" s="770"/>
      <c r="G179" s="770"/>
      <c r="H179" s="770"/>
      <c r="I179" s="770"/>
      <c r="J179" s="770"/>
      <c r="K179" s="770"/>
      <c r="L179" s="770"/>
      <c r="M179" s="770"/>
      <c r="N179" s="771"/>
    </row>
    <row r="180" spans="3:14" x14ac:dyDescent="0.2">
      <c r="C180" s="769"/>
      <c r="D180" s="770"/>
      <c r="E180" s="770"/>
      <c r="F180" s="770"/>
      <c r="G180" s="770"/>
      <c r="H180" s="770"/>
      <c r="I180" s="770"/>
      <c r="J180" s="770"/>
      <c r="K180" s="770"/>
      <c r="L180" s="770"/>
      <c r="M180" s="770"/>
      <c r="N180" s="771"/>
    </row>
    <row r="181" spans="3:14" x14ac:dyDescent="0.2">
      <c r="C181" s="769"/>
      <c r="D181" s="770"/>
      <c r="E181" s="770"/>
      <c r="F181" s="770"/>
      <c r="G181" s="770"/>
      <c r="H181" s="770"/>
      <c r="I181" s="770"/>
      <c r="J181" s="770"/>
      <c r="K181" s="770"/>
      <c r="L181" s="770"/>
      <c r="M181" s="770"/>
      <c r="N181" s="771"/>
    </row>
    <row r="182" spans="3:14" x14ac:dyDescent="0.2">
      <c r="C182" s="769"/>
      <c r="D182" s="770"/>
      <c r="E182" s="770"/>
      <c r="F182" s="770"/>
      <c r="G182" s="770"/>
      <c r="H182" s="770"/>
      <c r="I182" s="770"/>
      <c r="J182" s="770"/>
      <c r="K182" s="770"/>
      <c r="L182" s="770"/>
      <c r="M182" s="770"/>
      <c r="N182" s="771"/>
    </row>
    <row r="183" spans="3:14" x14ac:dyDescent="0.2">
      <c r="C183" s="769"/>
      <c r="D183" s="770"/>
      <c r="E183" s="770"/>
      <c r="F183" s="770"/>
      <c r="G183" s="770"/>
      <c r="H183" s="770"/>
      <c r="I183" s="770"/>
      <c r="J183" s="770"/>
      <c r="K183" s="770"/>
      <c r="L183" s="770"/>
      <c r="M183" s="770"/>
      <c r="N183" s="771"/>
    </row>
    <row r="184" spans="3:14" x14ac:dyDescent="0.2">
      <c r="C184" s="769"/>
      <c r="D184" s="770"/>
      <c r="E184" s="770"/>
      <c r="F184" s="770"/>
      <c r="G184" s="770"/>
      <c r="H184" s="770"/>
      <c r="I184" s="770"/>
      <c r="J184" s="770"/>
      <c r="K184" s="770"/>
      <c r="L184" s="770"/>
      <c r="M184" s="770"/>
      <c r="N184" s="771"/>
    </row>
    <row r="185" spans="3:14" x14ac:dyDescent="0.2">
      <c r="C185" s="769"/>
      <c r="D185" s="770"/>
      <c r="E185" s="770"/>
      <c r="F185" s="770"/>
      <c r="G185" s="770"/>
      <c r="H185" s="770"/>
      <c r="I185" s="770"/>
      <c r="J185" s="770"/>
      <c r="K185" s="770"/>
      <c r="L185" s="770"/>
      <c r="M185" s="770"/>
      <c r="N185" s="771"/>
    </row>
    <row r="186" spans="3:14" x14ac:dyDescent="0.2">
      <c r="C186" s="769"/>
      <c r="D186" s="770"/>
      <c r="E186" s="770"/>
      <c r="F186" s="770"/>
      <c r="G186" s="770"/>
      <c r="H186" s="770"/>
      <c r="I186" s="770"/>
      <c r="J186" s="770"/>
      <c r="K186" s="770"/>
      <c r="L186" s="770"/>
      <c r="M186" s="770"/>
      <c r="N186" s="771"/>
    </row>
    <row r="187" spans="3:14" x14ac:dyDescent="0.2">
      <c r="C187" s="769"/>
      <c r="D187" s="770"/>
      <c r="E187" s="770"/>
      <c r="F187" s="770"/>
      <c r="G187" s="770"/>
      <c r="H187" s="770"/>
      <c r="I187" s="770"/>
      <c r="J187" s="770"/>
      <c r="K187" s="770"/>
      <c r="L187" s="770"/>
      <c r="M187" s="770"/>
      <c r="N187" s="771"/>
    </row>
    <row r="188" spans="3:14" x14ac:dyDescent="0.2">
      <c r="C188" s="769"/>
      <c r="D188" s="770"/>
      <c r="E188" s="770"/>
      <c r="F188" s="770"/>
      <c r="G188" s="770"/>
      <c r="H188" s="770"/>
      <c r="I188" s="770"/>
      <c r="J188" s="770"/>
      <c r="K188" s="770"/>
      <c r="L188" s="770"/>
      <c r="M188" s="770"/>
      <c r="N188" s="771"/>
    </row>
    <row r="189" spans="3:14" x14ac:dyDescent="0.2">
      <c r="C189" s="769"/>
      <c r="D189" s="770"/>
      <c r="E189" s="770"/>
      <c r="F189" s="770"/>
      <c r="G189" s="770"/>
      <c r="H189" s="770"/>
      <c r="I189" s="770"/>
      <c r="J189" s="770"/>
      <c r="K189" s="770"/>
      <c r="L189" s="770"/>
      <c r="M189" s="770"/>
      <c r="N189" s="771"/>
    </row>
    <row r="190" spans="3:14" x14ac:dyDescent="0.2">
      <c r="C190" s="769"/>
      <c r="D190" s="770"/>
      <c r="E190" s="770"/>
      <c r="F190" s="770"/>
      <c r="G190" s="770"/>
      <c r="H190" s="770"/>
      <c r="I190" s="770"/>
      <c r="J190" s="770"/>
      <c r="K190" s="770"/>
      <c r="L190" s="770"/>
      <c r="M190" s="770"/>
      <c r="N190" s="771"/>
    </row>
    <row r="191" spans="3:14" x14ac:dyDescent="0.2">
      <c r="C191" s="772"/>
      <c r="D191" s="773"/>
      <c r="E191" s="773"/>
      <c r="F191" s="773"/>
      <c r="G191" s="773"/>
      <c r="H191" s="773"/>
      <c r="I191" s="773"/>
      <c r="J191" s="773"/>
      <c r="K191" s="773"/>
      <c r="L191" s="773"/>
      <c r="M191" s="773"/>
      <c r="N191" s="774"/>
    </row>
    <row r="194" spans="3:14" x14ac:dyDescent="0.2">
      <c r="C194" s="766" t="s">
        <v>467</v>
      </c>
      <c r="D194" s="767"/>
      <c r="E194" s="767"/>
      <c r="F194" s="767"/>
      <c r="G194" s="767"/>
      <c r="H194" s="767"/>
      <c r="I194" s="767"/>
      <c r="J194" s="767"/>
      <c r="K194" s="767"/>
      <c r="L194" s="767"/>
      <c r="M194" s="767"/>
      <c r="N194" s="768"/>
    </row>
    <row r="195" spans="3:14" x14ac:dyDescent="0.2">
      <c r="C195" s="769"/>
      <c r="D195" s="770"/>
      <c r="E195" s="770"/>
      <c r="F195" s="770"/>
      <c r="G195" s="770"/>
      <c r="H195" s="770"/>
      <c r="I195" s="770"/>
      <c r="J195" s="770"/>
      <c r="K195" s="770"/>
      <c r="L195" s="770"/>
      <c r="M195" s="770"/>
      <c r="N195" s="771"/>
    </row>
    <row r="196" spans="3:14" x14ac:dyDescent="0.2">
      <c r="C196" s="769"/>
      <c r="D196" s="770"/>
      <c r="E196" s="770"/>
      <c r="F196" s="770"/>
      <c r="G196" s="770"/>
      <c r="H196" s="770"/>
      <c r="I196" s="770"/>
      <c r="J196" s="770"/>
      <c r="K196" s="770"/>
      <c r="L196" s="770"/>
      <c r="M196" s="770"/>
      <c r="N196" s="771"/>
    </row>
    <row r="197" spans="3:14" x14ac:dyDescent="0.2">
      <c r="C197" s="769"/>
      <c r="D197" s="770"/>
      <c r="E197" s="770"/>
      <c r="F197" s="770"/>
      <c r="G197" s="770"/>
      <c r="H197" s="770"/>
      <c r="I197" s="770"/>
      <c r="J197" s="770"/>
      <c r="K197" s="770"/>
      <c r="L197" s="770"/>
      <c r="M197" s="770"/>
      <c r="N197" s="771"/>
    </row>
    <row r="198" spans="3:14" x14ac:dyDescent="0.2">
      <c r="C198" s="769"/>
      <c r="D198" s="770"/>
      <c r="E198" s="770"/>
      <c r="F198" s="770"/>
      <c r="G198" s="770"/>
      <c r="H198" s="770"/>
      <c r="I198" s="770"/>
      <c r="J198" s="770"/>
      <c r="K198" s="770"/>
      <c r="L198" s="770"/>
      <c r="M198" s="770"/>
      <c r="N198" s="771"/>
    </row>
    <row r="199" spans="3:14" x14ac:dyDescent="0.2">
      <c r="C199" s="769"/>
      <c r="D199" s="770"/>
      <c r="E199" s="770"/>
      <c r="F199" s="770"/>
      <c r="G199" s="770"/>
      <c r="H199" s="770"/>
      <c r="I199" s="770"/>
      <c r="J199" s="770"/>
      <c r="K199" s="770"/>
      <c r="L199" s="770"/>
      <c r="M199" s="770"/>
      <c r="N199" s="771"/>
    </row>
    <row r="200" spans="3:14" x14ac:dyDescent="0.2">
      <c r="C200" s="769"/>
      <c r="D200" s="770"/>
      <c r="E200" s="770"/>
      <c r="F200" s="770"/>
      <c r="G200" s="770"/>
      <c r="H200" s="770"/>
      <c r="I200" s="770"/>
      <c r="J200" s="770"/>
      <c r="K200" s="770"/>
      <c r="L200" s="770"/>
      <c r="M200" s="770"/>
      <c r="N200" s="771"/>
    </row>
    <row r="201" spans="3:14" x14ac:dyDescent="0.2">
      <c r="C201" s="769"/>
      <c r="D201" s="770"/>
      <c r="E201" s="770"/>
      <c r="F201" s="770"/>
      <c r="G201" s="770"/>
      <c r="H201" s="770"/>
      <c r="I201" s="770"/>
      <c r="J201" s="770"/>
      <c r="K201" s="770"/>
      <c r="L201" s="770"/>
      <c r="M201" s="770"/>
      <c r="N201" s="771"/>
    </row>
    <row r="202" spans="3:14" x14ac:dyDescent="0.2">
      <c r="C202" s="769"/>
      <c r="D202" s="770"/>
      <c r="E202" s="770"/>
      <c r="F202" s="770"/>
      <c r="G202" s="770"/>
      <c r="H202" s="770"/>
      <c r="I202" s="770"/>
      <c r="J202" s="770"/>
      <c r="K202" s="770"/>
      <c r="L202" s="770"/>
      <c r="M202" s="770"/>
      <c r="N202" s="771"/>
    </row>
    <row r="203" spans="3:14" x14ac:dyDescent="0.2">
      <c r="C203" s="769"/>
      <c r="D203" s="770"/>
      <c r="E203" s="770"/>
      <c r="F203" s="770"/>
      <c r="G203" s="770"/>
      <c r="H203" s="770"/>
      <c r="I203" s="770"/>
      <c r="J203" s="770"/>
      <c r="K203" s="770"/>
      <c r="L203" s="770"/>
      <c r="M203" s="770"/>
      <c r="N203" s="771"/>
    </row>
    <row r="204" spans="3:14" x14ac:dyDescent="0.2">
      <c r="C204" s="769"/>
      <c r="D204" s="770"/>
      <c r="E204" s="770"/>
      <c r="F204" s="770"/>
      <c r="G204" s="770"/>
      <c r="H204" s="770"/>
      <c r="I204" s="770"/>
      <c r="J204" s="770"/>
      <c r="K204" s="770"/>
      <c r="L204" s="770"/>
      <c r="M204" s="770"/>
      <c r="N204" s="771"/>
    </row>
    <row r="205" spans="3:14" x14ac:dyDescent="0.2">
      <c r="C205" s="769"/>
      <c r="D205" s="770"/>
      <c r="E205" s="770"/>
      <c r="F205" s="770"/>
      <c r="G205" s="770"/>
      <c r="H205" s="770"/>
      <c r="I205" s="770"/>
      <c r="J205" s="770"/>
      <c r="K205" s="770"/>
      <c r="L205" s="770"/>
      <c r="M205" s="770"/>
      <c r="N205" s="771"/>
    </row>
    <row r="206" spans="3:14" x14ac:dyDescent="0.2">
      <c r="C206" s="769"/>
      <c r="D206" s="770"/>
      <c r="E206" s="770"/>
      <c r="F206" s="770"/>
      <c r="G206" s="770"/>
      <c r="H206" s="770"/>
      <c r="I206" s="770"/>
      <c r="J206" s="770"/>
      <c r="K206" s="770"/>
      <c r="L206" s="770"/>
      <c r="M206" s="770"/>
      <c r="N206" s="771"/>
    </row>
    <row r="207" spans="3:14" x14ac:dyDescent="0.2">
      <c r="C207" s="769"/>
      <c r="D207" s="770"/>
      <c r="E207" s="770"/>
      <c r="F207" s="770"/>
      <c r="G207" s="770"/>
      <c r="H207" s="770"/>
      <c r="I207" s="770"/>
      <c r="J207" s="770"/>
      <c r="K207" s="770"/>
      <c r="L207" s="770"/>
      <c r="M207" s="770"/>
      <c r="N207" s="771"/>
    </row>
    <row r="208" spans="3:14" x14ac:dyDescent="0.2">
      <c r="C208" s="769"/>
      <c r="D208" s="770"/>
      <c r="E208" s="770"/>
      <c r="F208" s="770"/>
      <c r="G208" s="770"/>
      <c r="H208" s="770"/>
      <c r="I208" s="770"/>
      <c r="J208" s="770"/>
      <c r="K208" s="770"/>
      <c r="L208" s="770"/>
      <c r="M208" s="770"/>
      <c r="N208" s="771"/>
    </row>
    <row r="209" spans="2:26" x14ac:dyDescent="0.2">
      <c r="C209" s="769"/>
      <c r="D209" s="770"/>
      <c r="E209" s="770"/>
      <c r="F209" s="770"/>
      <c r="G209" s="770"/>
      <c r="H209" s="770"/>
      <c r="I209" s="770"/>
      <c r="J209" s="770"/>
      <c r="K209" s="770"/>
      <c r="L209" s="770"/>
      <c r="M209" s="770"/>
      <c r="N209" s="771"/>
    </row>
    <row r="210" spans="2:26" x14ac:dyDescent="0.2">
      <c r="C210" s="769"/>
      <c r="D210" s="770"/>
      <c r="E210" s="770"/>
      <c r="F210" s="770"/>
      <c r="G210" s="770"/>
      <c r="H210" s="770"/>
      <c r="I210" s="770"/>
      <c r="J210" s="770"/>
      <c r="K210" s="770"/>
      <c r="L210" s="770"/>
      <c r="M210" s="770"/>
      <c r="N210" s="771"/>
    </row>
    <row r="211" spans="2:26" x14ac:dyDescent="0.2">
      <c r="C211" s="769"/>
      <c r="D211" s="770"/>
      <c r="E211" s="770"/>
      <c r="F211" s="770"/>
      <c r="G211" s="770"/>
      <c r="H211" s="770"/>
      <c r="I211" s="770"/>
      <c r="J211" s="770"/>
      <c r="K211" s="770"/>
      <c r="L211" s="770"/>
      <c r="M211" s="770"/>
      <c r="N211" s="771"/>
    </row>
    <row r="212" spans="2:26" x14ac:dyDescent="0.2">
      <c r="C212" s="769"/>
      <c r="D212" s="770"/>
      <c r="E212" s="770"/>
      <c r="F212" s="770"/>
      <c r="G212" s="770"/>
      <c r="H212" s="770"/>
      <c r="I212" s="770"/>
      <c r="J212" s="770"/>
      <c r="K212" s="770"/>
      <c r="L212" s="770"/>
      <c r="M212" s="770"/>
      <c r="N212" s="771"/>
    </row>
    <row r="213" spans="2:26" x14ac:dyDescent="0.2">
      <c r="C213" s="769"/>
      <c r="D213" s="770"/>
      <c r="E213" s="770"/>
      <c r="F213" s="770"/>
      <c r="G213" s="770"/>
      <c r="H213" s="770"/>
      <c r="I213" s="770"/>
      <c r="J213" s="770"/>
      <c r="K213" s="770"/>
      <c r="L213" s="770"/>
      <c r="M213" s="770"/>
      <c r="N213" s="771"/>
    </row>
    <row r="214" spans="2:26" x14ac:dyDescent="0.2">
      <c r="C214" s="769"/>
      <c r="D214" s="770"/>
      <c r="E214" s="770"/>
      <c r="F214" s="770"/>
      <c r="G214" s="770"/>
      <c r="H214" s="770"/>
      <c r="I214" s="770"/>
      <c r="J214" s="770"/>
      <c r="K214" s="770"/>
      <c r="L214" s="770"/>
      <c r="M214" s="770"/>
      <c r="N214" s="771"/>
    </row>
    <row r="215" spans="2:26" ht="12.75" customHeight="1" x14ac:dyDescent="0.2">
      <c r="C215" s="772"/>
      <c r="D215" s="773"/>
      <c r="E215" s="773"/>
      <c r="F215" s="773"/>
      <c r="G215" s="773"/>
      <c r="H215" s="773"/>
      <c r="I215" s="773"/>
      <c r="J215" s="773"/>
      <c r="K215" s="773"/>
      <c r="L215" s="773"/>
      <c r="M215" s="773"/>
      <c r="N215" s="774"/>
    </row>
    <row r="216" spans="2:26" x14ac:dyDescent="0.2">
      <c r="C216" s="247"/>
    </row>
    <row r="217" spans="2:26" x14ac:dyDescent="0.2">
      <c r="C217" s="247"/>
    </row>
    <row r="218" spans="2:26" x14ac:dyDescent="0.2">
      <c r="C218" s="247"/>
    </row>
    <row r="219" spans="2:26" ht="16.5" customHeight="1" x14ac:dyDescent="0.2">
      <c r="B219" s="151"/>
      <c r="C219" s="790" t="s">
        <v>469</v>
      </c>
      <c r="D219" s="782"/>
      <c r="E219" s="782"/>
      <c r="F219" s="782"/>
      <c r="G219" s="782"/>
      <c r="H219" s="782"/>
      <c r="I219" s="782"/>
      <c r="J219" s="782"/>
      <c r="K219" s="782"/>
      <c r="L219" s="782"/>
      <c r="M219" s="782"/>
      <c r="N219" s="783"/>
      <c r="O219" s="151"/>
      <c r="P219" s="151"/>
      <c r="Q219" s="151"/>
      <c r="R219" s="151"/>
      <c r="S219" s="151"/>
      <c r="T219" s="151"/>
      <c r="U219" s="151"/>
      <c r="V219" s="151"/>
      <c r="W219" s="151"/>
      <c r="X219" s="151"/>
      <c r="Y219" s="151"/>
      <c r="Z219" s="151"/>
    </row>
    <row r="220" spans="2:26" ht="13.5" customHeight="1" x14ac:dyDescent="0.2">
      <c r="B220" s="151"/>
      <c r="C220" s="784"/>
      <c r="D220" s="785"/>
      <c r="E220" s="785"/>
      <c r="F220" s="785"/>
      <c r="G220" s="785"/>
      <c r="H220" s="785"/>
      <c r="I220" s="785"/>
      <c r="J220" s="785"/>
      <c r="K220" s="785"/>
      <c r="L220" s="785"/>
      <c r="M220" s="785"/>
      <c r="N220" s="786"/>
      <c r="O220" s="151"/>
      <c r="P220" s="151"/>
      <c r="Q220" s="151"/>
      <c r="R220" s="151"/>
      <c r="S220" s="151"/>
      <c r="T220" s="151"/>
      <c r="U220" s="151"/>
      <c r="V220" s="151"/>
      <c r="W220" s="151"/>
      <c r="X220" s="151"/>
      <c r="Y220" s="151"/>
      <c r="Z220" s="151"/>
    </row>
    <row r="221" spans="2:26" ht="13.5" customHeight="1" x14ac:dyDescent="0.2">
      <c r="B221" s="151"/>
      <c r="C221" s="784"/>
      <c r="D221" s="785"/>
      <c r="E221" s="785"/>
      <c r="F221" s="785"/>
      <c r="G221" s="785"/>
      <c r="H221" s="785"/>
      <c r="I221" s="785"/>
      <c r="J221" s="785"/>
      <c r="K221" s="785"/>
      <c r="L221" s="785"/>
      <c r="M221" s="785"/>
      <c r="N221" s="786"/>
      <c r="O221" s="151"/>
      <c r="P221" s="151"/>
      <c r="Q221" s="151"/>
      <c r="R221" s="151"/>
      <c r="S221" s="151"/>
      <c r="T221" s="151"/>
      <c r="U221" s="151"/>
      <c r="V221" s="151"/>
      <c r="W221" s="151"/>
      <c r="X221" s="151"/>
      <c r="Y221" s="151"/>
      <c r="Z221" s="151"/>
    </row>
    <row r="222" spans="2:26" ht="13.5" customHeight="1" x14ac:dyDescent="0.2">
      <c r="B222" s="151"/>
      <c r="C222" s="784"/>
      <c r="D222" s="785"/>
      <c r="E222" s="785"/>
      <c r="F222" s="785"/>
      <c r="G222" s="785"/>
      <c r="H222" s="785"/>
      <c r="I222" s="785"/>
      <c r="J222" s="785"/>
      <c r="K222" s="785"/>
      <c r="L222" s="785"/>
      <c r="M222" s="785"/>
      <c r="N222" s="786"/>
      <c r="O222" s="151"/>
      <c r="P222" s="151"/>
      <c r="Q222" s="151"/>
      <c r="R222" s="151"/>
      <c r="S222" s="151"/>
      <c r="T222" s="151"/>
      <c r="U222" s="151"/>
      <c r="V222" s="151"/>
      <c r="W222" s="151"/>
      <c r="X222" s="151"/>
      <c r="Y222" s="151"/>
      <c r="Z222" s="151"/>
    </row>
    <row r="223" spans="2:26" ht="13.5" customHeight="1" x14ac:dyDescent="0.2">
      <c r="B223" s="151"/>
      <c r="C223" s="784"/>
      <c r="D223" s="785"/>
      <c r="E223" s="785"/>
      <c r="F223" s="785"/>
      <c r="G223" s="785"/>
      <c r="H223" s="785"/>
      <c r="I223" s="785"/>
      <c r="J223" s="785"/>
      <c r="K223" s="785"/>
      <c r="L223" s="785"/>
      <c r="M223" s="785"/>
      <c r="N223" s="786"/>
      <c r="O223" s="151"/>
      <c r="P223" s="151"/>
      <c r="Q223" s="151"/>
      <c r="R223" s="151"/>
      <c r="S223" s="151"/>
      <c r="T223" s="151"/>
      <c r="U223" s="151"/>
      <c r="V223" s="151"/>
      <c r="W223" s="151"/>
      <c r="X223" s="151"/>
      <c r="Y223" s="151"/>
      <c r="Z223" s="151"/>
    </row>
    <row r="224" spans="2:26" ht="13.5" customHeight="1" x14ac:dyDescent="0.2">
      <c r="C224" s="784"/>
      <c r="D224" s="785"/>
      <c r="E224" s="785"/>
      <c r="F224" s="785"/>
      <c r="G224" s="785"/>
      <c r="H224" s="785"/>
      <c r="I224" s="785"/>
      <c r="J224" s="785"/>
      <c r="K224" s="785"/>
      <c r="L224" s="785"/>
      <c r="M224" s="785"/>
      <c r="N224" s="786"/>
    </row>
    <row r="225" spans="3:14" ht="13.5" customHeight="1" x14ac:dyDescent="0.2">
      <c r="C225" s="784"/>
      <c r="D225" s="785"/>
      <c r="E225" s="785"/>
      <c r="F225" s="785"/>
      <c r="G225" s="785"/>
      <c r="H225" s="785"/>
      <c r="I225" s="785"/>
      <c r="J225" s="785"/>
      <c r="K225" s="785"/>
      <c r="L225" s="785"/>
      <c r="M225" s="785"/>
      <c r="N225" s="786"/>
    </row>
    <row r="226" spans="3:14" ht="13.5" customHeight="1" x14ac:dyDescent="0.2">
      <c r="C226" s="784"/>
      <c r="D226" s="785"/>
      <c r="E226" s="785"/>
      <c r="F226" s="785"/>
      <c r="G226" s="785"/>
      <c r="H226" s="785"/>
      <c r="I226" s="785"/>
      <c r="J226" s="785"/>
      <c r="K226" s="785"/>
      <c r="L226" s="785"/>
      <c r="M226" s="785"/>
      <c r="N226" s="786"/>
    </row>
    <row r="227" spans="3:14" ht="13.5" customHeight="1" x14ac:dyDescent="0.2">
      <c r="C227" s="784"/>
      <c r="D227" s="785"/>
      <c r="E227" s="785"/>
      <c r="F227" s="785"/>
      <c r="G227" s="785"/>
      <c r="H227" s="785"/>
      <c r="I227" s="785"/>
      <c r="J227" s="785"/>
      <c r="K227" s="785"/>
      <c r="L227" s="785"/>
      <c r="M227" s="785"/>
      <c r="N227" s="786"/>
    </row>
    <row r="228" spans="3:14" ht="13.5" customHeight="1" x14ac:dyDescent="0.2">
      <c r="C228" s="784"/>
      <c r="D228" s="785"/>
      <c r="E228" s="785"/>
      <c r="F228" s="785"/>
      <c r="G228" s="785"/>
      <c r="H228" s="785"/>
      <c r="I228" s="785"/>
      <c r="J228" s="785"/>
      <c r="K228" s="785"/>
      <c r="L228" s="785"/>
      <c r="M228" s="785"/>
      <c r="N228" s="786"/>
    </row>
    <row r="229" spans="3:14" ht="13.5" customHeight="1" x14ac:dyDescent="0.2">
      <c r="C229" s="784"/>
      <c r="D229" s="785"/>
      <c r="E229" s="785"/>
      <c r="F229" s="785"/>
      <c r="G229" s="785"/>
      <c r="H229" s="785"/>
      <c r="I229" s="785"/>
      <c r="J229" s="785"/>
      <c r="K229" s="785"/>
      <c r="L229" s="785"/>
      <c r="M229" s="785"/>
      <c r="N229" s="786"/>
    </row>
    <row r="230" spans="3:14" ht="13.5" customHeight="1" x14ac:dyDescent="0.2">
      <c r="C230" s="784"/>
      <c r="D230" s="785"/>
      <c r="E230" s="785"/>
      <c r="F230" s="785"/>
      <c r="G230" s="785"/>
      <c r="H230" s="785"/>
      <c r="I230" s="785"/>
      <c r="J230" s="785"/>
      <c r="K230" s="785"/>
      <c r="L230" s="785"/>
      <c r="M230" s="785"/>
      <c r="N230" s="786"/>
    </row>
    <row r="231" spans="3:14" ht="13.5" customHeight="1" x14ac:dyDescent="0.2">
      <c r="C231" s="784"/>
      <c r="D231" s="785"/>
      <c r="E231" s="785"/>
      <c r="F231" s="785"/>
      <c r="G231" s="785"/>
      <c r="H231" s="785"/>
      <c r="I231" s="785"/>
      <c r="J231" s="785"/>
      <c r="K231" s="785"/>
      <c r="L231" s="785"/>
      <c r="M231" s="785"/>
      <c r="N231" s="786"/>
    </row>
    <row r="232" spans="3:14" ht="13.5" customHeight="1" x14ac:dyDescent="0.2">
      <c r="C232" s="784"/>
      <c r="D232" s="785"/>
      <c r="E232" s="785"/>
      <c r="F232" s="785"/>
      <c r="G232" s="785"/>
      <c r="H232" s="785"/>
      <c r="I232" s="785"/>
      <c r="J232" s="785"/>
      <c r="K232" s="785"/>
      <c r="L232" s="785"/>
      <c r="M232" s="785"/>
      <c r="N232" s="786"/>
    </row>
    <row r="233" spans="3:14" ht="13.5" customHeight="1" x14ac:dyDescent="0.2">
      <c r="C233" s="784"/>
      <c r="D233" s="785"/>
      <c r="E233" s="785"/>
      <c r="F233" s="785"/>
      <c r="G233" s="785"/>
      <c r="H233" s="785"/>
      <c r="I233" s="785"/>
      <c r="J233" s="785"/>
      <c r="K233" s="785"/>
      <c r="L233" s="785"/>
      <c r="M233" s="785"/>
      <c r="N233" s="786"/>
    </row>
    <row r="234" spans="3:14" ht="13.5" customHeight="1" x14ac:dyDescent="0.2">
      <c r="C234" s="784"/>
      <c r="D234" s="785"/>
      <c r="E234" s="785"/>
      <c r="F234" s="785"/>
      <c r="G234" s="785"/>
      <c r="H234" s="785"/>
      <c r="I234" s="785"/>
      <c r="J234" s="785"/>
      <c r="K234" s="785"/>
      <c r="L234" s="785"/>
      <c r="M234" s="785"/>
      <c r="N234" s="786"/>
    </row>
    <row r="235" spans="3:14" ht="13.5" customHeight="1" x14ac:dyDescent="0.2">
      <c r="C235" s="784"/>
      <c r="D235" s="785"/>
      <c r="E235" s="785"/>
      <c r="F235" s="785"/>
      <c r="G235" s="785"/>
      <c r="H235" s="785"/>
      <c r="I235" s="785"/>
      <c r="J235" s="785"/>
      <c r="K235" s="785"/>
      <c r="L235" s="785"/>
      <c r="M235" s="785"/>
      <c r="N235" s="786"/>
    </row>
    <row r="236" spans="3:14" ht="13.5" customHeight="1" x14ac:dyDescent="0.2">
      <c r="C236" s="784"/>
      <c r="D236" s="785"/>
      <c r="E236" s="785"/>
      <c r="F236" s="785"/>
      <c r="G236" s="785"/>
      <c r="H236" s="785"/>
      <c r="I236" s="785"/>
      <c r="J236" s="785"/>
      <c r="K236" s="785"/>
      <c r="L236" s="785"/>
      <c r="M236" s="785"/>
      <c r="N236" s="786"/>
    </row>
    <row r="237" spans="3:14" ht="13.5" customHeight="1" x14ac:dyDescent="0.2">
      <c r="C237" s="784"/>
      <c r="D237" s="785"/>
      <c r="E237" s="785"/>
      <c r="F237" s="785"/>
      <c r="G237" s="785"/>
      <c r="H237" s="785"/>
      <c r="I237" s="785"/>
      <c r="J237" s="785"/>
      <c r="K237" s="785"/>
      <c r="L237" s="785"/>
      <c r="M237" s="785"/>
      <c r="N237" s="786"/>
    </row>
    <row r="238" spans="3:14" ht="13.5" customHeight="1" x14ac:dyDescent="0.2">
      <c r="C238" s="784"/>
      <c r="D238" s="785"/>
      <c r="E238" s="785"/>
      <c r="F238" s="785"/>
      <c r="G238" s="785"/>
      <c r="H238" s="785"/>
      <c r="I238" s="785"/>
      <c r="J238" s="785"/>
      <c r="K238" s="785"/>
      <c r="L238" s="785"/>
      <c r="M238" s="785"/>
      <c r="N238" s="786"/>
    </row>
    <row r="239" spans="3:14" ht="13.5" customHeight="1" x14ac:dyDescent="0.2">
      <c r="C239" s="784"/>
      <c r="D239" s="785"/>
      <c r="E239" s="785"/>
      <c r="F239" s="785"/>
      <c r="G239" s="785"/>
      <c r="H239" s="785"/>
      <c r="I239" s="785"/>
      <c r="J239" s="785"/>
      <c r="K239" s="785"/>
      <c r="L239" s="785"/>
      <c r="M239" s="785"/>
      <c r="N239" s="786"/>
    </row>
    <row r="240" spans="3:14" ht="13.5" customHeight="1" x14ac:dyDescent="0.2">
      <c r="C240" s="784"/>
      <c r="D240" s="785"/>
      <c r="E240" s="785"/>
      <c r="F240" s="785"/>
      <c r="G240" s="785"/>
      <c r="H240" s="785"/>
      <c r="I240" s="785"/>
      <c r="J240" s="785"/>
      <c r="K240" s="785"/>
      <c r="L240" s="785"/>
      <c r="M240" s="785"/>
      <c r="N240" s="786"/>
    </row>
    <row r="241" spans="3:14" ht="13.5" customHeight="1" x14ac:dyDescent="0.2">
      <c r="C241" s="784"/>
      <c r="D241" s="785"/>
      <c r="E241" s="785"/>
      <c r="F241" s="785"/>
      <c r="G241" s="785"/>
      <c r="H241" s="785"/>
      <c r="I241" s="785"/>
      <c r="J241" s="785"/>
      <c r="K241" s="785"/>
      <c r="L241" s="785"/>
      <c r="M241" s="785"/>
      <c r="N241" s="786"/>
    </row>
    <row r="242" spans="3:14" ht="13.5" customHeight="1" x14ac:dyDescent="0.2">
      <c r="C242" s="784"/>
      <c r="D242" s="785"/>
      <c r="E242" s="785"/>
      <c r="F242" s="785"/>
      <c r="G242" s="785"/>
      <c r="H242" s="785"/>
      <c r="I242" s="785"/>
      <c r="J242" s="785"/>
      <c r="K242" s="785"/>
      <c r="L242" s="785"/>
      <c r="M242" s="785"/>
      <c r="N242" s="786"/>
    </row>
    <row r="243" spans="3:14" ht="13.5" customHeight="1" x14ac:dyDescent="0.2">
      <c r="C243" s="784"/>
      <c r="D243" s="785"/>
      <c r="E243" s="785"/>
      <c r="F243" s="785"/>
      <c r="G243" s="785"/>
      <c r="H243" s="785"/>
      <c r="I243" s="785"/>
      <c r="J243" s="785"/>
      <c r="K243" s="785"/>
      <c r="L243" s="785"/>
      <c r="M243" s="785"/>
      <c r="N243" s="786"/>
    </row>
    <row r="244" spans="3:14" ht="13.5" customHeight="1" x14ac:dyDescent="0.2">
      <c r="C244" s="784"/>
      <c r="D244" s="785"/>
      <c r="E244" s="785"/>
      <c r="F244" s="785"/>
      <c r="G244" s="785"/>
      <c r="H244" s="785"/>
      <c r="I244" s="785"/>
      <c r="J244" s="785"/>
      <c r="K244" s="785"/>
      <c r="L244" s="785"/>
      <c r="M244" s="785"/>
      <c r="N244" s="786"/>
    </row>
    <row r="245" spans="3:14" ht="13.5" customHeight="1" x14ac:dyDescent="0.2">
      <c r="C245" s="784"/>
      <c r="D245" s="785"/>
      <c r="E245" s="785"/>
      <c r="F245" s="785"/>
      <c r="G245" s="785"/>
      <c r="H245" s="785"/>
      <c r="I245" s="785"/>
      <c r="J245" s="785"/>
      <c r="K245" s="785"/>
      <c r="L245" s="785"/>
      <c r="M245" s="785"/>
      <c r="N245" s="786"/>
    </row>
    <row r="246" spans="3:14" ht="13.5" customHeight="1" x14ac:dyDescent="0.2">
      <c r="C246" s="784"/>
      <c r="D246" s="785"/>
      <c r="E246" s="785"/>
      <c r="F246" s="785"/>
      <c r="G246" s="785"/>
      <c r="H246" s="785"/>
      <c r="I246" s="785"/>
      <c r="J246" s="785"/>
      <c r="K246" s="785"/>
      <c r="L246" s="785"/>
      <c r="M246" s="785"/>
      <c r="N246" s="786"/>
    </row>
    <row r="247" spans="3:14" ht="13.5" customHeight="1" x14ac:dyDescent="0.2">
      <c r="C247" s="784"/>
      <c r="D247" s="785"/>
      <c r="E247" s="785"/>
      <c r="F247" s="785"/>
      <c r="G247" s="785"/>
      <c r="H247" s="785"/>
      <c r="I247" s="785"/>
      <c r="J247" s="785"/>
      <c r="K247" s="785"/>
      <c r="L247" s="785"/>
      <c r="M247" s="785"/>
      <c r="N247" s="786"/>
    </row>
    <row r="248" spans="3:14" ht="13.5" customHeight="1" x14ac:dyDescent="0.2">
      <c r="C248" s="784"/>
      <c r="D248" s="785"/>
      <c r="E248" s="785"/>
      <c r="F248" s="785"/>
      <c r="G248" s="785"/>
      <c r="H248" s="785"/>
      <c r="I248" s="785"/>
      <c r="J248" s="785"/>
      <c r="K248" s="785"/>
      <c r="L248" s="785"/>
      <c r="M248" s="785"/>
      <c r="N248" s="786"/>
    </row>
    <row r="249" spans="3:14" ht="13.5" customHeight="1" x14ac:dyDescent="0.2">
      <c r="C249" s="784"/>
      <c r="D249" s="785"/>
      <c r="E249" s="785"/>
      <c r="F249" s="785"/>
      <c r="G249" s="785"/>
      <c r="H249" s="785"/>
      <c r="I249" s="785"/>
      <c r="J249" s="785"/>
      <c r="K249" s="785"/>
      <c r="L249" s="785"/>
      <c r="M249" s="785"/>
      <c r="N249" s="786"/>
    </row>
    <row r="250" spans="3:14" ht="13.5" customHeight="1" x14ac:dyDescent="0.2">
      <c r="C250" s="784"/>
      <c r="D250" s="785"/>
      <c r="E250" s="785"/>
      <c r="F250" s="785"/>
      <c r="G250" s="785"/>
      <c r="H250" s="785"/>
      <c r="I250" s="785"/>
      <c r="J250" s="785"/>
      <c r="K250" s="785"/>
      <c r="L250" s="785"/>
      <c r="M250" s="785"/>
      <c r="N250" s="786"/>
    </row>
    <row r="251" spans="3:14" ht="13.5" customHeight="1" x14ac:dyDescent="0.2">
      <c r="C251" s="784"/>
      <c r="D251" s="785"/>
      <c r="E251" s="785"/>
      <c r="F251" s="785"/>
      <c r="G251" s="785"/>
      <c r="H251" s="785"/>
      <c r="I251" s="785"/>
      <c r="J251" s="785"/>
      <c r="K251" s="785"/>
      <c r="L251" s="785"/>
      <c r="M251" s="785"/>
      <c r="N251" s="786"/>
    </row>
    <row r="252" spans="3:14" ht="13.5" customHeight="1" x14ac:dyDescent="0.2">
      <c r="C252" s="784"/>
      <c r="D252" s="785"/>
      <c r="E252" s="785"/>
      <c r="F252" s="785"/>
      <c r="G252" s="785"/>
      <c r="H252" s="785"/>
      <c r="I252" s="785"/>
      <c r="J252" s="785"/>
      <c r="K252" s="785"/>
      <c r="L252" s="785"/>
      <c r="M252" s="785"/>
      <c r="N252" s="786"/>
    </row>
    <row r="253" spans="3:14" ht="13.5" customHeight="1" x14ac:dyDescent="0.2">
      <c r="C253" s="784"/>
      <c r="D253" s="785"/>
      <c r="E253" s="785"/>
      <c r="F253" s="785"/>
      <c r="G253" s="785"/>
      <c r="H253" s="785"/>
      <c r="I253" s="785"/>
      <c r="J253" s="785"/>
      <c r="K253" s="785"/>
      <c r="L253" s="785"/>
      <c r="M253" s="785"/>
      <c r="N253" s="786"/>
    </row>
    <row r="254" spans="3:14" ht="13.5" customHeight="1" x14ac:dyDescent="0.2">
      <c r="C254" s="784"/>
      <c r="D254" s="785"/>
      <c r="E254" s="785"/>
      <c r="F254" s="785"/>
      <c r="G254" s="785"/>
      <c r="H254" s="785"/>
      <c r="I254" s="785"/>
      <c r="J254" s="785"/>
      <c r="K254" s="785"/>
      <c r="L254" s="785"/>
      <c r="M254" s="785"/>
      <c r="N254" s="786"/>
    </row>
    <row r="255" spans="3:14" ht="13.5" customHeight="1" x14ac:dyDescent="0.2">
      <c r="C255" s="787"/>
      <c r="D255" s="788"/>
      <c r="E255" s="788"/>
      <c r="F255" s="788"/>
      <c r="G255" s="788"/>
      <c r="H255" s="788"/>
      <c r="I255" s="788"/>
      <c r="J255" s="788"/>
      <c r="K255" s="788"/>
      <c r="L255" s="788"/>
      <c r="M255" s="788"/>
      <c r="N255" s="789"/>
    </row>
    <row r="256" spans="3:14" ht="13.5" customHeight="1" x14ac:dyDescent="0.2"/>
    <row r="257" spans="3:14" ht="13.5" customHeight="1" x14ac:dyDescent="0.2"/>
    <row r="258" spans="3:14" ht="13.5" customHeight="1" x14ac:dyDescent="0.2"/>
    <row r="259" spans="3:14" ht="13.5" customHeight="1" x14ac:dyDescent="0.2">
      <c r="C259" s="766" t="s">
        <v>471</v>
      </c>
      <c r="D259" s="782"/>
      <c r="E259" s="782"/>
      <c r="F259" s="782"/>
      <c r="G259" s="782"/>
      <c r="H259" s="782"/>
      <c r="I259" s="782"/>
      <c r="J259" s="782"/>
      <c r="K259" s="782"/>
      <c r="L259" s="782"/>
      <c r="M259" s="782"/>
      <c r="N259" s="805"/>
    </row>
    <row r="260" spans="3:14" ht="13.5" customHeight="1" x14ac:dyDescent="0.2">
      <c r="C260" s="784"/>
      <c r="D260" s="785"/>
      <c r="E260" s="785"/>
      <c r="F260" s="785"/>
      <c r="G260" s="785"/>
      <c r="H260" s="785"/>
      <c r="I260" s="785"/>
      <c r="J260" s="785"/>
      <c r="K260" s="785"/>
      <c r="L260" s="785"/>
      <c r="M260" s="785"/>
      <c r="N260" s="786"/>
    </row>
    <row r="261" spans="3:14" ht="13.5" customHeight="1" x14ac:dyDescent="0.2">
      <c r="C261" s="784"/>
      <c r="D261" s="785"/>
      <c r="E261" s="785"/>
      <c r="F261" s="785"/>
      <c r="G261" s="785"/>
      <c r="H261" s="785"/>
      <c r="I261" s="785"/>
      <c r="J261" s="785"/>
      <c r="K261" s="785"/>
      <c r="L261" s="785"/>
      <c r="M261" s="785"/>
      <c r="N261" s="786"/>
    </row>
    <row r="262" spans="3:14" ht="13.5" customHeight="1" x14ac:dyDescent="0.2">
      <c r="C262" s="784"/>
      <c r="D262" s="785"/>
      <c r="E262" s="785"/>
      <c r="F262" s="785"/>
      <c r="G262" s="785"/>
      <c r="H262" s="785"/>
      <c r="I262" s="785"/>
      <c r="J262" s="785"/>
      <c r="K262" s="785"/>
      <c r="L262" s="785"/>
      <c r="M262" s="785"/>
      <c r="N262" s="786"/>
    </row>
    <row r="263" spans="3:14" ht="13.5" customHeight="1" x14ac:dyDescent="0.2">
      <c r="C263" s="784"/>
      <c r="D263" s="785"/>
      <c r="E263" s="785"/>
      <c r="F263" s="785"/>
      <c r="G263" s="785"/>
      <c r="H263" s="785"/>
      <c r="I263" s="785"/>
      <c r="J263" s="785"/>
      <c r="K263" s="785"/>
      <c r="L263" s="785"/>
      <c r="M263" s="785"/>
      <c r="N263" s="786"/>
    </row>
    <row r="264" spans="3:14" ht="13.5" customHeight="1" x14ac:dyDescent="0.2">
      <c r="C264" s="784"/>
      <c r="D264" s="785"/>
      <c r="E264" s="785"/>
      <c r="F264" s="785"/>
      <c r="G264" s="785"/>
      <c r="H264" s="785"/>
      <c r="I264" s="785"/>
      <c r="J264" s="785"/>
      <c r="K264" s="785"/>
      <c r="L264" s="785"/>
      <c r="M264" s="785"/>
      <c r="N264" s="786"/>
    </row>
    <row r="265" spans="3:14" ht="13.5" customHeight="1" x14ac:dyDescent="0.2">
      <c r="C265" s="784"/>
      <c r="D265" s="785"/>
      <c r="E265" s="785"/>
      <c r="F265" s="785"/>
      <c r="G265" s="785"/>
      <c r="H265" s="785"/>
      <c r="I265" s="785"/>
      <c r="J265" s="785"/>
      <c r="K265" s="785"/>
      <c r="L265" s="785"/>
      <c r="M265" s="785"/>
      <c r="N265" s="786"/>
    </row>
    <row r="266" spans="3:14" ht="13.5" customHeight="1" x14ac:dyDescent="0.2">
      <c r="C266" s="784"/>
      <c r="D266" s="785"/>
      <c r="E266" s="785"/>
      <c r="F266" s="785"/>
      <c r="G266" s="785"/>
      <c r="H266" s="785"/>
      <c r="I266" s="785"/>
      <c r="J266" s="785"/>
      <c r="K266" s="785"/>
      <c r="L266" s="785"/>
      <c r="M266" s="785"/>
      <c r="N266" s="786"/>
    </row>
    <row r="267" spans="3:14" ht="13.5" customHeight="1" x14ac:dyDescent="0.2">
      <c r="C267" s="784"/>
      <c r="D267" s="785"/>
      <c r="E267" s="785"/>
      <c r="F267" s="785"/>
      <c r="G267" s="785"/>
      <c r="H267" s="785"/>
      <c r="I267" s="785"/>
      <c r="J267" s="785"/>
      <c r="K267" s="785"/>
      <c r="L267" s="785"/>
      <c r="M267" s="785"/>
      <c r="N267" s="786"/>
    </row>
    <row r="268" spans="3:14" ht="13.5" customHeight="1" x14ac:dyDescent="0.2">
      <c r="C268" s="784"/>
      <c r="D268" s="785"/>
      <c r="E268" s="785"/>
      <c r="F268" s="785"/>
      <c r="G268" s="785"/>
      <c r="H268" s="785"/>
      <c r="I268" s="785"/>
      <c r="J268" s="785"/>
      <c r="K268" s="785"/>
      <c r="L268" s="785"/>
      <c r="M268" s="785"/>
      <c r="N268" s="786"/>
    </row>
    <row r="269" spans="3:14" ht="13.5" customHeight="1" x14ac:dyDescent="0.2">
      <c r="C269" s="784"/>
      <c r="D269" s="785"/>
      <c r="E269" s="785"/>
      <c r="F269" s="785"/>
      <c r="G269" s="785"/>
      <c r="H269" s="785"/>
      <c r="I269" s="785"/>
      <c r="J269" s="785"/>
      <c r="K269" s="785"/>
      <c r="L269" s="785"/>
      <c r="M269" s="785"/>
      <c r="N269" s="786"/>
    </row>
    <row r="270" spans="3:14" ht="13.5" customHeight="1" x14ac:dyDescent="0.2">
      <c r="C270" s="784"/>
      <c r="D270" s="785"/>
      <c r="E270" s="785"/>
      <c r="F270" s="785"/>
      <c r="G270" s="785"/>
      <c r="H270" s="785"/>
      <c r="I270" s="785"/>
      <c r="J270" s="785"/>
      <c r="K270" s="785"/>
      <c r="L270" s="785"/>
      <c r="M270" s="785"/>
      <c r="N270" s="786"/>
    </row>
    <row r="271" spans="3:14" ht="13.5" customHeight="1" x14ac:dyDescent="0.2">
      <c r="C271" s="784"/>
      <c r="D271" s="785"/>
      <c r="E271" s="785"/>
      <c r="F271" s="785"/>
      <c r="G271" s="785"/>
      <c r="H271" s="785"/>
      <c r="I271" s="785"/>
      <c r="J271" s="785"/>
      <c r="K271" s="785"/>
      <c r="L271" s="785"/>
      <c r="M271" s="785"/>
      <c r="N271" s="786"/>
    </row>
    <row r="272" spans="3:14" ht="13.5" customHeight="1" x14ac:dyDescent="0.2">
      <c r="C272" s="784"/>
      <c r="D272" s="785"/>
      <c r="E272" s="785"/>
      <c r="F272" s="785"/>
      <c r="G272" s="785"/>
      <c r="H272" s="785"/>
      <c r="I272" s="785"/>
      <c r="J272" s="785"/>
      <c r="K272" s="785"/>
      <c r="L272" s="785"/>
      <c r="M272" s="785"/>
      <c r="N272" s="786"/>
    </row>
    <row r="273" spans="3:14" ht="13.5" customHeight="1" x14ac:dyDescent="0.2">
      <c r="C273" s="784"/>
      <c r="D273" s="785"/>
      <c r="E273" s="785"/>
      <c r="F273" s="785"/>
      <c r="G273" s="785"/>
      <c r="H273" s="785"/>
      <c r="I273" s="785"/>
      <c r="J273" s="785"/>
      <c r="K273" s="785"/>
      <c r="L273" s="785"/>
      <c r="M273" s="785"/>
      <c r="N273" s="786"/>
    </row>
    <row r="274" spans="3:14" ht="13.5" customHeight="1" x14ac:dyDescent="0.2">
      <c r="C274" s="784"/>
      <c r="D274" s="785"/>
      <c r="E274" s="785"/>
      <c r="F274" s="785"/>
      <c r="G274" s="785"/>
      <c r="H274" s="785"/>
      <c r="I274" s="785"/>
      <c r="J274" s="785"/>
      <c r="K274" s="785"/>
      <c r="L274" s="785"/>
      <c r="M274" s="785"/>
      <c r="N274" s="786"/>
    </row>
    <row r="275" spans="3:14" ht="13.5" customHeight="1" x14ac:dyDescent="0.2">
      <c r="C275" s="784"/>
      <c r="D275" s="785"/>
      <c r="E275" s="785"/>
      <c r="F275" s="785"/>
      <c r="G275" s="785"/>
      <c r="H275" s="785"/>
      <c r="I275" s="785"/>
      <c r="J275" s="785"/>
      <c r="K275" s="785"/>
      <c r="L275" s="785"/>
      <c r="M275" s="785"/>
      <c r="N275" s="786"/>
    </row>
    <row r="276" spans="3:14" ht="13.5" customHeight="1" x14ac:dyDescent="0.2">
      <c r="C276" s="784"/>
      <c r="D276" s="785"/>
      <c r="E276" s="785"/>
      <c r="F276" s="785"/>
      <c r="G276" s="785"/>
      <c r="H276" s="785"/>
      <c r="I276" s="785"/>
      <c r="J276" s="785"/>
      <c r="K276" s="785"/>
      <c r="L276" s="785"/>
      <c r="M276" s="785"/>
      <c r="N276" s="786"/>
    </row>
    <row r="277" spans="3:14" ht="13.5" customHeight="1" x14ac:dyDescent="0.2">
      <c r="C277" s="784"/>
      <c r="D277" s="785"/>
      <c r="E277" s="785"/>
      <c r="F277" s="785"/>
      <c r="G277" s="785"/>
      <c r="H277" s="785"/>
      <c r="I277" s="785"/>
      <c r="J277" s="785"/>
      <c r="K277" s="785"/>
      <c r="L277" s="785"/>
      <c r="M277" s="785"/>
      <c r="N277" s="786"/>
    </row>
    <row r="278" spans="3:14" ht="13.5" customHeight="1" x14ac:dyDescent="0.2">
      <c r="C278" s="784"/>
      <c r="D278" s="785"/>
      <c r="E278" s="785"/>
      <c r="F278" s="785"/>
      <c r="G278" s="785"/>
      <c r="H278" s="785"/>
      <c r="I278" s="785"/>
      <c r="J278" s="785"/>
      <c r="K278" s="785"/>
      <c r="L278" s="785"/>
      <c r="M278" s="785"/>
      <c r="N278" s="786"/>
    </row>
    <row r="279" spans="3:14" ht="13.5" customHeight="1" x14ac:dyDescent="0.2">
      <c r="C279" s="784"/>
      <c r="D279" s="785"/>
      <c r="E279" s="785"/>
      <c r="F279" s="785"/>
      <c r="G279" s="785"/>
      <c r="H279" s="785"/>
      <c r="I279" s="785"/>
      <c r="J279" s="785"/>
      <c r="K279" s="785"/>
      <c r="L279" s="785"/>
      <c r="M279" s="785"/>
      <c r="N279" s="786"/>
    </row>
    <row r="280" spans="3:14" ht="13.5" customHeight="1" x14ac:dyDescent="0.2">
      <c r="C280" s="784"/>
      <c r="D280" s="785"/>
      <c r="E280" s="785"/>
      <c r="F280" s="785"/>
      <c r="G280" s="785"/>
      <c r="H280" s="785"/>
      <c r="I280" s="785"/>
      <c r="J280" s="785"/>
      <c r="K280" s="785"/>
      <c r="L280" s="785"/>
      <c r="M280" s="785"/>
      <c r="N280" s="786"/>
    </row>
    <row r="281" spans="3:14" ht="13.5" customHeight="1" x14ac:dyDescent="0.2">
      <c r="C281" s="784"/>
      <c r="D281" s="785"/>
      <c r="E281" s="785"/>
      <c r="F281" s="785"/>
      <c r="G281" s="785"/>
      <c r="H281" s="785"/>
      <c r="I281" s="785"/>
      <c r="J281" s="785"/>
      <c r="K281" s="785"/>
      <c r="L281" s="785"/>
      <c r="M281" s="785"/>
      <c r="N281" s="786"/>
    </row>
    <row r="282" spans="3:14" ht="13.5" customHeight="1" x14ac:dyDescent="0.2">
      <c r="C282" s="784"/>
      <c r="D282" s="785"/>
      <c r="E282" s="785"/>
      <c r="F282" s="785"/>
      <c r="G282" s="785"/>
      <c r="H282" s="785"/>
      <c r="I282" s="785"/>
      <c r="J282" s="785"/>
      <c r="K282" s="785"/>
      <c r="L282" s="785"/>
      <c r="M282" s="785"/>
      <c r="N282" s="786"/>
    </row>
    <row r="283" spans="3:14" ht="13.5" customHeight="1" x14ac:dyDescent="0.2">
      <c r="C283" s="784"/>
      <c r="D283" s="785"/>
      <c r="E283" s="785"/>
      <c r="F283" s="785"/>
      <c r="G283" s="785"/>
      <c r="H283" s="785"/>
      <c r="I283" s="785"/>
      <c r="J283" s="785"/>
      <c r="K283" s="785"/>
      <c r="L283" s="785"/>
      <c r="M283" s="785"/>
      <c r="N283" s="786"/>
    </row>
    <row r="284" spans="3:14" ht="13.5" customHeight="1" x14ac:dyDescent="0.2">
      <c r="C284" s="784"/>
      <c r="D284" s="785"/>
      <c r="E284" s="785"/>
      <c r="F284" s="785"/>
      <c r="G284" s="785"/>
      <c r="H284" s="785"/>
      <c r="I284" s="785"/>
      <c r="J284" s="785"/>
      <c r="K284" s="785"/>
      <c r="L284" s="785"/>
      <c r="M284" s="785"/>
      <c r="N284" s="786"/>
    </row>
    <row r="285" spans="3:14" ht="13.5" customHeight="1" x14ac:dyDescent="0.2">
      <c r="C285" s="784"/>
      <c r="D285" s="785"/>
      <c r="E285" s="785"/>
      <c r="F285" s="785"/>
      <c r="G285" s="785"/>
      <c r="H285" s="785"/>
      <c r="I285" s="785"/>
      <c r="J285" s="785"/>
      <c r="K285" s="785"/>
      <c r="L285" s="785"/>
      <c r="M285" s="785"/>
      <c r="N285" s="786"/>
    </row>
    <row r="286" spans="3:14" ht="13.5" customHeight="1" x14ac:dyDescent="0.2">
      <c r="C286" s="784"/>
      <c r="D286" s="785"/>
      <c r="E286" s="785"/>
      <c r="F286" s="785"/>
      <c r="G286" s="785"/>
      <c r="H286" s="785"/>
      <c r="I286" s="785"/>
      <c r="J286" s="785"/>
      <c r="K286" s="785"/>
      <c r="L286" s="785"/>
      <c r="M286" s="785"/>
      <c r="N286" s="786"/>
    </row>
    <row r="287" spans="3:14" ht="13.5" customHeight="1" x14ac:dyDescent="0.2">
      <c r="C287" s="784"/>
      <c r="D287" s="785"/>
      <c r="E287" s="785"/>
      <c r="F287" s="785"/>
      <c r="G287" s="785"/>
      <c r="H287" s="785"/>
      <c r="I287" s="785"/>
      <c r="J287" s="785"/>
      <c r="K287" s="785"/>
      <c r="L287" s="785"/>
      <c r="M287" s="785"/>
      <c r="N287" s="786"/>
    </row>
    <row r="288" spans="3:14" ht="13.5" customHeight="1" x14ac:dyDescent="0.2">
      <c r="C288" s="784"/>
      <c r="D288" s="785"/>
      <c r="E288" s="785"/>
      <c r="F288" s="785"/>
      <c r="G288" s="785"/>
      <c r="H288" s="785"/>
      <c r="I288" s="785"/>
      <c r="J288" s="785"/>
      <c r="K288" s="785"/>
      <c r="L288" s="785"/>
      <c r="M288" s="785"/>
      <c r="N288" s="786"/>
    </row>
    <row r="289" spans="3:14" ht="13.5" customHeight="1" x14ac:dyDescent="0.2">
      <c r="C289" s="784"/>
      <c r="D289" s="785"/>
      <c r="E289" s="785"/>
      <c r="F289" s="785"/>
      <c r="G289" s="785"/>
      <c r="H289" s="785"/>
      <c r="I289" s="785"/>
      <c r="J289" s="785"/>
      <c r="K289" s="785"/>
      <c r="L289" s="785"/>
      <c r="M289" s="785"/>
      <c r="N289" s="786"/>
    </row>
    <row r="290" spans="3:14" ht="13.5" customHeight="1" x14ac:dyDescent="0.2">
      <c r="C290" s="784"/>
      <c r="D290" s="785"/>
      <c r="E290" s="785"/>
      <c r="F290" s="785"/>
      <c r="G290" s="785"/>
      <c r="H290" s="785"/>
      <c r="I290" s="785"/>
      <c r="J290" s="785"/>
      <c r="K290" s="785"/>
      <c r="L290" s="785"/>
      <c r="M290" s="785"/>
      <c r="N290" s="786"/>
    </row>
    <row r="291" spans="3:14" ht="13.5" customHeight="1" x14ac:dyDescent="0.2">
      <c r="C291" s="784"/>
      <c r="D291" s="785"/>
      <c r="E291" s="785"/>
      <c r="F291" s="785"/>
      <c r="G291" s="785"/>
      <c r="H291" s="785"/>
      <c r="I291" s="785"/>
      <c r="J291" s="785"/>
      <c r="K291" s="785"/>
      <c r="L291" s="785"/>
      <c r="M291" s="785"/>
      <c r="N291" s="786"/>
    </row>
    <row r="292" spans="3:14" ht="13.5" customHeight="1" x14ac:dyDescent="0.2">
      <c r="C292" s="784"/>
      <c r="D292" s="785"/>
      <c r="E292" s="785"/>
      <c r="F292" s="785"/>
      <c r="G292" s="785"/>
      <c r="H292" s="785"/>
      <c r="I292" s="785"/>
      <c r="J292" s="785"/>
      <c r="K292" s="785"/>
      <c r="L292" s="785"/>
      <c r="M292" s="785"/>
      <c r="N292" s="786"/>
    </row>
    <row r="293" spans="3:14" ht="13.5" customHeight="1" x14ac:dyDescent="0.2">
      <c r="C293" s="784"/>
      <c r="D293" s="785"/>
      <c r="E293" s="785"/>
      <c r="F293" s="785"/>
      <c r="G293" s="785"/>
      <c r="H293" s="785"/>
      <c r="I293" s="785"/>
      <c r="J293" s="785"/>
      <c r="K293" s="785"/>
      <c r="L293" s="785"/>
      <c r="M293" s="785"/>
      <c r="N293" s="786"/>
    </row>
    <row r="294" spans="3:14" ht="13.5" customHeight="1" x14ac:dyDescent="0.2">
      <c r="C294" s="784"/>
      <c r="D294" s="785"/>
      <c r="E294" s="785"/>
      <c r="F294" s="785"/>
      <c r="G294" s="785"/>
      <c r="H294" s="785"/>
      <c r="I294" s="785"/>
      <c r="J294" s="785"/>
      <c r="K294" s="785"/>
      <c r="L294" s="785"/>
      <c r="M294" s="785"/>
      <c r="N294" s="786"/>
    </row>
    <row r="295" spans="3:14" ht="13.5" customHeight="1" x14ac:dyDescent="0.2">
      <c r="C295" s="784"/>
      <c r="D295" s="785"/>
      <c r="E295" s="785"/>
      <c r="F295" s="785"/>
      <c r="G295" s="785"/>
      <c r="H295" s="785"/>
      <c r="I295" s="785"/>
      <c r="J295" s="785"/>
      <c r="K295" s="785"/>
      <c r="L295" s="785"/>
      <c r="M295" s="785"/>
      <c r="N295" s="786"/>
    </row>
    <row r="296" spans="3:14" ht="13.5" customHeight="1" x14ac:dyDescent="0.2">
      <c r="C296" s="784"/>
      <c r="D296" s="785"/>
      <c r="E296" s="785"/>
      <c r="F296" s="785"/>
      <c r="G296" s="785"/>
      <c r="H296" s="785"/>
      <c r="I296" s="785"/>
      <c r="J296" s="785"/>
      <c r="K296" s="785"/>
      <c r="L296" s="785"/>
      <c r="M296" s="785"/>
      <c r="N296" s="786"/>
    </row>
    <row r="297" spans="3:14" ht="13.5" customHeight="1" x14ac:dyDescent="0.2">
      <c r="C297" s="784"/>
      <c r="D297" s="785"/>
      <c r="E297" s="785"/>
      <c r="F297" s="785"/>
      <c r="G297" s="785"/>
      <c r="H297" s="785"/>
      <c r="I297" s="785"/>
      <c r="J297" s="785"/>
      <c r="K297" s="785"/>
      <c r="L297" s="785"/>
      <c r="M297" s="785"/>
      <c r="N297" s="786"/>
    </row>
    <row r="298" spans="3:14" ht="13.5" customHeight="1" x14ac:dyDescent="0.2">
      <c r="C298" s="784"/>
      <c r="D298" s="785"/>
      <c r="E298" s="785"/>
      <c r="F298" s="785"/>
      <c r="G298" s="785"/>
      <c r="H298" s="785"/>
      <c r="I298" s="785"/>
      <c r="J298" s="785"/>
      <c r="K298" s="785"/>
      <c r="L298" s="785"/>
      <c r="M298" s="785"/>
      <c r="N298" s="786"/>
    </row>
    <row r="299" spans="3:14" ht="13.5" customHeight="1" x14ac:dyDescent="0.2">
      <c r="C299" s="784"/>
      <c r="D299" s="785"/>
      <c r="E299" s="785"/>
      <c r="F299" s="785"/>
      <c r="G299" s="785"/>
      <c r="H299" s="785"/>
      <c r="I299" s="785"/>
      <c r="J299" s="785"/>
      <c r="K299" s="785"/>
      <c r="L299" s="785"/>
      <c r="M299" s="785"/>
      <c r="N299" s="786"/>
    </row>
    <row r="300" spans="3:14" ht="13.5" customHeight="1" x14ac:dyDescent="0.2">
      <c r="C300" s="784"/>
      <c r="D300" s="785"/>
      <c r="E300" s="785"/>
      <c r="F300" s="785"/>
      <c r="G300" s="785"/>
      <c r="H300" s="785"/>
      <c r="I300" s="785"/>
      <c r="J300" s="785"/>
      <c r="K300" s="785"/>
      <c r="L300" s="785"/>
      <c r="M300" s="785"/>
      <c r="N300" s="786"/>
    </row>
    <row r="301" spans="3:14" ht="13.5" customHeight="1" x14ac:dyDescent="0.2">
      <c r="C301" s="784"/>
      <c r="D301" s="785"/>
      <c r="E301" s="785"/>
      <c r="F301" s="785"/>
      <c r="G301" s="785"/>
      <c r="H301" s="785"/>
      <c r="I301" s="785"/>
      <c r="J301" s="785"/>
      <c r="K301" s="785"/>
      <c r="L301" s="785"/>
      <c r="M301" s="785"/>
      <c r="N301" s="786"/>
    </row>
    <row r="302" spans="3:14" ht="13.5" customHeight="1" x14ac:dyDescent="0.2">
      <c r="C302" s="784"/>
      <c r="D302" s="785"/>
      <c r="E302" s="785"/>
      <c r="F302" s="785"/>
      <c r="G302" s="785"/>
      <c r="H302" s="785"/>
      <c r="I302" s="785"/>
      <c r="J302" s="785"/>
      <c r="K302" s="785"/>
      <c r="L302" s="785"/>
      <c r="M302" s="785"/>
      <c r="N302" s="786"/>
    </row>
    <row r="303" spans="3:14" ht="13.5" customHeight="1" x14ac:dyDescent="0.2">
      <c r="C303" s="784"/>
      <c r="D303" s="785"/>
      <c r="E303" s="785"/>
      <c r="F303" s="785"/>
      <c r="G303" s="785"/>
      <c r="H303" s="785"/>
      <c r="I303" s="785"/>
      <c r="J303" s="785"/>
      <c r="K303" s="785"/>
      <c r="L303" s="785"/>
      <c r="M303" s="785"/>
      <c r="N303" s="786"/>
    </row>
    <row r="304" spans="3:14" ht="13.5" customHeight="1" x14ac:dyDescent="0.2">
      <c r="C304" s="784"/>
      <c r="D304" s="785"/>
      <c r="E304" s="785"/>
      <c r="F304" s="785"/>
      <c r="G304" s="785"/>
      <c r="H304" s="785"/>
      <c r="I304" s="785"/>
      <c r="J304" s="785"/>
      <c r="K304" s="785"/>
      <c r="L304" s="785"/>
      <c r="M304" s="785"/>
      <c r="N304" s="786"/>
    </row>
    <row r="305" spans="3:14" ht="13.5" customHeight="1" x14ac:dyDescent="0.2">
      <c r="C305" s="787"/>
      <c r="D305" s="788"/>
      <c r="E305" s="788"/>
      <c r="F305" s="788"/>
      <c r="G305" s="788"/>
      <c r="H305" s="788"/>
      <c r="I305" s="788"/>
      <c r="J305" s="788"/>
      <c r="K305" s="788"/>
      <c r="L305" s="788"/>
      <c r="M305" s="788"/>
      <c r="N305" s="789"/>
    </row>
    <row r="306" spans="3:14" ht="13.5" customHeight="1" x14ac:dyDescent="0.2"/>
    <row r="307" spans="3:14" ht="13.5" customHeight="1" x14ac:dyDescent="0.2"/>
    <row r="308" spans="3:14" ht="13.5" customHeight="1" x14ac:dyDescent="0.2">
      <c r="C308" s="781" t="s">
        <v>474</v>
      </c>
      <c r="D308" s="767"/>
      <c r="E308" s="767"/>
      <c r="F308" s="767"/>
      <c r="G308" s="767"/>
      <c r="H308" s="767"/>
      <c r="I308" s="767"/>
      <c r="J308" s="767"/>
      <c r="K308" s="767"/>
      <c r="L308" s="767"/>
      <c r="M308" s="767"/>
      <c r="N308" s="795"/>
    </row>
    <row r="309" spans="3:14" ht="13.5" customHeight="1" x14ac:dyDescent="0.2">
      <c r="C309" s="769"/>
      <c r="D309" s="770"/>
      <c r="E309" s="770"/>
      <c r="F309" s="770"/>
      <c r="G309" s="770"/>
      <c r="H309" s="770"/>
      <c r="I309" s="770"/>
      <c r="J309" s="770"/>
      <c r="K309" s="770"/>
      <c r="L309" s="770"/>
      <c r="M309" s="770"/>
      <c r="N309" s="771"/>
    </row>
    <row r="310" spans="3:14" ht="13.5" customHeight="1" x14ac:dyDescent="0.2">
      <c r="C310" s="769"/>
      <c r="D310" s="770"/>
      <c r="E310" s="770"/>
      <c r="F310" s="770"/>
      <c r="G310" s="770"/>
      <c r="H310" s="770"/>
      <c r="I310" s="770"/>
      <c r="J310" s="770"/>
      <c r="K310" s="770"/>
      <c r="L310" s="770"/>
      <c r="M310" s="770"/>
      <c r="N310" s="771"/>
    </row>
    <row r="311" spans="3:14" ht="13.5" customHeight="1" x14ac:dyDescent="0.2">
      <c r="C311" s="769"/>
      <c r="D311" s="770"/>
      <c r="E311" s="770"/>
      <c r="F311" s="770"/>
      <c r="G311" s="770"/>
      <c r="H311" s="770"/>
      <c r="I311" s="770"/>
      <c r="J311" s="770"/>
      <c r="K311" s="770"/>
      <c r="L311" s="770"/>
      <c r="M311" s="770"/>
      <c r="N311" s="771"/>
    </row>
    <row r="312" spans="3:14" ht="13.5" customHeight="1" x14ac:dyDescent="0.2">
      <c r="C312" s="769"/>
      <c r="D312" s="770"/>
      <c r="E312" s="770"/>
      <c r="F312" s="770"/>
      <c r="G312" s="770"/>
      <c r="H312" s="770"/>
      <c r="I312" s="770"/>
      <c r="J312" s="770"/>
      <c r="K312" s="770"/>
      <c r="L312" s="770"/>
      <c r="M312" s="770"/>
      <c r="N312" s="771"/>
    </row>
    <row r="313" spans="3:14" ht="13.5" customHeight="1" x14ac:dyDescent="0.2">
      <c r="C313" s="769"/>
      <c r="D313" s="770"/>
      <c r="E313" s="770"/>
      <c r="F313" s="770"/>
      <c r="G313" s="770"/>
      <c r="H313" s="770"/>
      <c r="I313" s="770"/>
      <c r="J313" s="770"/>
      <c r="K313" s="770"/>
      <c r="L313" s="770"/>
      <c r="M313" s="770"/>
      <c r="N313" s="771"/>
    </row>
    <row r="314" spans="3:14" ht="13.5" customHeight="1" x14ac:dyDescent="0.2">
      <c r="C314" s="769"/>
      <c r="D314" s="770"/>
      <c r="E314" s="770"/>
      <c r="F314" s="770"/>
      <c r="G314" s="770"/>
      <c r="H314" s="770"/>
      <c r="I314" s="770"/>
      <c r="J314" s="770"/>
      <c r="K314" s="770"/>
      <c r="L314" s="770"/>
      <c r="M314" s="770"/>
      <c r="N314" s="771"/>
    </row>
    <row r="315" spans="3:14" ht="13.5" customHeight="1" x14ac:dyDescent="0.2">
      <c r="C315" s="769"/>
      <c r="D315" s="770"/>
      <c r="E315" s="770"/>
      <c r="F315" s="770"/>
      <c r="G315" s="770"/>
      <c r="H315" s="770"/>
      <c r="I315" s="770"/>
      <c r="J315" s="770"/>
      <c r="K315" s="770"/>
      <c r="L315" s="770"/>
      <c r="M315" s="770"/>
      <c r="N315" s="771"/>
    </row>
    <row r="316" spans="3:14" ht="13.5" customHeight="1" x14ac:dyDescent="0.2">
      <c r="C316" s="769"/>
      <c r="D316" s="770"/>
      <c r="E316" s="770"/>
      <c r="F316" s="770"/>
      <c r="G316" s="770"/>
      <c r="H316" s="770"/>
      <c r="I316" s="770"/>
      <c r="J316" s="770"/>
      <c r="K316" s="770"/>
      <c r="L316" s="770"/>
      <c r="M316" s="770"/>
      <c r="N316" s="771"/>
    </row>
    <row r="317" spans="3:14" ht="13.5" customHeight="1" x14ac:dyDescent="0.2">
      <c r="C317" s="769"/>
      <c r="D317" s="770"/>
      <c r="E317" s="770"/>
      <c r="F317" s="770"/>
      <c r="G317" s="770"/>
      <c r="H317" s="770"/>
      <c r="I317" s="770"/>
      <c r="J317" s="770"/>
      <c r="K317" s="770"/>
      <c r="L317" s="770"/>
      <c r="M317" s="770"/>
      <c r="N317" s="771"/>
    </row>
    <row r="318" spans="3:14" ht="13.5" customHeight="1" x14ac:dyDescent="0.2">
      <c r="C318" s="769"/>
      <c r="D318" s="770"/>
      <c r="E318" s="770"/>
      <c r="F318" s="770"/>
      <c r="G318" s="770"/>
      <c r="H318" s="770"/>
      <c r="I318" s="770"/>
      <c r="J318" s="770"/>
      <c r="K318" s="770"/>
      <c r="L318" s="770"/>
      <c r="M318" s="770"/>
      <c r="N318" s="771"/>
    </row>
    <row r="319" spans="3:14" ht="13.5" customHeight="1" x14ac:dyDescent="0.2">
      <c r="C319" s="769"/>
      <c r="D319" s="770"/>
      <c r="E319" s="770"/>
      <c r="F319" s="770"/>
      <c r="G319" s="770"/>
      <c r="H319" s="770"/>
      <c r="I319" s="770"/>
      <c r="J319" s="770"/>
      <c r="K319" s="770"/>
      <c r="L319" s="770"/>
      <c r="M319" s="770"/>
      <c r="N319" s="771"/>
    </row>
    <row r="320" spans="3:14" ht="13.5" customHeight="1" x14ac:dyDescent="0.2">
      <c r="C320" s="769"/>
      <c r="D320" s="770"/>
      <c r="E320" s="770"/>
      <c r="F320" s="770"/>
      <c r="G320" s="770"/>
      <c r="H320" s="770"/>
      <c r="I320" s="770"/>
      <c r="J320" s="770"/>
      <c r="K320" s="770"/>
      <c r="L320" s="770"/>
      <c r="M320" s="770"/>
      <c r="N320" s="771"/>
    </row>
    <row r="321" spans="3:14" ht="13.5" customHeight="1" x14ac:dyDescent="0.2">
      <c r="C321" s="769"/>
      <c r="D321" s="770"/>
      <c r="E321" s="770"/>
      <c r="F321" s="770"/>
      <c r="G321" s="770"/>
      <c r="H321" s="770"/>
      <c r="I321" s="770"/>
      <c r="J321" s="770"/>
      <c r="K321" s="770"/>
      <c r="L321" s="770"/>
      <c r="M321" s="770"/>
      <c r="N321" s="771"/>
    </row>
    <row r="322" spans="3:14" ht="13.5" customHeight="1" x14ac:dyDescent="0.2">
      <c r="C322" s="769"/>
      <c r="D322" s="770"/>
      <c r="E322" s="770"/>
      <c r="F322" s="770"/>
      <c r="G322" s="770"/>
      <c r="H322" s="770"/>
      <c r="I322" s="770"/>
      <c r="J322" s="770"/>
      <c r="K322" s="770"/>
      <c r="L322" s="770"/>
      <c r="M322" s="770"/>
      <c r="N322" s="771"/>
    </row>
    <row r="323" spans="3:14" ht="13.5" customHeight="1" x14ac:dyDescent="0.2">
      <c r="C323" s="769"/>
      <c r="D323" s="770"/>
      <c r="E323" s="770"/>
      <c r="F323" s="770"/>
      <c r="G323" s="770"/>
      <c r="H323" s="770"/>
      <c r="I323" s="770"/>
      <c r="J323" s="770"/>
      <c r="K323" s="770"/>
      <c r="L323" s="770"/>
      <c r="M323" s="770"/>
      <c r="N323" s="771"/>
    </row>
    <row r="324" spans="3:14" ht="13.5" customHeight="1" x14ac:dyDescent="0.2">
      <c r="C324" s="769"/>
      <c r="D324" s="770"/>
      <c r="E324" s="770"/>
      <c r="F324" s="770"/>
      <c r="G324" s="770"/>
      <c r="H324" s="770"/>
      <c r="I324" s="770"/>
      <c r="J324" s="770"/>
      <c r="K324" s="770"/>
      <c r="L324" s="770"/>
      <c r="M324" s="770"/>
      <c r="N324" s="771"/>
    </row>
    <row r="325" spans="3:14" ht="13.5" customHeight="1" x14ac:dyDescent="0.2">
      <c r="C325" s="769"/>
      <c r="D325" s="770"/>
      <c r="E325" s="770"/>
      <c r="F325" s="770"/>
      <c r="G325" s="770"/>
      <c r="H325" s="770"/>
      <c r="I325" s="770"/>
      <c r="J325" s="770"/>
      <c r="K325" s="770"/>
      <c r="L325" s="770"/>
      <c r="M325" s="770"/>
      <c r="N325" s="771"/>
    </row>
    <row r="326" spans="3:14" ht="13.5" customHeight="1" x14ac:dyDescent="0.2">
      <c r="C326" s="769"/>
      <c r="D326" s="770"/>
      <c r="E326" s="770"/>
      <c r="F326" s="770"/>
      <c r="G326" s="770"/>
      <c r="H326" s="770"/>
      <c r="I326" s="770"/>
      <c r="J326" s="770"/>
      <c r="K326" s="770"/>
      <c r="L326" s="770"/>
      <c r="M326" s="770"/>
      <c r="N326" s="771"/>
    </row>
    <row r="327" spans="3:14" ht="13.5" customHeight="1" x14ac:dyDescent="0.2">
      <c r="C327" s="769"/>
      <c r="D327" s="770"/>
      <c r="E327" s="770"/>
      <c r="F327" s="770"/>
      <c r="G327" s="770"/>
      <c r="H327" s="770"/>
      <c r="I327" s="770"/>
      <c r="J327" s="770"/>
      <c r="K327" s="770"/>
      <c r="L327" s="770"/>
      <c r="M327" s="770"/>
      <c r="N327" s="771"/>
    </row>
    <row r="328" spans="3:14" ht="13.5" customHeight="1" x14ac:dyDescent="0.2">
      <c r="C328" s="769"/>
      <c r="D328" s="770"/>
      <c r="E328" s="770"/>
      <c r="F328" s="770"/>
      <c r="G328" s="770"/>
      <c r="H328" s="770"/>
      <c r="I328" s="770"/>
      <c r="J328" s="770"/>
      <c r="K328" s="770"/>
      <c r="L328" s="770"/>
      <c r="M328" s="770"/>
      <c r="N328" s="771"/>
    </row>
    <row r="329" spans="3:14" ht="13.5" customHeight="1" x14ac:dyDescent="0.2">
      <c r="C329" s="769"/>
      <c r="D329" s="770"/>
      <c r="E329" s="770"/>
      <c r="F329" s="770"/>
      <c r="G329" s="770"/>
      <c r="H329" s="770"/>
      <c r="I329" s="770"/>
      <c r="J329" s="770"/>
      <c r="K329" s="770"/>
      <c r="L329" s="770"/>
      <c r="M329" s="770"/>
      <c r="N329" s="771"/>
    </row>
    <row r="330" spans="3:14" ht="13.5" customHeight="1" x14ac:dyDescent="0.2">
      <c r="C330" s="769"/>
      <c r="D330" s="770"/>
      <c r="E330" s="770"/>
      <c r="F330" s="770"/>
      <c r="G330" s="770"/>
      <c r="H330" s="770"/>
      <c r="I330" s="770"/>
      <c r="J330" s="770"/>
      <c r="K330" s="770"/>
      <c r="L330" s="770"/>
      <c r="M330" s="770"/>
      <c r="N330" s="771"/>
    </row>
    <row r="331" spans="3:14" ht="13.5" customHeight="1" x14ac:dyDescent="0.2">
      <c r="C331" s="769"/>
      <c r="D331" s="770"/>
      <c r="E331" s="770"/>
      <c r="F331" s="770"/>
      <c r="G331" s="770"/>
      <c r="H331" s="770"/>
      <c r="I331" s="770"/>
      <c r="J331" s="770"/>
      <c r="K331" s="770"/>
      <c r="L331" s="770"/>
      <c r="M331" s="770"/>
      <c r="N331" s="771"/>
    </row>
    <row r="332" spans="3:14" ht="13.5" customHeight="1" x14ac:dyDescent="0.2">
      <c r="C332" s="769"/>
      <c r="D332" s="770"/>
      <c r="E332" s="770"/>
      <c r="F332" s="770"/>
      <c r="G332" s="770"/>
      <c r="H332" s="770"/>
      <c r="I332" s="770"/>
      <c r="J332" s="770"/>
      <c r="K332" s="770"/>
      <c r="L332" s="770"/>
      <c r="M332" s="770"/>
      <c r="N332" s="771"/>
    </row>
    <row r="333" spans="3:14" ht="13.5" customHeight="1" x14ac:dyDescent="0.2">
      <c r="C333" s="769"/>
      <c r="D333" s="770"/>
      <c r="E333" s="770"/>
      <c r="F333" s="770"/>
      <c r="G333" s="770"/>
      <c r="H333" s="770"/>
      <c r="I333" s="770"/>
      <c r="J333" s="770"/>
      <c r="K333" s="770"/>
      <c r="L333" s="770"/>
      <c r="M333" s="770"/>
      <c r="N333" s="771"/>
    </row>
    <row r="334" spans="3:14" ht="13.5" customHeight="1" x14ac:dyDescent="0.2">
      <c r="C334" s="769"/>
      <c r="D334" s="770"/>
      <c r="E334" s="770"/>
      <c r="F334" s="770"/>
      <c r="G334" s="770"/>
      <c r="H334" s="770"/>
      <c r="I334" s="770"/>
      <c r="J334" s="770"/>
      <c r="K334" s="770"/>
      <c r="L334" s="770"/>
      <c r="M334" s="770"/>
      <c r="N334" s="771"/>
    </row>
    <row r="335" spans="3:14" ht="13.5" customHeight="1" x14ac:dyDescent="0.2">
      <c r="C335" s="769"/>
      <c r="D335" s="770"/>
      <c r="E335" s="770"/>
      <c r="F335" s="770"/>
      <c r="G335" s="770"/>
      <c r="H335" s="770"/>
      <c r="I335" s="770"/>
      <c r="J335" s="770"/>
      <c r="K335" s="770"/>
      <c r="L335" s="770"/>
      <c r="M335" s="770"/>
      <c r="N335" s="771"/>
    </row>
    <row r="336" spans="3:14" ht="13.5" customHeight="1" x14ac:dyDescent="0.2">
      <c r="C336" s="769"/>
      <c r="D336" s="770"/>
      <c r="E336" s="770"/>
      <c r="F336" s="770"/>
      <c r="G336" s="770"/>
      <c r="H336" s="770"/>
      <c r="I336" s="770"/>
      <c r="J336" s="770"/>
      <c r="K336" s="770"/>
      <c r="L336" s="770"/>
      <c r="M336" s="770"/>
      <c r="N336" s="771"/>
    </row>
    <row r="337" spans="3:14" ht="13.5" customHeight="1" x14ac:dyDescent="0.2">
      <c r="C337" s="769"/>
      <c r="D337" s="770"/>
      <c r="E337" s="770"/>
      <c r="F337" s="770"/>
      <c r="G337" s="770"/>
      <c r="H337" s="770"/>
      <c r="I337" s="770"/>
      <c r="J337" s="770"/>
      <c r="K337" s="770"/>
      <c r="L337" s="770"/>
      <c r="M337" s="770"/>
      <c r="N337" s="771"/>
    </row>
    <row r="338" spans="3:14" ht="13.5" customHeight="1" x14ac:dyDescent="0.2">
      <c r="C338" s="769"/>
      <c r="D338" s="770"/>
      <c r="E338" s="770"/>
      <c r="F338" s="770"/>
      <c r="G338" s="770"/>
      <c r="H338" s="770"/>
      <c r="I338" s="770"/>
      <c r="J338" s="770"/>
      <c r="K338" s="770"/>
      <c r="L338" s="770"/>
      <c r="M338" s="770"/>
      <c r="N338" s="771"/>
    </row>
    <row r="339" spans="3:14" ht="13.5" customHeight="1" x14ac:dyDescent="0.2">
      <c r="C339" s="769"/>
      <c r="D339" s="770"/>
      <c r="E339" s="770"/>
      <c r="F339" s="770"/>
      <c r="G339" s="770"/>
      <c r="H339" s="770"/>
      <c r="I339" s="770"/>
      <c r="J339" s="770"/>
      <c r="K339" s="770"/>
      <c r="L339" s="770"/>
      <c r="M339" s="770"/>
      <c r="N339" s="771"/>
    </row>
    <row r="340" spans="3:14" ht="13.5" customHeight="1" x14ac:dyDescent="0.2">
      <c r="C340" s="769"/>
      <c r="D340" s="770"/>
      <c r="E340" s="770"/>
      <c r="F340" s="770"/>
      <c r="G340" s="770"/>
      <c r="H340" s="770"/>
      <c r="I340" s="770"/>
      <c r="J340" s="770"/>
      <c r="K340" s="770"/>
      <c r="L340" s="770"/>
      <c r="M340" s="770"/>
      <c r="N340" s="771"/>
    </row>
    <row r="341" spans="3:14" ht="13.5" customHeight="1" x14ac:dyDescent="0.2">
      <c r="C341" s="769"/>
      <c r="D341" s="770"/>
      <c r="E341" s="770"/>
      <c r="F341" s="770"/>
      <c r="G341" s="770"/>
      <c r="H341" s="770"/>
      <c r="I341" s="770"/>
      <c r="J341" s="770"/>
      <c r="K341" s="770"/>
      <c r="L341" s="770"/>
      <c r="M341" s="770"/>
      <c r="N341" s="771"/>
    </row>
    <row r="342" spans="3:14" ht="13.5" customHeight="1" x14ac:dyDescent="0.2">
      <c r="C342" s="769"/>
      <c r="D342" s="770"/>
      <c r="E342" s="770"/>
      <c r="F342" s="770"/>
      <c r="G342" s="770"/>
      <c r="H342" s="770"/>
      <c r="I342" s="770"/>
      <c r="J342" s="770"/>
      <c r="K342" s="770"/>
      <c r="L342" s="770"/>
      <c r="M342" s="770"/>
      <c r="N342" s="771"/>
    </row>
    <row r="343" spans="3:14" ht="13.5" customHeight="1" x14ac:dyDescent="0.2">
      <c r="C343" s="769"/>
      <c r="D343" s="770"/>
      <c r="E343" s="770"/>
      <c r="F343" s="770"/>
      <c r="G343" s="770"/>
      <c r="H343" s="770"/>
      <c r="I343" s="770"/>
      <c r="J343" s="770"/>
      <c r="K343" s="770"/>
      <c r="L343" s="770"/>
      <c r="M343" s="770"/>
      <c r="N343" s="771"/>
    </row>
    <row r="344" spans="3:14" ht="13.5" customHeight="1" x14ac:dyDescent="0.2">
      <c r="C344" s="769"/>
      <c r="D344" s="770"/>
      <c r="E344" s="770"/>
      <c r="F344" s="770"/>
      <c r="G344" s="770"/>
      <c r="H344" s="770"/>
      <c r="I344" s="770"/>
      <c r="J344" s="770"/>
      <c r="K344" s="770"/>
      <c r="L344" s="770"/>
      <c r="M344" s="770"/>
      <c r="N344" s="771"/>
    </row>
    <row r="345" spans="3:14" ht="13.5" customHeight="1" x14ac:dyDescent="0.2">
      <c r="C345" s="769"/>
      <c r="D345" s="770"/>
      <c r="E345" s="770"/>
      <c r="F345" s="770"/>
      <c r="G345" s="770"/>
      <c r="H345" s="770"/>
      <c r="I345" s="770"/>
      <c r="J345" s="770"/>
      <c r="K345" s="770"/>
      <c r="L345" s="770"/>
      <c r="M345" s="770"/>
      <c r="N345" s="771"/>
    </row>
    <row r="346" spans="3:14" ht="13.5" customHeight="1" x14ac:dyDescent="0.2">
      <c r="C346" s="769"/>
      <c r="D346" s="770"/>
      <c r="E346" s="770"/>
      <c r="F346" s="770"/>
      <c r="G346" s="770"/>
      <c r="H346" s="770"/>
      <c r="I346" s="770"/>
      <c r="J346" s="770"/>
      <c r="K346" s="770"/>
      <c r="L346" s="770"/>
      <c r="M346" s="770"/>
      <c r="N346" s="771"/>
    </row>
    <row r="347" spans="3:14" ht="13.5" customHeight="1" x14ac:dyDescent="0.2">
      <c r="C347" s="769"/>
      <c r="D347" s="770"/>
      <c r="E347" s="770"/>
      <c r="F347" s="770"/>
      <c r="G347" s="770"/>
      <c r="H347" s="770"/>
      <c r="I347" s="770"/>
      <c r="J347" s="770"/>
      <c r="K347" s="770"/>
      <c r="L347" s="770"/>
      <c r="M347" s="770"/>
      <c r="N347" s="771"/>
    </row>
    <row r="348" spans="3:14" ht="13.5" customHeight="1" x14ac:dyDescent="0.2">
      <c r="C348" s="769"/>
      <c r="D348" s="770"/>
      <c r="E348" s="770"/>
      <c r="F348" s="770"/>
      <c r="G348" s="770"/>
      <c r="H348" s="770"/>
      <c r="I348" s="770"/>
      <c r="J348" s="770"/>
      <c r="K348" s="770"/>
      <c r="L348" s="770"/>
      <c r="M348" s="770"/>
      <c r="N348" s="771"/>
    </row>
    <row r="349" spans="3:14" ht="13.5" customHeight="1" x14ac:dyDescent="0.2">
      <c r="C349" s="769"/>
      <c r="D349" s="770"/>
      <c r="E349" s="770"/>
      <c r="F349" s="770"/>
      <c r="G349" s="770"/>
      <c r="H349" s="770"/>
      <c r="I349" s="770"/>
      <c r="J349" s="770"/>
      <c r="K349" s="770"/>
      <c r="L349" s="770"/>
      <c r="M349" s="770"/>
      <c r="N349" s="771"/>
    </row>
    <row r="350" spans="3:14" ht="13.5" customHeight="1" x14ac:dyDescent="0.2">
      <c r="C350" s="769"/>
      <c r="D350" s="770"/>
      <c r="E350" s="770"/>
      <c r="F350" s="770"/>
      <c r="G350" s="770"/>
      <c r="H350" s="770"/>
      <c r="I350" s="770"/>
      <c r="J350" s="770"/>
      <c r="K350" s="770"/>
      <c r="L350" s="770"/>
      <c r="M350" s="770"/>
      <c r="N350" s="771"/>
    </row>
    <row r="351" spans="3:14" ht="13.5" customHeight="1" x14ac:dyDescent="0.2">
      <c r="C351" s="769"/>
      <c r="D351" s="770"/>
      <c r="E351" s="770"/>
      <c r="F351" s="770"/>
      <c r="G351" s="770"/>
      <c r="H351" s="770"/>
      <c r="I351" s="770"/>
      <c r="J351" s="770"/>
      <c r="K351" s="770"/>
      <c r="L351" s="770"/>
      <c r="M351" s="770"/>
      <c r="N351" s="771"/>
    </row>
    <row r="352" spans="3:14" ht="13.5" customHeight="1" x14ac:dyDescent="0.2">
      <c r="C352" s="769"/>
      <c r="D352" s="770"/>
      <c r="E352" s="770"/>
      <c r="F352" s="770"/>
      <c r="G352" s="770"/>
      <c r="H352" s="770"/>
      <c r="I352" s="770"/>
      <c r="J352" s="770"/>
      <c r="K352" s="770"/>
      <c r="L352" s="770"/>
      <c r="M352" s="770"/>
      <c r="N352" s="771"/>
    </row>
    <row r="353" spans="3:14" ht="13.5" customHeight="1" x14ac:dyDescent="0.2">
      <c r="C353" s="769"/>
      <c r="D353" s="770"/>
      <c r="E353" s="770"/>
      <c r="F353" s="770"/>
      <c r="G353" s="770"/>
      <c r="H353" s="770"/>
      <c r="I353" s="770"/>
      <c r="J353" s="770"/>
      <c r="K353" s="770"/>
      <c r="L353" s="770"/>
      <c r="M353" s="770"/>
      <c r="N353" s="771"/>
    </row>
    <row r="354" spans="3:14" ht="13.5" customHeight="1" x14ac:dyDescent="0.2">
      <c r="C354" s="772"/>
      <c r="D354" s="773"/>
      <c r="E354" s="773"/>
      <c r="F354" s="773"/>
      <c r="G354" s="773"/>
      <c r="H354" s="773"/>
      <c r="I354" s="773"/>
      <c r="J354" s="773"/>
      <c r="K354" s="773"/>
      <c r="L354" s="773"/>
      <c r="M354" s="773"/>
      <c r="N354" s="774"/>
    </row>
    <row r="355" spans="3:14" ht="13.5" customHeight="1" x14ac:dyDescent="0.2"/>
    <row r="356" spans="3:14" ht="13.5" customHeight="1" x14ac:dyDescent="0.2"/>
    <row r="357" spans="3:14" ht="13.5" customHeight="1" x14ac:dyDescent="0.2"/>
    <row r="358" spans="3:14" ht="13.5" customHeight="1" x14ac:dyDescent="0.2">
      <c r="C358" s="796" t="s">
        <v>461</v>
      </c>
      <c r="D358" s="797"/>
      <c r="E358" s="797"/>
      <c r="F358" s="797"/>
      <c r="G358" s="797"/>
      <c r="H358" s="797"/>
      <c r="I358" s="797"/>
      <c r="J358" s="797"/>
      <c r="K358" s="797"/>
      <c r="L358" s="797"/>
      <c r="M358" s="797"/>
      <c r="N358" s="798"/>
    </row>
    <row r="359" spans="3:14" ht="13.5" customHeight="1" x14ac:dyDescent="0.2">
      <c r="C359" s="799"/>
      <c r="D359" s="800"/>
      <c r="E359" s="800"/>
      <c r="F359" s="800"/>
      <c r="G359" s="800"/>
      <c r="H359" s="800"/>
      <c r="I359" s="800"/>
      <c r="J359" s="800"/>
      <c r="K359" s="800"/>
      <c r="L359" s="800"/>
      <c r="M359" s="800"/>
      <c r="N359" s="801"/>
    </row>
    <row r="360" spans="3:14" ht="13.5" customHeight="1" x14ac:dyDescent="0.2">
      <c r="C360" s="799"/>
      <c r="D360" s="800"/>
      <c r="E360" s="800"/>
      <c r="F360" s="800"/>
      <c r="G360" s="800"/>
      <c r="H360" s="800"/>
      <c r="I360" s="800"/>
      <c r="J360" s="800"/>
      <c r="K360" s="800"/>
      <c r="L360" s="800"/>
      <c r="M360" s="800"/>
      <c r="N360" s="801"/>
    </row>
    <row r="361" spans="3:14" ht="13.5" customHeight="1" x14ac:dyDescent="0.2">
      <c r="C361" s="799"/>
      <c r="D361" s="800"/>
      <c r="E361" s="800"/>
      <c r="F361" s="800"/>
      <c r="G361" s="800"/>
      <c r="H361" s="800"/>
      <c r="I361" s="800"/>
      <c r="J361" s="800"/>
      <c r="K361" s="800"/>
      <c r="L361" s="800"/>
      <c r="M361" s="800"/>
      <c r="N361" s="801"/>
    </row>
    <row r="362" spans="3:14" ht="13.5" customHeight="1" x14ac:dyDescent="0.2">
      <c r="C362" s="799"/>
      <c r="D362" s="800"/>
      <c r="E362" s="800"/>
      <c r="F362" s="800"/>
      <c r="G362" s="800"/>
      <c r="H362" s="800"/>
      <c r="I362" s="800"/>
      <c r="J362" s="800"/>
      <c r="K362" s="800"/>
      <c r="L362" s="800"/>
      <c r="M362" s="800"/>
      <c r="N362" s="801"/>
    </row>
    <row r="363" spans="3:14" ht="13.5" customHeight="1" x14ac:dyDescent="0.2">
      <c r="C363" s="799"/>
      <c r="D363" s="800"/>
      <c r="E363" s="800"/>
      <c r="F363" s="800"/>
      <c r="G363" s="800"/>
      <c r="H363" s="800"/>
      <c r="I363" s="800"/>
      <c r="J363" s="800"/>
      <c r="K363" s="800"/>
      <c r="L363" s="800"/>
      <c r="M363" s="800"/>
      <c r="N363" s="801"/>
    </row>
    <row r="364" spans="3:14" ht="13.5" customHeight="1" x14ac:dyDescent="0.2">
      <c r="C364" s="799"/>
      <c r="D364" s="800"/>
      <c r="E364" s="800"/>
      <c r="F364" s="800"/>
      <c r="G364" s="800"/>
      <c r="H364" s="800"/>
      <c r="I364" s="800"/>
      <c r="J364" s="800"/>
      <c r="K364" s="800"/>
      <c r="L364" s="800"/>
      <c r="M364" s="800"/>
      <c r="N364" s="801"/>
    </row>
    <row r="365" spans="3:14" ht="13.5" customHeight="1" x14ac:dyDescent="0.2">
      <c r="C365" s="799"/>
      <c r="D365" s="800"/>
      <c r="E365" s="800"/>
      <c r="F365" s="800"/>
      <c r="G365" s="800"/>
      <c r="H365" s="800"/>
      <c r="I365" s="800"/>
      <c r="J365" s="800"/>
      <c r="K365" s="800"/>
      <c r="L365" s="800"/>
      <c r="M365" s="800"/>
      <c r="N365" s="801"/>
    </row>
    <row r="366" spans="3:14" ht="13.5" customHeight="1" x14ac:dyDescent="0.2">
      <c r="C366" s="799"/>
      <c r="D366" s="800"/>
      <c r="E366" s="800"/>
      <c r="F366" s="800"/>
      <c r="G366" s="800"/>
      <c r="H366" s="800"/>
      <c r="I366" s="800"/>
      <c r="J366" s="800"/>
      <c r="K366" s="800"/>
      <c r="L366" s="800"/>
      <c r="M366" s="800"/>
      <c r="N366" s="801"/>
    </row>
    <row r="367" spans="3:14" ht="13.5" customHeight="1" x14ac:dyDescent="0.2">
      <c r="C367" s="799"/>
      <c r="D367" s="800"/>
      <c r="E367" s="800"/>
      <c r="F367" s="800"/>
      <c r="G367" s="800"/>
      <c r="H367" s="800"/>
      <c r="I367" s="800"/>
      <c r="J367" s="800"/>
      <c r="K367" s="800"/>
      <c r="L367" s="800"/>
      <c r="M367" s="800"/>
      <c r="N367" s="801"/>
    </row>
    <row r="368" spans="3:14" ht="13.5" customHeight="1" x14ac:dyDescent="0.2">
      <c r="C368" s="799"/>
      <c r="D368" s="800"/>
      <c r="E368" s="800"/>
      <c r="F368" s="800"/>
      <c r="G368" s="800"/>
      <c r="H368" s="800"/>
      <c r="I368" s="800"/>
      <c r="J368" s="800"/>
      <c r="K368" s="800"/>
      <c r="L368" s="800"/>
      <c r="M368" s="800"/>
      <c r="N368" s="801"/>
    </row>
    <row r="369" spans="3:14" ht="13.5" customHeight="1" x14ac:dyDescent="0.2">
      <c r="C369" s="799"/>
      <c r="D369" s="800"/>
      <c r="E369" s="800"/>
      <c r="F369" s="800"/>
      <c r="G369" s="800"/>
      <c r="H369" s="800"/>
      <c r="I369" s="800"/>
      <c r="J369" s="800"/>
      <c r="K369" s="800"/>
      <c r="L369" s="800"/>
      <c r="M369" s="800"/>
      <c r="N369" s="801"/>
    </row>
    <row r="370" spans="3:14" ht="13.5" customHeight="1" x14ac:dyDescent="0.2">
      <c r="C370" s="799"/>
      <c r="D370" s="800"/>
      <c r="E370" s="800"/>
      <c r="F370" s="800"/>
      <c r="G370" s="800"/>
      <c r="H370" s="800"/>
      <c r="I370" s="800"/>
      <c r="J370" s="800"/>
      <c r="K370" s="800"/>
      <c r="L370" s="800"/>
      <c r="M370" s="800"/>
      <c r="N370" s="801"/>
    </row>
    <row r="371" spans="3:14" ht="13.5" customHeight="1" x14ac:dyDescent="0.2">
      <c r="C371" s="799"/>
      <c r="D371" s="800"/>
      <c r="E371" s="800"/>
      <c r="F371" s="800"/>
      <c r="G371" s="800"/>
      <c r="H371" s="800"/>
      <c r="I371" s="800"/>
      <c r="J371" s="800"/>
      <c r="K371" s="800"/>
      <c r="L371" s="800"/>
      <c r="M371" s="800"/>
      <c r="N371" s="801"/>
    </row>
    <row r="372" spans="3:14" x14ac:dyDescent="0.2">
      <c r="C372" s="799"/>
      <c r="D372" s="800"/>
      <c r="E372" s="800"/>
      <c r="F372" s="800"/>
      <c r="G372" s="800"/>
      <c r="H372" s="800"/>
      <c r="I372" s="800"/>
      <c r="J372" s="800"/>
      <c r="K372" s="800"/>
      <c r="L372" s="800"/>
      <c r="M372" s="800"/>
      <c r="N372" s="801"/>
    </row>
    <row r="373" spans="3:14" ht="13.5" customHeight="1" x14ac:dyDescent="0.2">
      <c r="C373" s="799"/>
      <c r="D373" s="800"/>
      <c r="E373" s="800"/>
      <c r="F373" s="800"/>
      <c r="G373" s="800"/>
      <c r="H373" s="800"/>
      <c r="I373" s="800"/>
      <c r="J373" s="800"/>
      <c r="K373" s="800"/>
      <c r="L373" s="800"/>
      <c r="M373" s="800"/>
      <c r="N373" s="801"/>
    </row>
    <row r="374" spans="3:14" ht="13.5" customHeight="1" x14ac:dyDescent="0.2">
      <c r="C374" s="799"/>
      <c r="D374" s="800"/>
      <c r="E374" s="800"/>
      <c r="F374" s="800"/>
      <c r="G374" s="800"/>
      <c r="H374" s="800"/>
      <c r="I374" s="800"/>
      <c r="J374" s="800"/>
      <c r="K374" s="800"/>
      <c r="L374" s="800"/>
      <c r="M374" s="800"/>
      <c r="N374" s="801"/>
    </row>
    <row r="375" spans="3:14" ht="13.5" customHeight="1" x14ac:dyDescent="0.2">
      <c r="C375" s="799"/>
      <c r="D375" s="800"/>
      <c r="E375" s="800"/>
      <c r="F375" s="800"/>
      <c r="G375" s="800"/>
      <c r="H375" s="800"/>
      <c r="I375" s="800"/>
      <c r="J375" s="800"/>
      <c r="K375" s="800"/>
      <c r="L375" s="800"/>
      <c r="M375" s="800"/>
      <c r="N375" s="801"/>
    </row>
    <row r="376" spans="3:14" ht="13.5" customHeight="1" x14ac:dyDescent="0.2">
      <c r="C376" s="799"/>
      <c r="D376" s="800"/>
      <c r="E376" s="800"/>
      <c r="F376" s="800"/>
      <c r="G376" s="800"/>
      <c r="H376" s="800"/>
      <c r="I376" s="800"/>
      <c r="J376" s="800"/>
      <c r="K376" s="800"/>
      <c r="L376" s="800"/>
      <c r="M376" s="800"/>
      <c r="N376" s="801"/>
    </row>
    <row r="377" spans="3:14" ht="13.5" customHeight="1" x14ac:dyDescent="0.2">
      <c r="C377" s="799"/>
      <c r="D377" s="800"/>
      <c r="E377" s="800"/>
      <c r="F377" s="800"/>
      <c r="G377" s="800"/>
      <c r="H377" s="800"/>
      <c r="I377" s="800"/>
      <c r="J377" s="800"/>
      <c r="K377" s="800"/>
      <c r="L377" s="800"/>
      <c r="M377" s="800"/>
      <c r="N377" s="801"/>
    </row>
    <row r="378" spans="3:14" ht="13.5" customHeight="1" x14ac:dyDescent="0.2">
      <c r="C378" s="799"/>
      <c r="D378" s="800"/>
      <c r="E378" s="800"/>
      <c r="F378" s="800"/>
      <c r="G378" s="800"/>
      <c r="H378" s="800"/>
      <c r="I378" s="800"/>
      <c r="J378" s="800"/>
      <c r="K378" s="800"/>
      <c r="L378" s="800"/>
      <c r="M378" s="800"/>
      <c r="N378" s="801"/>
    </row>
    <row r="379" spans="3:14" ht="13.5" customHeight="1" x14ac:dyDescent="0.2">
      <c r="C379" s="799"/>
      <c r="D379" s="800"/>
      <c r="E379" s="800"/>
      <c r="F379" s="800"/>
      <c r="G379" s="800"/>
      <c r="H379" s="800"/>
      <c r="I379" s="800"/>
      <c r="J379" s="800"/>
      <c r="K379" s="800"/>
      <c r="L379" s="800"/>
      <c r="M379" s="800"/>
      <c r="N379" s="801"/>
    </row>
    <row r="380" spans="3:14" ht="13.5" customHeight="1" x14ac:dyDescent="0.2">
      <c r="C380" s="799"/>
      <c r="D380" s="800"/>
      <c r="E380" s="800"/>
      <c r="F380" s="800"/>
      <c r="G380" s="800"/>
      <c r="H380" s="800"/>
      <c r="I380" s="800"/>
      <c r="J380" s="800"/>
      <c r="K380" s="800"/>
      <c r="L380" s="800"/>
      <c r="M380" s="800"/>
      <c r="N380" s="801"/>
    </row>
    <row r="381" spans="3:14" ht="13.5" customHeight="1" x14ac:dyDescent="0.2">
      <c r="C381" s="799"/>
      <c r="D381" s="800"/>
      <c r="E381" s="800"/>
      <c r="F381" s="800"/>
      <c r="G381" s="800"/>
      <c r="H381" s="800"/>
      <c r="I381" s="800"/>
      <c r="J381" s="800"/>
      <c r="K381" s="800"/>
      <c r="L381" s="800"/>
      <c r="M381" s="800"/>
      <c r="N381" s="801"/>
    </row>
    <row r="382" spans="3:14" ht="13.5" customHeight="1" x14ac:dyDescent="0.2">
      <c r="C382" s="799"/>
      <c r="D382" s="800"/>
      <c r="E382" s="800"/>
      <c r="F382" s="800"/>
      <c r="G382" s="800"/>
      <c r="H382" s="800"/>
      <c r="I382" s="800"/>
      <c r="J382" s="800"/>
      <c r="K382" s="800"/>
      <c r="L382" s="800"/>
      <c r="M382" s="800"/>
      <c r="N382" s="801"/>
    </row>
    <row r="383" spans="3:14" ht="13.5" customHeight="1" x14ac:dyDescent="0.2">
      <c r="C383" s="799"/>
      <c r="D383" s="800"/>
      <c r="E383" s="800"/>
      <c r="F383" s="800"/>
      <c r="G383" s="800"/>
      <c r="H383" s="800"/>
      <c r="I383" s="800"/>
      <c r="J383" s="800"/>
      <c r="K383" s="800"/>
      <c r="L383" s="800"/>
      <c r="M383" s="800"/>
      <c r="N383" s="801"/>
    </row>
    <row r="384" spans="3:14" ht="13.5" customHeight="1" x14ac:dyDescent="0.2">
      <c r="C384" s="799"/>
      <c r="D384" s="800"/>
      <c r="E384" s="800"/>
      <c r="F384" s="800"/>
      <c r="G384" s="800"/>
      <c r="H384" s="800"/>
      <c r="I384" s="800"/>
      <c r="J384" s="800"/>
      <c r="K384" s="800"/>
      <c r="L384" s="800"/>
      <c r="M384" s="800"/>
      <c r="N384" s="801"/>
    </row>
    <row r="385" spans="3:14" ht="13.5" customHeight="1" x14ac:dyDescent="0.2">
      <c r="C385" s="799"/>
      <c r="D385" s="800"/>
      <c r="E385" s="800"/>
      <c r="F385" s="800"/>
      <c r="G385" s="800"/>
      <c r="H385" s="800"/>
      <c r="I385" s="800"/>
      <c r="J385" s="800"/>
      <c r="K385" s="800"/>
      <c r="L385" s="800"/>
      <c r="M385" s="800"/>
      <c r="N385" s="801"/>
    </row>
    <row r="386" spans="3:14" ht="13.5" customHeight="1" x14ac:dyDescent="0.2">
      <c r="C386" s="799"/>
      <c r="D386" s="800"/>
      <c r="E386" s="800"/>
      <c r="F386" s="800"/>
      <c r="G386" s="800"/>
      <c r="H386" s="800"/>
      <c r="I386" s="800"/>
      <c r="J386" s="800"/>
      <c r="K386" s="800"/>
      <c r="L386" s="800"/>
      <c r="M386" s="800"/>
      <c r="N386" s="801"/>
    </row>
    <row r="387" spans="3:14" ht="13.5" customHeight="1" x14ac:dyDescent="0.2">
      <c r="C387" s="799"/>
      <c r="D387" s="800"/>
      <c r="E387" s="800"/>
      <c r="F387" s="800"/>
      <c r="G387" s="800"/>
      <c r="H387" s="800"/>
      <c r="I387" s="800"/>
      <c r="J387" s="800"/>
      <c r="K387" s="800"/>
      <c r="L387" s="800"/>
      <c r="M387" s="800"/>
      <c r="N387" s="801"/>
    </row>
    <row r="388" spans="3:14" ht="13.5" customHeight="1" x14ac:dyDescent="0.2">
      <c r="C388" s="799"/>
      <c r="D388" s="800"/>
      <c r="E388" s="800"/>
      <c r="F388" s="800"/>
      <c r="G388" s="800"/>
      <c r="H388" s="800"/>
      <c r="I388" s="800"/>
      <c r="J388" s="800"/>
      <c r="K388" s="800"/>
      <c r="L388" s="800"/>
      <c r="M388" s="800"/>
      <c r="N388" s="801"/>
    </row>
    <row r="389" spans="3:14" ht="13.5" customHeight="1" x14ac:dyDescent="0.2">
      <c r="C389" s="799"/>
      <c r="D389" s="800"/>
      <c r="E389" s="800"/>
      <c r="F389" s="800"/>
      <c r="G389" s="800"/>
      <c r="H389" s="800"/>
      <c r="I389" s="800"/>
      <c r="J389" s="800"/>
      <c r="K389" s="800"/>
      <c r="L389" s="800"/>
      <c r="M389" s="800"/>
      <c r="N389" s="801"/>
    </row>
    <row r="390" spans="3:14" ht="13.5" customHeight="1" x14ac:dyDescent="0.2">
      <c r="C390" s="799"/>
      <c r="D390" s="800"/>
      <c r="E390" s="800"/>
      <c r="F390" s="800"/>
      <c r="G390" s="800"/>
      <c r="H390" s="800"/>
      <c r="I390" s="800"/>
      <c r="J390" s="800"/>
      <c r="K390" s="800"/>
      <c r="L390" s="800"/>
      <c r="M390" s="800"/>
      <c r="N390" s="801"/>
    </row>
    <row r="391" spans="3:14" ht="13.5" customHeight="1" x14ac:dyDescent="0.2">
      <c r="C391" s="799"/>
      <c r="D391" s="800"/>
      <c r="E391" s="800"/>
      <c r="F391" s="800"/>
      <c r="G391" s="800"/>
      <c r="H391" s="800"/>
      <c r="I391" s="800"/>
      <c r="J391" s="800"/>
      <c r="K391" s="800"/>
      <c r="L391" s="800"/>
      <c r="M391" s="800"/>
      <c r="N391" s="801"/>
    </row>
    <row r="392" spans="3:14" ht="13.5" customHeight="1" x14ac:dyDescent="0.2">
      <c r="C392" s="799"/>
      <c r="D392" s="800"/>
      <c r="E392" s="800"/>
      <c r="F392" s="800"/>
      <c r="G392" s="800"/>
      <c r="H392" s="800"/>
      <c r="I392" s="800"/>
      <c r="J392" s="800"/>
      <c r="K392" s="800"/>
      <c r="L392" s="800"/>
      <c r="M392" s="800"/>
      <c r="N392" s="801"/>
    </row>
    <row r="393" spans="3:14" ht="13.5" customHeight="1" x14ac:dyDescent="0.2">
      <c r="C393" s="799"/>
      <c r="D393" s="800"/>
      <c r="E393" s="800"/>
      <c r="F393" s="800"/>
      <c r="G393" s="800"/>
      <c r="H393" s="800"/>
      <c r="I393" s="800"/>
      <c r="J393" s="800"/>
      <c r="K393" s="800"/>
      <c r="L393" s="800"/>
      <c r="M393" s="800"/>
      <c r="N393" s="801"/>
    </row>
    <row r="394" spans="3:14" ht="13.5" customHeight="1" x14ac:dyDescent="0.2">
      <c r="C394" s="799"/>
      <c r="D394" s="800"/>
      <c r="E394" s="800"/>
      <c r="F394" s="800"/>
      <c r="G394" s="800"/>
      <c r="H394" s="800"/>
      <c r="I394" s="800"/>
      <c r="J394" s="800"/>
      <c r="K394" s="800"/>
      <c r="L394" s="800"/>
      <c r="M394" s="800"/>
      <c r="N394" s="801"/>
    </row>
    <row r="395" spans="3:14" ht="13.5" customHeight="1" x14ac:dyDescent="0.2">
      <c r="C395" s="799"/>
      <c r="D395" s="800"/>
      <c r="E395" s="800"/>
      <c r="F395" s="800"/>
      <c r="G395" s="800"/>
      <c r="H395" s="800"/>
      <c r="I395" s="800"/>
      <c r="J395" s="800"/>
      <c r="K395" s="800"/>
      <c r="L395" s="800"/>
      <c r="M395" s="800"/>
      <c r="N395" s="801"/>
    </row>
    <row r="396" spans="3:14" ht="13.5" customHeight="1" x14ac:dyDescent="0.2">
      <c r="C396" s="799"/>
      <c r="D396" s="800"/>
      <c r="E396" s="800"/>
      <c r="F396" s="800"/>
      <c r="G396" s="800"/>
      <c r="H396" s="800"/>
      <c r="I396" s="800"/>
      <c r="J396" s="800"/>
      <c r="K396" s="800"/>
      <c r="L396" s="800"/>
      <c r="M396" s="800"/>
      <c r="N396" s="801"/>
    </row>
    <row r="397" spans="3:14" ht="13.5" customHeight="1" x14ac:dyDescent="0.2">
      <c r="C397" s="799"/>
      <c r="D397" s="800"/>
      <c r="E397" s="800"/>
      <c r="F397" s="800"/>
      <c r="G397" s="800"/>
      <c r="H397" s="800"/>
      <c r="I397" s="800"/>
      <c r="J397" s="800"/>
      <c r="K397" s="800"/>
      <c r="L397" s="800"/>
      <c r="M397" s="800"/>
      <c r="N397" s="801"/>
    </row>
    <row r="398" spans="3:14" ht="13.5" customHeight="1" x14ac:dyDescent="0.2">
      <c r="C398" s="799"/>
      <c r="D398" s="800"/>
      <c r="E398" s="800"/>
      <c r="F398" s="800"/>
      <c r="G398" s="800"/>
      <c r="H398" s="800"/>
      <c r="I398" s="800"/>
      <c r="J398" s="800"/>
      <c r="K398" s="800"/>
      <c r="L398" s="800"/>
      <c r="M398" s="800"/>
      <c r="N398" s="801"/>
    </row>
    <row r="399" spans="3:14" ht="13.5" customHeight="1" x14ac:dyDescent="0.2">
      <c r="C399" s="799"/>
      <c r="D399" s="800"/>
      <c r="E399" s="800"/>
      <c r="F399" s="800"/>
      <c r="G399" s="800"/>
      <c r="H399" s="800"/>
      <c r="I399" s="800"/>
      <c r="J399" s="800"/>
      <c r="K399" s="800"/>
      <c r="L399" s="800"/>
      <c r="M399" s="800"/>
      <c r="N399" s="801"/>
    </row>
    <row r="400" spans="3:14" ht="13.5" customHeight="1" x14ac:dyDescent="0.2">
      <c r="C400" s="799"/>
      <c r="D400" s="800"/>
      <c r="E400" s="800"/>
      <c r="F400" s="800"/>
      <c r="G400" s="800"/>
      <c r="H400" s="800"/>
      <c r="I400" s="800"/>
      <c r="J400" s="800"/>
      <c r="K400" s="800"/>
      <c r="L400" s="800"/>
      <c r="M400" s="800"/>
      <c r="N400" s="801"/>
    </row>
    <row r="401" spans="3:14" ht="13.5" customHeight="1" x14ac:dyDescent="0.2">
      <c r="C401" s="799"/>
      <c r="D401" s="800"/>
      <c r="E401" s="800"/>
      <c r="F401" s="800"/>
      <c r="G401" s="800"/>
      <c r="H401" s="800"/>
      <c r="I401" s="800"/>
      <c r="J401" s="800"/>
      <c r="K401" s="800"/>
      <c r="L401" s="800"/>
      <c r="M401" s="800"/>
      <c r="N401" s="801"/>
    </row>
    <row r="402" spans="3:14" ht="13.5" customHeight="1" x14ac:dyDescent="0.2">
      <c r="C402" s="799"/>
      <c r="D402" s="800"/>
      <c r="E402" s="800"/>
      <c r="F402" s="800"/>
      <c r="G402" s="800"/>
      <c r="H402" s="800"/>
      <c r="I402" s="800"/>
      <c r="J402" s="800"/>
      <c r="K402" s="800"/>
      <c r="L402" s="800"/>
      <c r="M402" s="800"/>
      <c r="N402" s="801"/>
    </row>
    <row r="403" spans="3:14" ht="13.5" customHeight="1" x14ac:dyDescent="0.2">
      <c r="C403" s="799"/>
      <c r="D403" s="800"/>
      <c r="E403" s="800"/>
      <c r="F403" s="800"/>
      <c r="G403" s="800"/>
      <c r="H403" s="800"/>
      <c r="I403" s="800"/>
      <c r="J403" s="800"/>
      <c r="K403" s="800"/>
      <c r="L403" s="800"/>
      <c r="M403" s="800"/>
      <c r="N403" s="801"/>
    </row>
    <row r="404" spans="3:14" ht="13.5" customHeight="1" x14ac:dyDescent="0.2">
      <c r="C404" s="799"/>
      <c r="D404" s="800"/>
      <c r="E404" s="800"/>
      <c r="F404" s="800"/>
      <c r="G404" s="800"/>
      <c r="H404" s="800"/>
      <c r="I404" s="800"/>
      <c r="J404" s="800"/>
      <c r="K404" s="800"/>
      <c r="L404" s="800"/>
      <c r="M404" s="800"/>
      <c r="N404" s="801"/>
    </row>
    <row r="405" spans="3:14" ht="13.5" customHeight="1" x14ac:dyDescent="0.2">
      <c r="C405" s="799"/>
      <c r="D405" s="800"/>
      <c r="E405" s="800"/>
      <c r="F405" s="800"/>
      <c r="G405" s="800"/>
      <c r="H405" s="800"/>
      <c r="I405" s="800"/>
      <c r="J405" s="800"/>
      <c r="K405" s="800"/>
      <c r="L405" s="800"/>
      <c r="M405" s="800"/>
      <c r="N405" s="801"/>
    </row>
    <row r="406" spans="3:14" ht="13.5" customHeight="1" x14ac:dyDescent="0.2">
      <c r="C406" s="799"/>
      <c r="D406" s="800"/>
      <c r="E406" s="800"/>
      <c r="F406" s="800"/>
      <c r="G406" s="800"/>
      <c r="H406" s="800"/>
      <c r="I406" s="800"/>
      <c r="J406" s="800"/>
      <c r="K406" s="800"/>
      <c r="L406" s="800"/>
      <c r="M406" s="800"/>
      <c r="N406" s="801"/>
    </row>
    <row r="407" spans="3:14" ht="13.5" customHeight="1" x14ac:dyDescent="0.2">
      <c r="C407" s="799"/>
      <c r="D407" s="800"/>
      <c r="E407" s="800"/>
      <c r="F407" s="800"/>
      <c r="G407" s="800"/>
      <c r="H407" s="800"/>
      <c r="I407" s="800"/>
      <c r="J407" s="800"/>
      <c r="K407" s="800"/>
      <c r="L407" s="800"/>
      <c r="M407" s="800"/>
      <c r="N407" s="801"/>
    </row>
    <row r="408" spans="3:14" ht="13.5" customHeight="1" x14ac:dyDescent="0.2">
      <c r="C408" s="799"/>
      <c r="D408" s="800"/>
      <c r="E408" s="800"/>
      <c r="F408" s="800"/>
      <c r="G408" s="800"/>
      <c r="H408" s="800"/>
      <c r="I408" s="800"/>
      <c r="J408" s="800"/>
      <c r="K408" s="800"/>
      <c r="L408" s="800"/>
      <c r="M408" s="800"/>
      <c r="N408" s="801"/>
    </row>
    <row r="409" spans="3:14" ht="13.5" customHeight="1" x14ac:dyDescent="0.2">
      <c r="C409" s="802"/>
      <c r="D409" s="803"/>
      <c r="E409" s="803"/>
      <c r="F409" s="803"/>
      <c r="G409" s="803"/>
      <c r="H409" s="803"/>
      <c r="I409" s="803"/>
      <c r="J409" s="803"/>
      <c r="K409" s="803"/>
      <c r="L409" s="803"/>
      <c r="M409" s="803"/>
      <c r="N409" s="804"/>
    </row>
    <row r="410" spans="3:14" ht="13.5" customHeight="1" x14ac:dyDescent="0.2"/>
    <row r="411" spans="3:14" ht="13.5" customHeight="1" x14ac:dyDescent="0.2"/>
    <row r="412" spans="3:14" x14ac:dyDescent="0.2">
      <c r="C412" s="781" t="s">
        <v>223</v>
      </c>
      <c r="D412" s="782"/>
      <c r="E412" s="782"/>
      <c r="F412" s="782"/>
      <c r="G412" s="782"/>
      <c r="H412" s="782"/>
      <c r="I412" s="782"/>
      <c r="J412" s="782"/>
      <c r="K412" s="782"/>
      <c r="L412" s="782"/>
      <c r="M412" s="782"/>
      <c r="N412" s="783"/>
    </row>
    <row r="413" spans="3:14" x14ac:dyDescent="0.2">
      <c r="C413" s="784"/>
      <c r="D413" s="785"/>
      <c r="E413" s="785"/>
      <c r="F413" s="785"/>
      <c r="G413" s="785"/>
      <c r="H413" s="785"/>
      <c r="I413" s="785"/>
      <c r="J413" s="785"/>
      <c r="K413" s="785"/>
      <c r="L413" s="785"/>
      <c r="M413" s="785"/>
      <c r="N413" s="786"/>
    </row>
    <row r="414" spans="3:14" x14ac:dyDescent="0.2">
      <c r="C414" s="784"/>
      <c r="D414" s="785"/>
      <c r="E414" s="785"/>
      <c r="F414" s="785"/>
      <c r="G414" s="785"/>
      <c r="H414" s="785"/>
      <c r="I414" s="785"/>
      <c r="J414" s="785"/>
      <c r="K414" s="785"/>
      <c r="L414" s="785"/>
      <c r="M414" s="785"/>
      <c r="N414" s="786"/>
    </row>
    <row r="415" spans="3:14" x14ac:dyDescent="0.2">
      <c r="C415" s="784"/>
      <c r="D415" s="785"/>
      <c r="E415" s="785"/>
      <c r="F415" s="785"/>
      <c r="G415" s="785"/>
      <c r="H415" s="785"/>
      <c r="I415" s="785"/>
      <c r="J415" s="785"/>
      <c r="K415" s="785"/>
      <c r="L415" s="785"/>
      <c r="M415" s="785"/>
      <c r="N415" s="786"/>
    </row>
    <row r="416" spans="3:14" x14ac:dyDescent="0.2">
      <c r="C416" s="784"/>
      <c r="D416" s="785"/>
      <c r="E416" s="785"/>
      <c r="F416" s="785"/>
      <c r="G416" s="785"/>
      <c r="H416" s="785"/>
      <c r="I416" s="785"/>
      <c r="J416" s="785"/>
      <c r="K416" s="785"/>
      <c r="L416" s="785"/>
      <c r="M416" s="785"/>
      <c r="N416" s="786"/>
    </row>
    <row r="417" spans="3:14" x14ac:dyDescent="0.2">
      <c r="C417" s="784"/>
      <c r="D417" s="785"/>
      <c r="E417" s="785"/>
      <c r="F417" s="785"/>
      <c r="G417" s="785"/>
      <c r="H417" s="785"/>
      <c r="I417" s="785"/>
      <c r="J417" s="785"/>
      <c r="K417" s="785"/>
      <c r="L417" s="785"/>
      <c r="M417" s="785"/>
      <c r="N417" s="786"/>
    </row>
    <row r="418" spans="3:14" x14ac:dyDescent="0.2">
      <c r="C418" s="784"/>
      <c r="D418" s="785"/>
      <c r="E418" s="785"/>
      <c r="F418" s="785"/>
      <c r="G418" s="785"/>
      <c r="H418" s="785"/>
      <c r="I418" s="785"/>
      <c r="J418" s="785"/>
      <c r="K418" s="785"/>
      <c r="L418" s="785"/>
      <c r="M418" s="785"/>
      <c r="N418" s="786"/>
    </row>
    <row r="419" spans="3:14" x14ac:dyDescent="0.2">
      <c r="C419" s="784"/>
      <c r="D419" s="785"/>
      <c r="E419" s="785"/>
      <c r="F419" s="785"/>
      <c r="G419" s="785"/>
      <c r="H419" s="785"/>
      <c r="I419" s="785"/>
      <c r="J419" s="785"/>
      <c r="K419" s="785"/>
      <c r="L419" s="785"/>
      <c r="M419" s="785"/>
      <c r="N419" s="786"/>
    </row>
    <row r="420" spans="3:14" x14ac:dyDescent="0.2">
      <c r="C420" s="787"/>
      <c r="D420" s="788"/>
      <c r="E420" s="788"/>
      <c r="F420" s="788"/>
      <c r="G420" s="788"/>
      <c r="H420" s="788"/>
      <c r="I420" s="788"/>
      <c r="J420" s="788"/>
      <c r="K420" s="788"/>
      <c r="L420" s="788"/>
      <c r="M420" s="788"/>
      <c r="N420" s="789"/>
    </row>
    <row r="421" spans="3:14" x14ac:dyDescent="0.2">
      <c r="F421" s="256"/>
      <c r="G421" s="256"/>
      <c r="H421" s="256"/>
      <c r="I421" s="256"/>
      <c r="J421" s="256"/>
      <c r="K421" s="256"/>
    </row>
    <row r="422" spans="3:14" x14ac:dyDescent="0.2">
      <c r="F422" s="256"/>
      <c r="G422" s="256"/>
      <c r="H422" s="256"/>
      <c r="I422" s="256"/>
      <c r="J422" s="256"/>
      <c r="K422" s="256"/>
    </row>
    <row r="423" spans="3:14" x14ac:dyDescent="0.2">
      <c r="F423" s="256"/>
      <c r="G423" s="256"/>
      <c r="H423" s="256"/>
      <c r="I423" s="256"/>
      <c r="J423" s="256"/>
      <c r="K423" s="256"/>
    </row>
    <row r="424" spans="3:14" x14ac:dyDescent="0.2">
      <c r="F424" s="256"/>
      <c r="G424" s="256"/>
      <c r="H424" s="256"/>
      <c r="I424" s="256"/>
      <c r="J424" s="256"/>
      <c r="K424" s="256"/>
    </row>
    <row r="425" spans="3:14" x14ac:dyDescent="0.2">
      <c r="F425" s="256"/>
      <c r="G425" s="256"/>
      <c r="H425" s="256"/>
      <c r="I425" s="256"/>
      <c r="J425" s="256"/>
      <c r="K425" s="256"/>
    </row>
    <row r="426" spans="3:14" x14ac:dyDescent="0.2">
      <c r="F426" s="418"/>
      <c r="G426" s="256"/>
      <c r="H426" s="256"/>
      <c r="I426" s="256"/>
      <c r="J426" s="256"/>
      <c r="K426" s="256"/>
    </row>
    <row r="427" spans="3:14" x14ac:dyDescent="0.2">
      <c r="F427" s="418"/>
      <c r="G427" s="256"/>
      <c r="H427" s="256"/>
      <c r="I427" s="256"/>
      <c r="J427" s="256"/>
      <c r="K427" s="256"/>
    </row>
    <row r="428" spans="3:14" x14ac:dyDescent="0.2">
      <c r="F428" s="418"/>
      <c r="G428" s="256"/>
      <c r="H428" s="256"/>
      <c r="I428" s="256"/>
      <c r="J428" s="256"/>
      <c r="K428" s="256"/>
    </row>
    <row r="429" spans="3:14" x14ac:dyDescent="0.2">
      <c r="F429" s="418"/>
      <c r="G429" s="256"/>
      <c r="H429" s="256"/>
      <c r="I429" s="256"/>
      <c r="J429" s="256"/>
      <c r="K429" s="256"/>
    </row>
    <row r="430" spans="3:14" x14ac:dyDescent="0.2">
      <c r="F430" s="418"/>
      <c r="G430" s="256"/>
      <c r="H430" s="256"/>
      <c r="I430" s="256"/>
      <c r="J430" s="256"/>
      <c r="K430" s="256"/>
    </row>
    <row r="431" spans="3:14" x14ac:dyDescent="0.2">
      <c r="F431" s="418"/>
      <c r="G431" s="256"/>
      <c r="H431" s="256"/>
      <c r="I431" s="256"/>
      <c r="J431" s="256"/>
      <c r="K431" s="256"/>
    </row>
    <row r="432" spans="3:14" x14ac:dyDescent="0.2">
      <c r="F432" s="418"/>
      <c r="G432" s="256"/>
      <c r="H432" s="256"/>
      <c r="I432" s="256"/>
      <c r="J432" s="256"/>
      <c r="K432" s="256"/>
    </row>
    <row r="433" spans="6:11" x14ac:dyDescent="0.2">
      <c r="F433" s="256" t="s">
        <v>361</v>
      </c>
      <c r="G433" s="256"/>
      <c r="H433" s="256"/>
      <c r="I433" s="256"/>
      <c r="J433" s="256"/>
      <c r="K433" s="256"/>
    </row>
    <row r="434" spans="6:11" x14ac:dyDescent="0.2">
      <c r="F434" s="256" t="s">
        <v>175</v>
      </c>
      <c r="G434" s="256"/>
      <c r="H434" s="256"/>
      <c r="I434" s="256"/>
      <c r="J434" s="256"/>
      <c r="K434" s="256" t="s">
        <v>72</v>
      </c>
    </row>
    <row r="435" spans="6:11" x14ac:dyDescent="0.2">
      <c r="F435" s="256" t="s">
        <v>176</v>
      </c>
      <c r="G435" s="256"/>
      <c r="H435" s="256"/>
      <c r="I435" s="256"/>
      <c r="J435" s="256"/>
      <c r="K435" s="256"/>
    </row>
    <row r="436" spans="6:11" x14ac:dyDescent="0.2">
      <c r="F436" s="256" t="s">
        <v>177</v>
      </c>
      <c r="G436" s="256"/>
      <c r="H436" s="256"/>
      <c r="I436" s="256"/>
      <c r="J436" s="256"/>
      <c r="K436" s="256"/>
    </row>
    <row r="437" spans="6:11" x14ac:dyDescent="0.2">
      <c r="F437" s="256" t="s">
        <v>178</v>
      </c>
      <c r="G437" s="256"/>
      <c r="H437" s="256"/>
      <c r="I437" s="256"/>
      <c r="J437" s="256"/>
      <c r="K437" s="256"/>
    </row>
    <row r="438" spans="6:11" x14ac:dyDescent="0.2">
      <c r="F438" s="256" t="s">
        <v>179</v>
      </c>
      <c r="G438" s="256"/>
      <c r="H438" s="256"/>
      <c r="I438" s="256"/>
      <c r="J438" s="256"/>
      <c r="K438" s="256"/>
    </row>
    <row r="439" spans="6:11" x14ac:dyDescent="0.2">
      <c r="F439" s="256" t="s">
        <v>180</v>
      </c>
      <c r="G439" s="256"/>
      <c r="H439" s="256"/>
      <c r="I439" s="256"/>
      <c r="J439" s="256"/>
      <c r="K439" s="256"/>
    </row>
    <row r="440" spans="6:11" x14ac:dyDescent="0.2">
      <c r="F440" s="256" t="s">
        <v>181</v>
      </c>
      <c r="G440" s="256"/>
      <c r="H440" s="256"/>
      <c r="I440" s="256"/>
      <c r="J440" s="256"/>
      <c r="K440" s="256"/>
    </row>
    <row r="441" spans="6:11" x14ac:dyDescent="0.2">
      <c r="F441" s="256" t="s">
        <v>182</v>
      </c>
      <c r="G441" s="256"/>
      <c r="H441" s="256"/>
      <c r="I441" s="256"/>
      <c r="J441" s="256"/>
      <c r="K441" s="256"/>
    </row>
    <row r="442" spans="6:11" x14ac:dyDescent="0.2">
      <c r="F442" s="256" t="s">
        <v>183</v>
      </c>
      <c r="G442" s="256"/>
      <c r="H442" s="256"/>
      <c r="I442" s="256"/>
      <c r="J442" s="256"/>
      <c r="K442" s="256"/>
    </row>
    <row r="443" spans="6:11" x14ac:dyDescent="0.2">
      <c r="F443" s="256" t="s">
        <v>1</v>
      </c>
      <c r="G443" s="256"/>
      <c r="H443" s="256"/>
      <c r="I443" s="256"/>
      <c r="J443" s="256"/>
      <c r="K443" s="256"/>
    </row>
    <row r="444" spans="6:11" x14ac:dyDescent="0.2">
      <c r="F444" s="256" t="s">
        <v>2</v>
      </c>
      <c r="G444" s="256"/>
      <c r="H444" s="256"/>
      <c r="I444" s="256"/>
      <c r="J444" s="256"/>
      <c r="K444" s="256"/>
    </row>
    <row r="445" spans="6:11" x14ac:dyDescent="0.2">
      <c r="F445" s="256" t="s">
        <v>3</v>
      </c>
      <c r="G445" s="256"/>
      <c r="H445" s="256"/>
      <c r="I445" s="256"/>
      <c r="J445" s="256"/>
      <c r="K445" s="256"/>
    </row>
    <row r="446" spans="6:11" x14ac:dyDescent="0.2">
      <c r="F446" s="256" t="s">
        <v>4</v>
      </c>
      <c r="G446" s="256"/>
      <c r="H446" s="256"/>
      <c r="I446" s="256"/>
      <c r="J446" s="256"/>
      <c r="K446" s="256"/>
    </row>
    <row r="447" spans="6:11" x14ac:dyDescent="0.2">
      <c r="F447" s="256" t="s">
        <v>5</v>
      </c>
      <c r="G447" s="256"/>
      <c r="H447" s="256"/>
      <c r="I447" s="256"/>
      <c r="J447" s="256"/>
      <c r="K447" s="256"/>
    </row>
    <row r="448" spans="6:11" x14ac:dyDescent="0.2">
      <c r="F448" s="256" t="s">
        <v>6</v>
      </c>
      <c r="G448" s="256"/>
      <c r="H448" s="256"/>
      <c r="I448" s="256"/>
      <c r="J448" s="256"/>
      <c r="K448" s="256"/>
    </row>
    <row r="449" spans="6:11" x14ac:dyDescent="0.2">
      <c r="F449" s="256" t="s">
        <v>7</v>
      </c>
      <c r="G449" s="256"/>
      <c r="H449" s="256"/>
      <c r="I449" s="256"/>
      <c r="J449" s="256"/>
      <c r="K449" s="256"/>
    </row>
    <row r="450" spans="6:11" x14ac:dyDescent="0.2">
      <c r="F450" s="256" t="s">
        <v>8</v>
      </c>
      <c r="G450" s="256"/>
      <c r="H450" s="256"/>
      <c r="I450" s="256"/>
      <c r="J450" s="256"/>
      <c r="K450" s="256"/>
    </row>
    <row r="451" spans="6:11" x14ac:dyDescent="0.2">
      <c r="F451" s="256" t="s">
        <v>9</v>
      </c>
      <c r="G451" s="256"/>
      <c r="H451" s="256"/>
      <c r="I451" s="256"/>
      <c r="J451" s="256"/>
      <c r="K451" s="256"/>
    </row>
    <row r="452" spans="6:11" x14ac:dyDescent="0.2">
      <c r="F452" s="256" t="s">
        <v>10</v>
      </c>
      <c r="G452" s="256"/>
      <c r="H452" s="256"/>
      <c r="I452" s="256"/>
      <c r="J452" s="256"/>
      <c r="K452" s="256"/>
    </row>
    <row r="453" spans="6:11" x14ac:dyDescent="0.2">
      <c r="F453" s="256" t="s">
        <v>11</v>
      </c>
      <c r="G453" s="256"/>
      <c r="H453" s="256"/>
      <c r="I453" s="256"/>
      <c r="J453" s="256"/>
      <c r="K453" s="256"/>
    </row>
    <row r="454" spans="6:11" x14ac:dyDescent="0.2">
      <c r="F454" s="256" t="s">
        <v>12</v>
      </c>
      <c r="G454" s="256"/>
      <c r="H454" s="256"/>
      <c r="I454" s="256"/>
      <c r="J454" s="256"/>
      <c r="K454" s="256"/>
    </row>
    <row r="455" spans="6:11" x14ac:dyDescent="0.2">
      <c r="F455" s="256" t="s">
        <v>13</v>
      </c>
      <c r="G455" s="256"/>
      <c r="H455" s="256"/>
      <c r="I455" s="256"/>
      <c r="J455" s="256"/>
      <c r="K455" s="256"/>
    </row>
    <row r="456" spans="6:11" x14ac:dyDescent="0.2">
      <c r="F456" s="256" t="s">
        <v>14</v>
      </c>
      <c r="G456" s="256"/>
      <c r="H456" s="256"/>
      <c r="I456" s="256"/>
      <c r="J456" s="256"/>
      <c r="K456" s="256"/>
    </row>
    <row r="457" spans="6:11" x14ac:dyDescent="0.2">
      <c r="F457" s="256" t="s">
        <v>15</v>
      </c>
      <c r="G457" s="256"/>
      <c r="H457" s="256"/>
      <c r="I457" s="256"/>
      <c r="J457" s="256"/>
      <c r="K457" s="256"/>
    </row>
    <row r="458" spans="6:11" x14ac:dyDescent="0.2">
      <c r="F458" s="256" t="s">
        <v>16</v>
      </c>
      <c r="G458" s="256"/>
      <c r="H458" s="256"/>
      <c r="I458" s="256"/>
      <c r="J458" s="256"/>
      <c r="K458" s="256"/>
    </row>
    <row r="459" spans="6:11" x14ac:dyDescent="0.2">
      <c r="F459" s="256" t="s">
        <v>17</v>
      </c>
      <c r="G459" s="256"/>
      <c r="H459" s="256"/>
      <c r="I459" s="256"/>
      <c r="J459" s="256"/>
      <c r="K459" s="256"/>
    </row>
    <row r="460" spans="6:11" x14ac:dyDescent="0.2">
      <c r="F460" s="256" t="s">
        <v>18</v>
      </c>
      <c r="G460" s="256"/>
      <c r="H460" s="256"/>
      <c r="I460" s="256"/>
      <c r="J460" s="256"/>
      <c r="K460" s="256"/>
    </row>
    <row r="461" spans="6:11" x14ac:dyDescent="0.2">
      <c r="F461" s="256" t="s">
        <v>19</v>
      </c>
      <c r="G461" s="256"/>
      <c r="H461" s="256"/>
      <c r="I461" s="256"/>
      <c r="J461" s="256"/>
      <c r="K461" s="256"/>
    </row>
    <row r="462" spans="6:11" x14ac:dyDescent="0.2">
      <c r="F462" s="256" t="s">
        <v>20</v>
      </c>
      <c r="G462" s="256"/>
      <c r="H462" s="256"/>
      <c r="I462" s="256"/>
      <c r="J462" s="256"/>
      <c r="K462" s="256"/>
    </row>
    <row r="463" spans="6:11" x14ac:dyDescent="0.2">
      <c r="F463" s="256" t="s">
        <v>21</v>
      </c>
      <c r="G463" s="256"/>
      <c r="H463" s="256"/>
      <c r="I463" s="256"/>
      <c r="J463" s="256"/>
      <c r="K463" s="256"/>
    </row>
    <row r="464" spans="6:11" x14ac:dyDescent="0.2">
      <c r="F464" s="256" t="s">
        <v>22</v>
      </c>
      <c r="G464" s="256"/>
      <c r="H464" s="256"/>
      <c r="I464" s="256"/>
      <c r="J464" s="256"/>
      <c r="K464" s="256"/>
    </row>
    <row r="465" spans="6:11" x14ac:dyDescent="0.2">
      <c r="F465" s="256" t="s">
        <v>23</v>
      </c>
      <c r="G465" s="256"/>
      <c r="H465" s="256"/>
      <c r="I465" s="256"/>
      <c r="J465" s="256"/>
      <c r="K465" s="256"/>
    </row>
    <row r="466" spans="6:11" x14ac:dyDescent="0.2">
      <c r="F466" s="256" t="s">
        <v>24</v>
      </c>
      <c r="G466" s="256"/>
      <c r="H466" s="256"/>
      <c r="I466" s="256"/>
      <c r="J466" s="256"/>
      <c r="K466" s="256"/>
    </row>
    <row r="467" spans="6:11" x14ac:dyDescent="0.2">
      <c r="F467" s="256" t="s">
        <v>25</v>
      </c>
      <c r="G467" s="256"/>
      <c r="H467" s="256"/>
      <c r="I467" s="256"/>
      <c r="J467" s="256"/>
      <c r="K467" s="256"/>
    </row>
    <row r="468" spans="6:11" x14ac:dyDescent="0.2">
      <c r="F468" s="256" t="s">
        <v>26</v>
      </c>
      <c r="G468" s="256"/>
      <c r="H468" s="256"/>
      <c r="I468" s="256"/>
      <c r="J468" s="256"/>
      <c r="K468" s="256"/>
    </row>
    <row r="469" spans="6:11" x14ac:dyDescent="0.2">
      <c r="F469" s="256" t="s">
        <v>27</v>
      </c>
      <c r="G469" s="256"/>
      <c r="H469" s="256"/>
      <c r="I469" s="256"/>
      <c r="J469" s="256"/>
      <c r="K469" s="256"/>
    </row>
    <row r="470" spans="6:11" x14ac:dyDescent="0.2">
      <c r="F470" s="256" t="s">
        <v>28</v>
      </c>
      <c r="G470" s="256"/>
      <c r="H470" s="256"/>
      <c r="I470" s="256"/>
      <c r="J470" s="256"/>
      <c r="K470" s="256"/>
    </row>
    <row r="471" spans="6:11" x14ac:dyDescent="0.2">
      <c r="F471" s="256" t="s">
        <v>29</v>
      </c>
      <c r="G471" s="256"/>
      <c r="H471" s="256"/>
      <c r="I471" s="256"/>
      <c r="J471" s="256"/>
      <c r="K471" s="256"/>
    </row>
    <row r="472" spans="6:11" x14ac:dyDescent="0.2">
      <c r="F472" s="256" t="s">
        <v>30</v>
      </c>
      <c r="G472" s="256"/>
      <c r="H472" s="256"/>
      <c r="I472" s="256"/>
      <c r="J472" s="256"/>
      <c r="K472" s="256"/>
    </row>
    <row r="473" spans="6:11" x14ac:dyDescent="0.2">
      <c r="F473" s="256" t="s">
        <v>31</v>
      </c>
      <c r="G473" s="256"/>
      <c r="H473" s="256"/>
      <c r="I473" s="256"/>
      <c r="J473" s="256"/>
      <c r="K473" s="256"/>
    </row>
    <row r="474" spans="6:11" x14ac:dyDescent="0.2">
      <c r="F474" s="256" t="s">
        <v>32</v>
      </c>
      <c r="G474" s="256"/>
      <c r="H474" s="256"/>
      <c r="I474" s="256"/>
      <c r="J474" s="256"/>
      <c r="K474" s="256"/>
    </row>
    <row r="475" spans="6:11" x14ac:dyDescent="0.2">
      <c r="F475" s="256" t="s">
        <v>33</v>
      </c>
      <c r="G475" s="256"/>
      <c r="H475" s="256"/>
      <c r="I475" s="256"/>
      <c r="J475" s="256"/>
      <c r="K475" s="256"/>
    </row>
    <row r="476" spans="6:11" x14ac:dyDescent="0.2">
      <c r="F476" s="256" t="s">
        <v>34</v>
      </c>
      <c r="G476" s="256"/>
      <c r="H476" s="256"/>
      <c r="I476" s="256"/>
      <c r="J476" s="256"/>
      <c r="K476" s="256"/>
    </row>
    <row r="477" spans="6:11" x14ac:dyDescent="0.2">
      <c r="F477" s="256" t="s">
        <v>35</v>
      </c>
      <c r="G477" s="256"/>
      <c r="H477" s="256"/>
      <c r="I477" s="256"/>
      <c r="J477" s="256"/>
      <c r="K477" s="256"/>
    </row>
    <row r="478" spans="6:11" x14ac:dyDescent="0.2">
      <c r="F478" s="256" t="s">
        <v>36</v>
      </c>
      <c r="G478" s="256"/>
      <c r="H478" s="256"/>
      <c r="I478" s="256"/>
      <c r="J478" s="256"/>
      <c r="K478" s="256"/>
    </row>
    <row r="479" spans="6:11" x14ac:dyDescent="0.2">
      <c r="F479" s="256" t="s">
        <v>37</v>
      </c>
      <c r="G479" s="256"/>
      <c r="H479" s="256"/>
      <c r="I479" s="256"/>
      <c r="J479" s="256"/>
      <c r="K479" s="256"/>
    </row>
    <row r="480" spans="6:11" x14ac:dyDescent="0.2">
      <c r="F480" s="256" t="s">
        <v>38</v>
      </c>
      <c r="G480" s="256"/>
      <c r="H480" s="256"/>
      <c r="I480" s="256"/>
      <c r="J480" s="256"/>
      <c r="K480" s="256"/>
    </row>
    <row r="481" spans="6:11" x14ac:dyDescent="0.2">
      <c r="F481" s="256" t="s">
        <v>39</v>
      </c>
      <c r="G481" s="256"/>
      <c r="H481" s="256"/>
      <c r="I481" s="256"/>
      <c r="J481" s="256"/>
      <c r="K481" s="256"/>
    </row>
    <row r="482" spans="6:11" x14ac:dyDescent="0.2">
      <c r="F482" s="256" t="s">
        <v>40</v>
      </c>
      <c r="G482" s="256"/>
      <c r="H482" s="256"/>
      <c r="I482" s="256"/>
      <c r="J482" s="256"/>
      <c r="K482" s="256"/>
    </row>
    <row r="483" spans="6:11" x14ac:dyDescent="0.2">
      <c r="F483" s="256" t="s">
        <v>41</v>
      </c>
      <c r="G483" s="256"/>
      <c r="H483" s="256"/>
      <c r="I483" s="256"/>
      <c r="J483" s="256"/>
      <c r="K483" s="256"/>
    </row>
    <row r="484" spans="6:11" x14ac:dyDescent="0.2">
      <c r="F484" s="256" t="s">
        <v>42</v>
      </c>
      <c r="G484" s="256"/>
      <c r="H484" s="256"/>
      <c r="I484" s="256"/>
      <c r="J484" s="256"/>
      <c r="K484" s="256"/>
    </row>
    <row r="485" spans="6:11" x14ac:dyDescent="0.2">
      <c r="F485" s="256" t="s">
        <v>43</v>
      </c>
      <c r="G485" s="256"/>
      <c r="H485" s="256"/>
      <c r="I485" s="256"/>
      <c r="J485" s="256"/>
      <c r="K485" s="256"/>
    </row>
    <row r="486" spans="6:11" x14ac:dyDescent="0.2">
      <c r="F486" s="256" t="s">
        <v>44</v>
      </c>
      <c r="G486" s="256"/>
      <c r="H486" s="256"/>
      <c r="I486" s="256"/>
      <c r="J486" s="256"/>
      <c r="K486" s="256"/>
    </row>
    <row r="487" spans="6:11" x14ac:dyDescent="0.2">
      <c r="F487" s="256" t="s">
        <v>45</v>
      </c>
      <c r="G487" s="256"/>
      <c r="H487" s="256"/>
      <c r="I487" s="256"/>
      <c r="J487" s="256"/>
      <c r="K487" s="256"/>
    </row>
    <row r="488" spans="6:11" x14ac:dyDescent="0.2">
      <c r="F488" s="256" t="s">
        <v>46</v>
      </c>
      <c r="G488" s="256"/>
      <c r="H488" s="256"/>
      <c r="I488" s="256"/>
      <c r="J488" s="256"/>
      <c r="K488" s="256"/>
    </row>
    <row r="489" spans="6:11" x14ac:dyDescent="0.2">
      <c r="F489" s="256" t="s">
        <v>47</v>
      </c>
      <c r="G489" s="256"/>
      <c r="H489" s="256"/>
      <c r="I489" s="256"/>
      <c r="J489" s="256"/>
      <c r="K489" s="256"/>
    </row>
    <row r="490" spans="6:11" x14ac:dyDescent="0.2">
      <c r="F490" s="256" t="s">
        <v>48</v>
      </c>
      <c r="G490" s="256"/>
      <c r="H490" s="256"/>
      <c r="I490" s="256"/>
      <c r="J490" s="256"/>
      <c r="K490" s="256"/>
    </row>
    <row r="491" spans="6:11" x14ac:dyDescent="0.2">
      <c r="F491" s="256" t="s">
        <v>49</v>
      </c>
      <c r="G491" s="256"/>
      <c r="H491" s="256"/>
      <c r="I491" s="256"/>
      <c r="J491" s="256"/>
      <c r="K491" s="256"/>
    </row>
    <row r="492" spans="6:11" x14ac:dyDescent="0.2">
      <c r="F492" s="256" t="s">
        <v>50</v>
      </c>
      <c r="G492" s="256"/>
      <c r="H492" s="256"/>
      <c r="I492" s="256"/>
      <c r="J492" s="256"/>
      <c r="K492" s="256"/>
    </row>
    <row r="493" spans="6:11" x14ac:dyDescent="0.2">
      <c r="F493" s="256" t="s">
        <v>51</v>
      </c>
      <c r="G493" s="256"/>
      <c r="H493" s="256"/>
      <c r="I493" s="256"/>
      <c r="J493" s="256"/>
      <c r="K493" s="256"/>
    </row>
    <row r="494" spans="6:11" x14ac:dyDescent="0.2">
      <c r="F494" s="256" t="s">
        <v>52</v>
      </c>
      <c r="G494" s="256"/>
      <c r="H494" s="256"/>
      <c r="I494" s="256"/>
      <c r="J494" s="256"/>
      <c r="K494" s="256"/>
    </row>
    <row r="495" spans="6:11" x14ac:dyDescent="0.2">
      <c r="F495" s="256" t="s">
        <v>53</v>
      </c>
      <c r="G495" s="256"/>
      <c r="H495" s="256"/>
      <c r="I495" s="256"/>
      <c r="J495" s="256"/>
      <c r="K495" s="256"/>
    </row>
    <row r="496" spans="6:11" x14ac:dyDescent="0.2">
      <c r="F496" s="256" t="s">
        <v>54</v>
      </c>
      <c r="G496" s="256"/>
      <c r="H496" s="256"/>
      <c r="I496" s="256"/>
      <c r="J496" s="256"/>
      <c r="K496" s="256"/>
    </row>
    <row r="497" spans="6:11" x14ac:dyDescent="0.2">
      <c r="F497" s="256" t="s">
        <v>55</v>
      </c>
      <c r="G497" s="256"/>
      <c r="H497" s="256"/>
      <c r="I497" s="256"/>
      <c r="J497" s="256"/>
      <c r="K497" s="256"/>
    </row>
    <row r="498" spans="6:11" x14ac:dyDescent="0.2">
      <c r="F498" s="256" t="s">
        <v>56</v>
      </c>
      <c r="G498" s="256"/>
      <c r="H498" s="256"/>
      <c r="I498" s="256"/>
      <c r="J498" s="256"/>
      <c r="K498" s="256"/>
    </row>
    <row r="499" spans="6:11" x14ac:dyDescent="0.2">
      <c r="F499" s="256" t="s">
        <v>57</v>
      </c>
      <c r="G499" s="256"/>
      <c r="H499" s="256"/>
      <c r="I499" s="256"/>
      <c r="J499" s="256"/>
      <c r="K499" s="256"/>
    </row>
    <row r="500" spans="6:11" x14ac:dyDescent="0.2">
      <c r="F500" s="256" t="s">
        <v>58</v>
      </c>
      <c r="G500" s="256"/>
      <c r="H500" s="256"/>
      <c r="I500" s="256"/>
      <c r="J500" s="256"/>
      <c r="K500" s="256"/>
    </row>
    <row r="501" spans="6:11" x14ac:dyDescent="0.2">
      <c r="F501" s="256" t="s">
        <v>59</v>
      </c>
      <c r="G501" s="256"/>
      <c r="H501" s="256"/>
      <c r="I501" s="256"/>
      <c r="J501" s="256"/>
      <c r="K501" s="256"/>
    </row>
    <row r="502" spans="6:11" x14ac:dyDescent="0.2">
      <c r="F502" s="256" t="s">
        <v>60</v>
      </c>
      <c r="G502" s="256"/>
      <c r="H502" s="256"/>
      <c r="I502" s="256"/>
      <c r="J502" s="256"/>
      <c r="K502" s="256"/>
    </row>
    <row r="503" spans="6:11" x14ac:dyDescent="0.2">
      <c r="F503" s="256" t="s">
        <v>61</v>
      </c>
      <c r="G503" s="256"/>
      <c r="H503" s="256"/>
      <c r="I503" s="256"/>
      <c r="J503" s="256"/>
      <c r="K503" s="256"/>
    </row>
    <row r="504" spans="6:11" x14ac:dyDescent="0.2">
      <c r="F504" s="256" t="s">
        <v>62</v>
      </c>
      <c r="G504" s="256"/>
      <c r="H504" s="256"/>
      <c r="I504" s="256"/>
      <c r="J504" s="256"/>
      <c r="K504" s="256"/>
    </row>
    <row r="505" spans="6:11" x14ac:dyDescent="0.2">
      <c r="F505" s="256" t="s">
        <v>63</v>
      </c>
      <c r="G505" s="256"/>
      <c r="H505" s="256"/>
      <c r="I505" s="256"/>
      <c r="J505" s="256"/>
      <c r="K505" s="256"/>
    </row>
    <row r="506" spans="6:11" x14ac:dyDescent="0.2">
      <c r="F506" s="256" t="s">
        <v>64</v>
      </c>
      <c r="G506" s="256"/>
      <c r="H506" s="256"/>
      <c r="I506" s="256"/>
      <c r="J506" s="256"/>
      <c r="K506" s="256"/>
    </row>
    <row r="507" spans="6:11" x14ac:dyDescent="0.2">
      <c r="F507" s="256" t="s">
        <v>65</v>
      </c>
      <c r="G507" s="256"/>
      <c r="H507" s="256"/>
      <c r="I507" s="256"/>
      <c r="J507" s="256"/>
      <c r="K507" s="256"/>
    </row>
    <row r="508" spans="6:11" x14ac:dyDescent="0.2">
      <c r="F508" s="256" t="s">
        <v>66</v>
      </c>
      <c r="G508" s="256"/>
      <c r="H508" s="256"/>
      <c r="I508" s="256"/>
      <c r="J508" s="256"/>
      <c r="K508" s="256"/>
    </row>
    <row r="509" spans="6:11" x14ac:dyDescent="0.2">
      <c r="F509" s="256" t="s">
        <v>67</v>
      </c>
      <c r="G509" s="256"/>
      <c r="H509" s="256"/>
      <c r="I509" s="256"/>
      <c r="J509" s="256"/>
      <c r="K509" s="256"/>
    </row>
    <row r="510" spans="6:11" x14ac:dyDescent="0.2">
      <c r="F510" s="256" t="s">
        <v>68</v>
      </c>
      <c r="G510" s="256"/>
      <c r="H510" s="256"/>
      <c r="I510" s="256"/>
      <c r="J510" s="256"/>
      <c r="K510" s="256"/>
    </row>
    <row r="511" spans="6:11" x14ac:dyDescent="0.2">
      <c r="F511" s="256" t="s">
        <v>69</v>
      </c>
      <c r="G511" s="256"/>
      <c r="H511" s="256"/>
      <c r="I511" s="256"/>
      <c r="J511" s="256"/>
      <c r="K511" s="256"/>
    </row>
    <row r="512" spans="6:11" x14ac:dyDescent="0.2">
      <c r="F512" s="256" t="s">
        <v>70</v>
      </c>
      <c r="G512" s="256"/>
      <c r="H512" s="256"/>
      <c r="I512" s="256"/>
      <c r="J512" s="256"/>
      <c r="K512" s="256"/>
    </row>
    <row r="513" spans="6:6" x14ac:dyDescent="0.2">
      <c r="F513" s="418"/>
    </row>
  </sheetData>
  <mergeCells count="21">
    <mergeCell ref="C8:F8"/>
    <mergeCell ref="D55:M56"/>
    <mergeCell ref="E59:I59"/>
    <mergeCell ref="E63:I63"/>
    <mergeCell ref="C16:N49"/>
    <mergeCell ref="C9:F9"/>
    <mergeCell ref="C412:N420"/>
    <mergeCell ref="C219:N255"/>
    <mergeCell ref="D115:E115"/>
    <mergeCell ref="D113:E113"/>
    <mergeCell ref="C123:N160"/>
    <mergeCell ref="C308:N354"/>
    <mergeCell ref="C358:N409"/>
    <mergeCell ref="C194:N215"/>
    <mergeCell ref="C259:N305"/>
    <mergeCell ref="D105:E105"/>
    <mergeCell ref="C100:K102"/>
    <mergeCell ref="C165:N191"/>
    <mergeCell ref="D107:E107"/>
    <mergeCell ref="D109:E109"/>
    <mergeCell ref="D111:E111"/>
  </mergeCells>
  <dataValidations count="2">
    <dataValidation type="list" allowBlank="1" showInputMessage="1" showErrorMessage="1" sqref="C8:F8">
      <formula1>$F$433:$F$512</formula1>
    </dataValidation>
    <dataValidation type="list" allowBlank="1" showInputMessage="1" showErrorMessage="1" sqref="C9:F9">
      <formula1>$Q$8:$Q$15</formula1>
    </dataValidation>
  </dataValidations>
  <hyperlinks>
    <hyperlink ref="K11" r:id="rId1"/>
  </hyperlinks>
  <pageMargins left="0.23622047244094491" right="0.23622047244094491" top="0.74803149606299213" bottom="0.74803149606299213" header="0.31496062992125984" footer="0.31496062992125984"/>
  <pageSetup paperSize="9" fitToWidth="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pageSetUpPr fitToPage="1"/>
  </sheetPr>
  <dimension ref="A1:V201"/>
  <sheetViews>
    <sheetView zoomScale="80" zoomScaleNormal="80" zoomScalePageLayoutView="80" workbookViewId="0">
      <pane xSplit="5" ySplit="10" topLeftCell="F128"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7" style="7" customWidth="1"/>
    <col min="7" max="7" width="4" style="7" customWidth="1"/>
    <col min="8" max="16" width="22.83203125" style="6" customWidth="1"/>
    <col min="17" max="17" width="24.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168</v>
      </c>
      <c r="C2" s="49"/>
      <c r="F2" s="14"/>
    </row>
    <row r="3" spans="1:19" ht="16.350000000000001" customHeight="1" x14ac:dyDescent="0.25">
      <c r="B3" s="43" t="str">
        <f>'Revenue - NHC'!B3</f>
        <v>Mansfield (S)</v>
      </c>
      <c r="C3" s="49"/>
      <c r="F3" s="6"/>
      <c r="G3" s="6"/>
      <c r="Q3" s="8"/>
    </row>
    <row r="4" spans="1:19" ht="13.5" thickBot="1" x14ac:dyDescent="0.25">
      <c r="B4" s="817"/>
      <c r="C4" s="817"/>
      <c r="D4" s="817"/>
      <c r="E4" s="817"/>
    </row>
    <row r="5" spans="1:19" ht="10.5" customHeight="1" x14ac:dyDescent="0.2">
      <c r="C5" s="9"/>
      <c r="D5" s="10"/>
      <c r="E5" s="10"/>
      <c r="F5" s="11"/>
      <c r="G5" s="107"/>
      <c r="H5" s="10"/>
      <c r="I5" s="289"/>
      <c r="J5" s="289"/>
      <c r="K5" s="289"/>
      <c r="L5" s="289"/>
      <c r="M5" s="289"/>
      <c r="N5" s="289"/>
      <c r="O5" s="10"/>
      <c r="P5" s="10"/>
      <c r="Q5" s="10"/>
      <c r="R5" s="10"/>
      <c r="S5" s="47"/>
    </row>
    <row r="6" spans="1:19" ht="13.5" customHeight="1" x14ac:dyDescent="0.2">
      <c r="C6" s="13"/>
      <c r="D6" s="45"/>
      <c r="E6" s="46"/>
      <c r="H6" s="821" t="str">
        <f>VLOOKUP(' Instructions'!C9,' Instructions'!Q9:U15,2,FALSE)</f>
        <v>2019-20</v>
      </c>
      <c r="I6" s="823"/>
      <c r="J6" s="823"/>
      <c r="K6" s="823"/>
      <c r="L6" s="823"/>
      <c r="M6" s="823"/>
      <c r="N6" s="823"/>
      <c r="O6" s="822"/>
      <c r="P6" s="822"/>
      <c r="Q6" s="822"/>
      <c r="R6" s="824"/>
      <c r="S6" s="31"/>
    </row>
    <row r="7" spans="1:19" ht="6.75" customHeight="1" x14ac:dyDescent="0.2">
      <c r="C7" s="13"/>
      <c r="D7" s="14"/>
      <c r="E7" s="29"/>
      <c r="F7" s="26"/>
      <c r="G7" s="26"/>
      <c r="H7" s="25"/>
      <c r="I7" s="25"/>
      <c r="J7" s="25"/>
      <c r="K7" s="25"/>
      <c r="L7" s="25"/>
      <c r="M7" s="25"/>
      <c r="N7" s="25"/>
      <c r="O7" s="30"/>
      <c r="P7" s="30"/>
      <c r="Q7" s="30"/>
      <c r="R7" s="30"/>
      <c r="S7" s="31"/>
    </row>
    <row r="8" spans="1:19" ht="38.25" x14ac:dyDescent="0.2">
      <c r="C8" s="13"/>
      <c r="D8" s="14"/>
      <c r="E8" s="63" t="s">
        <v>92</v>
      </c>
      <c r="F8" s="90" t="s">
        <v>113</v>
      </c>
      <c r="G8" s="26"/>
      <c r="H8" s="352" t="s">
        <v>79</v>
      </c>
      <c r="I8" s="352" t="s">
        <v>80</v>
      </c>
      <c r="J8" s="356" t="s">
        <v>259</v>
      </c>
      <c r="K8" s="352" t="s">
        <v>141</v>
      </c>
      <c r="L8" s="356" t="s">
        <v>337</v>
      </c>
      <c r="M8" s="356" t="s">
        <v>338</v>
      </c>
      <c r="N8" s="63" t="s">
        <v>82</v>
      </c>
      <c r="O8" s="357" t="s">
        <v>339</v>
      </c>
      <c r="P8" s="357" t="s">
        <v>334</v>
      </c>
      <c r="Q8" s="357" t="s">
        <v>336</v>
      </c>
      <c r="R8" s="61" t="s">
        <v>83</v>
      </c>
      <c r="S8" s="31"/>
    </row>
    <row r="9" spans="1:19" x14ac:dyDescent="0.2">
      <c r="C9" s="13"/>
      <c r="D9" s="14"/>
      <c r="E9" s="54"/>
      <c r="F9" s="134"/>
      <c r="G9" s="26"/>
      <c r="H9" s="134" t="s">
        <v>165</v>
      </c>
      <c r="I9" s="134" t="s">
        <v>165</v>
      </c>
      <c r="J9" s="134" t="s">
        <v>165</v>
      </c>
      <c r="K9" s="134" t="s">
        <v>165</v>
      </c>
      <c r="L9" s="134" t="s">
        <v>165</v>
      </c>
      <c r="M9" s="134" t="s">
        <v>165</v>
      </c>
      <c r="N9" s="134" t="s">
        <v>165</v>
      </c>
      <c r="O9" s="134" t="s">
        <v>165</v>
      </c>
      <c r="P9" s="134" t="s">
        <v>165</v>
      </c>
      <c r="Q9" s="134" t="s">
        <v>165</v>
      </c>
      <c r="R9" s="134" t="s">
        <v>165</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NHC'!D12</f>
        <v>1</v>
      </c>
      <c r="E11" s="65" t="str">
        <f>IF(OR('Services - NHC'!E10="",'Services - NHC'!E10="[Enter service]"),"",'Services - NHC'!E10)</f>
        <v>Aged and disability services</v>
      </c>
      <c r="F11" s="66" t="str">
        <f>IF(OR('Services - NHC'!F10="",'Services - NHC'!F10="[Select]"),"",'Services - NHC'!F10)</f>
        <v>External</v>
      </c>
      <c r="G11" s="26"/>
      <c r="H11" s="614">
        <v>698040</v>
      </c>
      <c r="I11" s="614">
        <v>148691</v>
      </c>
      <c r="J11" s="623">
        <v>0</v>
      </c>
      <c r="K11" s="623">
        <v>0</v>
      </c>
      <c r="L11" s="623">
        <v>0</v>
      </c>
      <c r="M11" s="623">
        <v>0</v>
      </c>
      <c r="N11" s="623">
        <v>0</v>
      </c>
      <c r="O11" s="623">
        <v>0</v>
      </c>
      <c r="P11" s="623"/>
      <c r="Q11" s="623"/>
      <c r="R11" s="372">
        <f t="shared" ref="R11:R114" si="0">SUM(H11:Q11)</f>
        <v>846731</v>
      </c>
      <c r="S11" s="31"/>
    </row>
    <row r="12" spans="1:19" ht="12" customHeight="1" x14ac:dyDescent="0.2">
      <c r="C12" s="13"/>
      <c r="D12" s="19">
        <f>'Revenue - NHC'!D13</f>
        <v>2</v>
      </c>
      <c r="E12" s="65" t="str">
        <f>IF(OR('Services - NHC'!E11="",'Services - NHC'!E11="[Enter service]"),"",'Services - NHC'!E11)</f>
        <v>Arts, culture and library</v>
      </c>
      <c r="F12" s="66" t="str">
        <f>IF(OR('Services - NHC'!F11="",'Services - NHC'!F11="[Select]"),"",'Services - NHC'!F11)</f>
        <v>External</v>
      </c>
      <c r="G12" s="26"/>
      <c r="H12" s="625">
        <v>179160</v>
      </c>
      <c r="I12" s="625">
        <v>192000</v>
      </c>
      <c r="J12" s="625">
        <v>0</v>
      </c>
      <c r="K12" s="625">
        <v>0</v>
      </c>
      <c r="L12" s="625">
        <v>0</v>
      </c>
      <c r="M12" s="625">
        <v>0</v>
      </c>
      <c r="N12" s="625">
        <v>0</v>
      </c>
      <c r="O12" s="625">
        <v>0</v>
      </c>
      <c r="P12" s="625"/>
      <c r="Q12" s="625"/>
      <c r="R12" s="373">
        <f t="shared" si="0"/>
        <v>371160</v>
      </c>
      <c r="S12" s="31"/>
    </row>
    <row r="13" spans="1:19" ht="12" customHeight="1" x14ac:dyDescent="0.2">
      <c r="C13" s="13"/>
      <c r="D13" s="19">
        <f>'Revenue - NHC'!D14</f>
        <v>3</v>
      </c>
      <c r="E13" s="65" t="str">
        <f>IF(OR('Services - NHC'!E12="",'Services - NHC'!E12="[Enter service]"),"",'Services - NHC'!E12)</f>
        <v>Building services</v>
      </c>
      <c r="F13" s="66" t="str">
        <f>IF(OR('Services - NHC'!F12="",'Services - NHC'!F12="[Select]"),"",'Services - NHC'!F12)</f>
        <v>External</v>
      </c>
      <c r="G13" s="26"/>
      <c r="H13" s="625">
        <v>0</v>
      </c>
      <c r="I13" s="625">
        <v>93350</v>
      </c>
      <c r="J13" s="625">
        <v>0</v>
      </c>
      <c r="K13" s="625">
        <v>0</v>
      </c>
      <c r="L13" s="625">
        <v>0</v>
      </c>
      <c r="M13" s="625">
        <v>0</v>
      </c>
      <c r="N13" s="625">
        <v>0</v>
      </c>
      <c r="O13" s="625">
        <v>0</v>
      </c>
      <c r="P13" s="625"/>
      <c r="Q13" s="625"/>
      <c r="R13" s="373">
        <f t="shared" si="0"/>
        <v>93350</v>
      </c>
      <c r="S13" s="31"/>
    </row>
    <row r="14" spans="1:19" ht="12" customHeight="1" x14ac:dyDescent="0.2">
      <c r="C14" s="13"/>
      <c r="D14" s="19">
        <f>'Revenue - NHC'!D15</f>
        <v>4</v>
      </c>
      <c r="E14" s="65" t="str">
        <f>IF(OR('Services - NHC'!E13="",'Services - NHC'!E13="[Enter service]"),"",'Services - NHC'!E13)</f>
        <v>Community assets and land management</v>
      </c>
      <c r="F14" s="66" t="str">
        <f>IF(OR('Services - NHC'!F13="",'Services - NHC'!F13="[Select]"),"",'Services - NHC'!F13)</f>
        <v>Internal</v>
      </c>
      <c r="G14" s="26"/>
      <c r="H14" s="625">
        <v>93429</v>
      </c>
      <c r="I14" s="625">
        <v>70250</v>
      </c>
      <c r="J14" s="625">
        <v>0</v>
      </c>
      <c r="K14" s="625">
        <v>0</v>
      </c>
      <c r="L14" s="625">
        <v>0</v>
      </c>
      <c r="M14" s="625">
        <v>0</v>
      </c>
      <c r="N14" s="625">
        <v>0</v>
      </c>
      <c r="O14" s="625">
        <v>0</v>
      </c>
      <c r="P14" s="625"/>
      <c r="Q14" s="625"/>
      <c r="R14" s="373">
        <f t="shared" si="0"/>
        <v>163679</v>
      </c>
      <c r="S14" s="31"/>
    </row>
    <row r="15" spans="1:19" ht="12" customHeight="1" x14ac:dyDescent="0.2">
      <c r="C15" s="13"/>
      <c r="D15" s="19">
        <f>'Revenue - NHC'!D16</f>
        <v>5</v>
      </c>
      <c r="E15" s="65" t="str">
        <f>IF(OR('Services - NHC'!E14="",'Services - NHC'!E14="[Enter service]"),"",'Services - NHC'!E14)</f>
        <v>Community development</v>
      </c>
      <c r="F15" s="66" t="str">
        <f>IF(OR('Services - NHC'!F14="",'Services - NHC'!F14="[Select]"),"",'Services - NHC'!F14)</f>
        <v>External</v>
      </c>
      <c r="G15" s="26"/>
      <c r="H15" s="625">
        <v>424122</v>
      </c>
      <c r="I15" s="625">
        <v>133344</v>
      </c>
      <c r="J15" s="625">
        <v>0</v>
      </c>
      <c r="K15" s="625">
        <v>0</v>
      </c>
      <c r="L15" s="625">
        <v>0</v>
      </c>
      <c r="M15" s="625">
        <v>0</v>
      </c>
      <c r="N15" s="625">
        <v>0</v>
      </c>
      <c r="O15" s="625">
        <v>0</v>
      </c>
      <c r="P15" s="625"/>
      <c r="Q15" s="625"/>
      <c r="R15" s="373">
        <f t="shared" si="0"/>
        <v>557466</v>
      </c>
      <c r="S15" s="31"/>
    </row>
    <row r="16" spans="1:19" ht="12" customHeight="1" x14ac:dyDescent="0.2">
      <c r="C16" s="13"/>
      <c r="D16" s="19">
        <f>'Revenue - NHC'!D17</f>
        <v>6</v>
      </c>
      <c r="E16" s="65" t="str">
        <f>IF(OR('Services - NHC'!E15="",'Services - NHC'!E15="[Enter service]"),"",'Services - NHC'!E15)</f>
        <v>Councillors</v>
      </c>
      <c r="F16" s="66" t="str">
        <f>IF(OR('Services - NHC'!F15="",'Services - NHC'!F15="[Select]"),"",'Services - NHC'!F15)</f>
        <v>Mixed</v>
      </c>
      <c r="G16" s="26"/>
      <c r="H16" s="625">
        <v>0</v>
      </c>
      <c r="I16" s="625">
        <v>70627</v>
      </c>
      <c r="J16" s="625">
        <v>0</v>
      </c>
      <c r="K16" s="625">
        <v>0</v>
      </c>
      <c r="L16" s="625">
        <v>0</v>
      </c>
      <c r="M16" s="625">
        <v>0</v>
      </c>
      <c r="N16" s="625">
        <v>159639</v>
      </c>
      <c r="O16" s="625">
        <v>0</v>
      </c>
      <c r="P16" s="625"/>
      <c r="Q16" s="625"/>
      <c r="R16" s="373">
        <f t="shared" si="0"/>
        <v>230266</v>
      </c>
      <c r="S16" s="31"/>
    </row>
    <row r="17" spans="3:19" ht="12" customHeight="1" x14ac:dyDescent="0.2">
      <c r="C17" s="13"/>
      <c r="D17" s="19">
        <f>'Revenue - NHC'!D18</f>
        <v>7</v>
      </c>
      <c r="E17" s="65" t="str">
        <f>IF(OR('Services - NHC'!E16="",'Services - NHC'!E16="[Enter service]"),"",'Services - NHC'!E16)</f>
        <v>Customer service and records</v>
      </c>
      <c r="F17" s="66" t="str">
        <f>IF(OR('Services - NHC'!F16="",'Services - NHC'!F16="[Select]"),"",'Services - NHC'!F16)</f>
        <v>Internal</v>
      </c>
      <c r="G17" s="26"/>
      <c r="H17" s="625">
        <v>385515</v>
      </c>
      <c r="I17" s="625">
        <v>152522</v>
      </c>
      <c r="J17" s="625">
        <v>0</v>
      </c>
      <c r="K17" s="625">
        <v>0</v>
      </c>
      <c r="L17" s="625">
        <v>0</v>
      </c>
      <c r="M17" s="625">
        <v>0</v>
      </c>
      <c r="N17" s="625">
        <v>0</v>
      </c>
      <c r="O17" s="625">
        <v>0</v>
      </c>
      <c r="P17" s="625"/>
      <c r="Q17" s="625"/>
      <c r="R17" s="373">
        <f t="shared" si="0"/>
        <v>538037</v>
      </c>
      <c r="S17" s="31"/>
    </row>
    <row r="18" spans="3:19" ht="12" customHeight="1" x14ac:dyDescent="0.2">
      <c r="C18" s="13"/>
      <c r="D18" s="19">
        <f>'Revenue - NHC'!D19</f>
        <v>8</v>
      </c>
      <c r="E18" s="65" t="str">
        <f>IF(OR('Services - NHC'!E17="",'Services - NHC'!E17="[Enter service]"),"",'Services - NHC'!E17)</f>
        <v>Development services management</v>
      </c>
      <c r="F18" s="66" t="str">
        <f>IF(OR('Services - NHC'!F17="",'Services - NHC'!F17="[Select]"),"",'Services - NHC'!F17)</f>
        <v>Mixed</v>
      </c>
      <c r="G18" s="26"/>
      <c r="H18" s="625">
        <v>480154</v>
      </c>
      <c r="I18" s="625">
        <v>42450</v>
      </c>
      <c r="J18" s="625">
        <v>0</v>
      </c>
      <c r="K18" s="625">
        <v>0</v>
      </c>
      <c r="L18" s="625">
        <v>0</v>
      </c>
      <c r="M18" s="625">
        <v>0</v>
      </c>
      <c r="N18" s="625">
        <v>0</v>
      </c>
      <c r="O18" s="625">
        <v>0</v>
      </c>
      <c r="P18" s="625"/>
      <c r="Q18" s="625"/>
      <c r="R18" s="373">
        <f t="shared" si="0"/>
        <v>522604</v>
      </c>
      <c r="S18" s="31"/>
    </row>
    <row r="19" spans="3:19" ht="12" customHeight="1" x14ac:dyDescent="0.2">
      <c r="C19" s="13"/>
      <c r="D19" s="19">
        <f>'Revenue - NHC'!D20</f>
        <v>9</v>
      </c>
      <c r="E19" s="65" t="str">
        <f>IF(OR('Services - NHC'!E18="",'Services - NHC'!E18="[Enter service]"),"",'Services - NHC'!E18)</f>
        <v>Economic development</v>
      </c>
      <c r="F19" s="66" t="str">
        <f>IF(OR('Services - NHC'!F18="",'Services - NHC'!F18="[Select]"),"",'Services - NHC'!F18)</f>
        <v>External</v>
      </c>
      <c r="G19" s="26"/>
      <c r="H19" s="625">
        <v>121393</v>
      </c>
      <c r="I19" s="625">
        <v>59500</v>
      </c>
      <c r="J19" s="625">
        <v>0</v>
      </c>
      <c r="K19" s="625">
        <v>0</v>
      </c>
      <c r="L19" s="625">
        <v>0</v>
      </c>
      <c r="M19" s="625">
        <v>0</v>
      </c>
      <c r="N19" s="625">
        <v>0</v>
      </c>
      <c r="O19" s="625">
        <v>0</v>
      </c>
      <c r="P19" s="625"/>
      <c r="Q19" s="625"/>
      <c r="R19" s="373">
        <f t="shared" si="0"/>
        <v>180893</v>
      </c>
      <c r="S19" s="31"/>
    </row>
    <row r="20" spans="3:19" ht="12" customHeight="1" x14ac:dyDescent="0.2">
      <c r="C20" s="13"/>
      <c r="D20" s="19">
        <f>'Revenue - NHC'!D21</f>
        <v>10</v>
      </c>
      <c r="E20" s="65" t="str">
        <f>IF(OR('Services - NHC'!E19="",'Services - NHC'!E19="[Enter service]"),"",'Services - NHC'!E19)</f>
        <v>Emergency management</v>
      </c>
      <c r="F20" s="66" t="str">
        <f>IF(OR('Services - NHC'!F19="",'Services - NHC'!F19="[Select]"),"",'Services - NHC'!F19)</f>
        <v>Mixed</v>
      </c>
      <c r="G20" s="26"/>
      <c r="H20" s="625">
        <v>117143</v>
      </c>
      <c r="I20" s="625">
        <v>74850</v>
      </c>
      <c r="J20" s="625">
        <v>0</v>
      </c>
      <c r="K20" s="625">
        <v>0</v>
      </c>
      <c r="L20" s="625">
        <v>0</v>
      </c>
      <c r="M20" s="625">
        <v>0</v>
      </c>
      <c r="N20" s="625">
        <v>0</v>
      </c>
      <c r="O20" s="625">
        <v>0</v>
      </c>
      <c r="P20" s="625"/>
      <c r="Q20" s="625"/>
      <c r="R20" s="373">
        <f t="shared" si="0"/>
        <v>191993</v>
      </c>
      <c r="S20" s="31"/>
    </row>
    <row r="21" spans="3:19" ht="12" customHeight="1" x14ac:dyDescent="0.2">
      <c r="C21" s="13"/>
      <c r="D21" s="19">
        <f>'Revenue - NHC'!D22</f>
        <v>11</v>
      </c>
      <c r="E21" s="65" t="str">
        <f>IF(OR('Services - NHC'!E20="",'Services - NHC'!E20="[Enter service]"),"",'Services - NHC'!E20)</f>
        <v>Environment</v>
      </c>
      <c r="F21" s="66" t="str">
        <f>IF(OR('Services - NHC'!F20="",'Services - NHC'!F20="[Select]"),"",'Services - NHC'!F20)</f>
        <v>Mixed</v>
      </c>
      <c r="G21" s="26"/>
      <c r="H21" s="625">
        <v>54760</v>
      </c>
      <c r="I21" s="625">
        <v>52785</v>
      </c>
      <c r="J21" s="625">
        <v>0</v>
      </c>
      <c r="K21" s="625">
        <v>0</v>
      </c>
      <c r="L21" s="625">
        <v>0</v>
      </c>
      <c r="M21" s="625">
        <v>0</v>
      </c>
      <c r="N21" s="625">
        <v>0</v>
      </c>
      <c r="O21" s="625">
        <v>0</v>
      </c>
      <c r="P21" s="625"/>
      <c r="Q21" s="625"/>
      <c r="R21" s="373">
        <f t="shared" si="0"/>
        <v>107545</v>
      </c>
      <c r="S21" s="31"/>
    </row>
    <row r="22" spans="3:19" ht="12" customHeight="1" x14ac:dyDescent="0.2">
      <c r="C22" s="13"/>
      <c r="D22" s="19">
        <f>'Revenue - NHC'!D23</f>
        <v>12</v>
      </c>
      <c r="E22" s="65" t="str">
        <f>IF(OR('Services - NHC'!E21="",'Services - NHC'!E21="[Enter service]"),"",'Services - NHC'!E21)</f>
        <v>Family services &amp; partnerships</v>
      </c>
      <c r="F22" s="66" t="str">
        <f>IF(OR('Services - NHC'!F21="",'Services - NHC'!F21="[Select]"),"",'Services - NHC'!F21)</f>
        <v>External</v>
      </c>
      <c r="G22" s="26"/>
      <c r="H22" s="625">
        <v>691259</v>
      </c>
      <c r="I22" s="625">
        <v>71625</v>
      </c>
      <c r="J22" s="625">
        <v>0</v>
      </c>
      <c r="K22" s="625">
        <v>0</v>
      </c>
      <c r="L22" s="625">
        <v>0</v>
      </c>
      <c r="M22" s="625">
        <v>0</v>
      </c>
      <c r="N22" s="625">
        <v>0</v>
      </c>
      <c r="O22" s="625">
        <v>0</v>
      </c>
      <c r="P22" s="625"/>
      <c r="Q22" s="625"/>
      <c r="R22" s="373">
        <f t="shared" si="0"/>
        <v>762884</v>
      </c>
      <c r="S22" s="31"/>
    </row>
    <row r="23" spans="3:19" ht="12" customHeight="1" x14ac:dyDescent="0.2">
      <c r="C23" s="13"/>
      <c r="D23" s="19">
        <f>'Revenue - NHC'!D24</f>
        <v>13</v>
      </c>
      <c r="E23" s="65" t="str">
        <f>IF(OR('Services - NHC'!E22="",'Services - NHC'!E22="[Enter service]"),"",'Services - NHC'!E22)</f>
        <v>Field services</v>
      </c>
      <c r="F23" s="66" t="str">
        <f>IF(OR('Services - NHC'!F22="",'Services - NHC'!F22="[Select]"),"",'Services - NHC'!F22)</f>
        <v>External</v>
      </c>
      <c r="G23" s="26"/>
      <c r="H23" s="625">
        <v>279127</v>
      </c>
      <c r="I23" s="625">
        <v>93628</v>
      </c>
      <c r="J23" s="625">
        <v>0</v>
      </c>
      <c r="K23" s="625">
        <v>0</v>
      </c>
      <c r="L23" s="625">
        <v>0</v>
      </c>
      <c r="M23" s="625">
        <v>0</v>
      </c>
      <c r="N23" s="625">
        <v>0</v>
      </c>
      <c r="O23" s="625">
        <v>0</v>
      </c>
      <c r="P23" s="625"/>
      <c r="Q23" s="625"/>
      <c r="R23" s="373">
        <f t="shared" si="0"/>
        <v>372755</v>
      </c>
      <c r="S23" s="31"/>
    </row>
    <row r="24" spans="3:19" ht="12" customHeight="1" x14ac:dyDescent="0.2">
      <c r="C24" s="13"/>
      <c r="D24" s="19">
        <f>'Revenue - NHC'!D25</f>
        <v>14</v>
      </c>
      <c r="E24" s="65" t="str">
        <f>IF(OR('Services - NHC'!E23="",'Services - NHC'!E23="[Enter service]"),"",'Services - NHC'!E23)</f>
        <v>Financial services</v>
      </c>
      <c r="F24" s="66" t="str">
        <f>IF(OR('Services - NHC'!F23="",'Services - NHC'!F23="[Select]"),"",'Services - NHC'!F23)</f>
        <v>Internal</v>
      </c>
      <c r="G24" s="26"/>
      <c r="H24" s="625">
        <v>505852</v>
      </c>
      <c r="I24" s="625">
        <v>47240</v>
      </c>
      <c r="J24" s="625">
        <v>0</v>
      </c>
      <c r="K24" s="625">
        <v>0</v>
      </c>
      <c r="L24" s="625">
        <v>0</v>
      </c>
      <c r="M24" s="625">
        <v>119284</v>
      </c>
      <c r="N24" s="625">
        <v>79000</v>
      </c>
      <c r="O24" s="625">
        <v>0</v>
      </c>
      <c r="P24" s="625"/>
      <c r="Q24" s="625"/>
      <c r="R24" s="373">
        <f t="shared" si="0"/>
        <v>751376</v>
      </c>
      <c r="S24" s="31"/>
    </row>
    <row r="25" spans="3:19" ht="12" customHeight="1" x14ac:dyDescent="0.2">
      <c r="C25" s="13"/>
      <c r="D25" s="19">
        <f>'Revenue - NHC'!D26</f>
        <v>15</v>
      </c>
      <c r="E25" s="65" t="str">
        <f>IF(OR('Services - NHC'!E24="",'Services - NHC'!E24="[Enter service]"),"",'Services - NHC'!E24)</f>
        <v>Governance</v>
      </c>
      <c r="F25" s="66" t="str">
        <f>IF(OR('Services - NHC'!F24="",'Services - NHC'!F24="[Select]"),"",'Services - NHC'!F24)</f>
        <v>Internal</v>
      </c>
      <c r="G25" s="26"/>
      <c r="H25" s="625">
        <v>876522</v>
      </c>
      <c r="I25" s="625">
        <v>295290</v>
      </c>
      <c r="J25" s="625">
        <v>0</v>
      </c>
      <c r="K25" s="625">
        <v>0</v>
      </c>
      <c r="L25" s="625">
        <v>0</v>
      </c>
      <c r="M25" s="625">
        <v>0</v>
      </c>
      <c r="N25" s="625">
        <v>8400</v>
      </c>
      <c r="O25" s="625">
        <v>0</v>
      </c>
      <c r="P25" s="625"/>
      <c r="Q25" s="625"/>
      <c r="R25" s="373">
        <f t="shared" si="0"/>
        <v>1180212</v>
      </c>
      <c r="S25" s="31"/>
    </row>
    <row r="26" spans="3:19" ht="12" customHeight="1" x14ac:dyDescent="0.2">
      <c r="C26" s="13"/>
      <c r="D26" s="19">
        <f>'Revenue - NHC'!D27</f>
        <v>16</v>
      </c>
      <c r="E26" s="65" t="str">
        <f>IF(OR('Services - NHC'!E25="",'Services - NHC'!E25="[Enter service]"),"",'Services - NHC'!E25)</f>
        <v>Health</v>
      </c>
      <c r="F26" s="66" t="str">
        <f>IF(OR('Services - NHC'!F25="",'Services - NHC'!F25="[Select]"),"",'Services - NHC'!F25)</f>
        <v>External</v>
      </c>
      <c r="G26" s="26"/>
      <c r="H26" s="625">
        <v>207824</v>
      </c>
      <c r="I26" s="625">
        <v>65700</v>
      </c>
      <c r="J26" s="625">
        <v>0</v>
      </c>
      <c r="K26" s="625">
        <v>0</v>
      </c>
      <c r="L26" s="625">
        <v>0</v>
      </c>
      <c r="M26" s="625">
        <v>0</v>
      </c>
      <c r="N26" s="625">
        <v>0</v>
      </c>
      <c r="O26" s="625">
        <v>0</v>
      </c>
      <c r="P26" s="625"/>
      <c r="Q26" s="625"/>
      <c r="R26" s="373">
        <f t="shared" si="0"/>
        <v>273524</v>
      </c>
      <c r="S26" s="31"/>
    </row>
    <row r="27" spans="3:19" ht="12" customHeight="1" x14ac:dyDescent="0.2">
      <c r="C27" s="13"/>
      <c r="D27" s="19">
        <f>'Revenue - NHC'!D28</f>
        <v>17</v>
      </c>
      <c r="E27" s="65" t="str">
        <f>IF(OR('Services - NHC'!E26="",'Services - NHC'!E26="[Enter service]"),"",'Services - NHC'!E26)</f>
        <v>Human resources</v>
      </c>
      <c r="F27" s="66" t="str">
        <f>IF(OR('Services - NHC'!F26="",'Services - NHC'!F26="[Select]"),"",'Services - NHC'!F26)</f>
        <v>Internal</v>
      </c>
      <c r="G27" s="26"/>
      <c r="H27" s="625">
        <v>369738</v>
      </c>
      <c r="I27" s="625">
        <v>128300</v>
      </c>
      <c r="J27" s="625">
        <v>0</v>
      </c>
      <c r="K27" s="625">
        <v>0</v>
      </c>
      <c r="L27" s="625">
        <v>0</v>
      </c>
      <c r="M27" s="625">
        <v>0</v>
      </c>
      <c r="N27" s="625">
        <v>0</v>
      </c>
      <c r="O27" s="625">
        <v>0</v>
      </c>
      <c r="P27" s="625"/>
      <c r="Q27" s="625"/>
      <c r="R27" s="373">
        <f t="shared" si="0"/>
        <v>498038</v>
      </c>
      <c r="S27" s="31"/>
    </row>
    <row r="28" spans="3:19" ht="12" customHeight="1" x14ac:dyDescent="0.2">
      <c r="C28" s="13"/>
      <c r="D28" s="19">
        <f>'Revenue - NHC'!D29</f>
        <v>18</v>
      </c>
      <c r="E28" s="65" t="str">
        <f>IF(OR('Services - NHC'!E27="",'Services - NHC'!E27="[Enter service]"),"",'Services - NHC'!E27)</f>
        <v>Information technology</v>
      </c>
      <c r="F28" s="66" t="str">
        <f>IF(OR('Services - NHC'!F27="",'Services - NHC'!F27="[Select]"),"",'Services - NHC'!F27)</f>
        <v>Mixed</v>
      </c>
      <c r="G28" s="26"/>
      <c r="H28" s="625">
        <v>180286</v>
      </c>
      <c r="I28" s="625">
        <v>364567</v>
      </c>
      <c r="J28" s="625">
        <v>0</v>
      </c>
      <c r="K28" s="625">
        <v>0</v>
      </c>
      <c r="L28" s="625">
        <v>0</v>
      </c>
      <c r="M28" s="625">
        <v>0</v>
      </c>
      <c r="N28" s="625">
        <v>0</v>
      </c>
      <c r="O28" s="625">
        <v>0</v>
      </c>
      <c r="P28" s="625"/>
      <c r="Q28" s="625"/>
      <c r="R28" s="373">
        <f t="shared" si="0"/>
        <v>544853</v>
      </c>
      <c r="S28" s="31"/>
    </row>
    <row r="29" spans="3:19" ht="12" customHeight="1" x14ac:dyDescent="0.2">
      <c r="C29" s="13"/>
      <c r="D29" s="19">
        <f>'Revenue - NHC'!D30</f>
        <v>19</v>
      </c>
      <c r="E29" s="65" t="str">
        <f>IF(OR('Services - NHC'!E28="",'Services - NHC'!E28="[Enter service]"),"",'Services - NHC'!E28)</f>
        <v>Infrastructure management</v>
      </c>
      <c r="F29" s="66" t="str">
        <f>IF(OR('Services - NHC'!F28="",'Services - NHC'!F28="[Select]"),"",'Services - NHC'!F28)</f>
        <v>External</v>
      </c>
      <c r="G29" s="26"/>
      <c r="H29" s="625">
        <v>889480</v>
      </c>
      <c r="I29" s="625">
        <v>505029</v>
      </c>
      <c r="J29" s="625">
        <v>0</v>
      </c>
      <c r="K29" s="625">
        <v>3378853</v>
      </c>
      <c r="L29" s="625">
        <v>0</v>
      </c>
      <c r="M29" s="625">
        <v>0</v>
      </c>
      <c r="N29" s="625">
        <v>220</v>
      </c>
      <c r="O29" s="625">
        <v>4301</v>
      </c>
      <c r="P29" s="625"/>
      <c r="Q29" s="625"/>
      <c r="R29" s="373">
        <f t="shared" si="0"/>
        <v>4777883</v>
      </c>
      <c r="S29" s="31"/>
    </row>
    <row r="30" spans="3:19" ht="12" customHeight="1" x14ac:dyDescent="0.2">
      <c r="C30" s="13"/>
      <c r="D30" s="19">
        <f>'Revenue - NHC'!D31</f>
        <v>20</v>
      </c>
      <c r="E30" s="65" t="str">
        <f>IF(OR('Services - NHC'!E29="",'Services - NHC'!E29="[Enter service]"),"",'Services - NHC'!E29)</f>
        <v>Local laws</v>
      </c>
      <c r="F30" s="66" t="str">
        <f>IF(OR('Services - NHC'!F29="",'Services - NHC'!F29="[Select]"),"",'Services - NHC'!F29)</f>
        <v>External</v>
      </c>
      <c r="G30" s="26"/>
      <c r="H30" s="625">
        <v>180436</v>
      </c>
      <c r="I30" s="625">
        <v>47750</v>
      </c>
      <c r="J30" s="625">
        <v>0</v>
      </c>
      <c r="K30" s="625">
        <v>0</v>
      </c>
      <c r="L30" s="625">
        <v>0</v>
      </c>
      <c r="M30" s="625">
        <v>0</v>
      </c>
      <c r="N30" s="625">
        <v>0</v>
      </c>
      <c r="O30" s="625">
        <v>0</v>
      </c>
      <c r="P30" s="625"/>
      <c r="Q30" s="625"/>
      <c r="R30" s="373">
        <f t="shared" si="0"/>
        <v>228186</v>
      </c>
      <c r="S30" s="31"/>
    </row>
    <row r="31" spans="3:19" ht="12" customHeight="1" x14ac:dyDescent="0.2">
      <c r="C31" s="13"/>
      <c r="D31" s="19">
        <f>'Revenue - NHC'!D32</f>
        <v>21</v>
      </c>
      <c r="E31" s="65" t="str">
        <f>IF(OR('Services - NHC'!E30="",'Services - NHC'!E30="[Enter service]"),"",'Services - NHC'!E30)</f>
        <v>Other community services</v>
      </c>
      <c r="F31" s="66" t="str">
        <f>IF(OR('Services - NHC'!F30="",'Services - NHC'!F30="[Select]"),"",'Services - NHC'!F30)</f>
        <v>External</v>
      </c>
      <c r="G31" s="26"/>
      <c r="H31" s="625">
        <v>246954</v>
      </c>
      <c r="I31" s="625">
        <v>6500</v>
      </c>
      <c r="J31" s="625">
        <v>0</v>
      </c>
      <c r="K31" s="625">
        <v>0</v>
      </c>
      <c r="L31" s="625">
        <v>0</v>
      </c>
      <c r="M31" s="625">
        <v>0</v>
      </c>
      <c r="N31" s="625">
        <v>0</v>
      </c>
      <c r="O31" s="625">
        <v>0</v>
      </c>
      <c r="P31" s="625"/>
      <c r="Q31" s="625"/>
      <c r="R31" s="373">
        <f t="shared" si="0"/>
        <v>253454</v>
      </c>
      <c r="S31" s="31"/>
    </row>
    <row r="32" spans="3:19" ht="12" customHeight="1" x14ac:dyDescent="0.2">
      <c r="C32" s="13"/>
      <c r="D32" s="19">
        <f>'Revenue - NHC'!D33</f>
        <v>22</v>
      </c>
      <c r="E32" s="65" t="str">
        <f>IF(OR('Services - NHC'!E31="",'Services - NHC'!E31="[Enter service]"),"",'Services - NHC'!E31)</f>
        <v>Parks and gardens</v>
      </c>
      <c r="F32" s="66" t="str">
        <f>IF(OR('Services - NHC'!F31="",'Services - NHC'!F31="[Select]"),"",'Services - NHC'!F31)</f>
        <v>External</v>
      </c>
      <c r="G32" s="26"/>
      <c r="H32" s="625">
        <v>432947</v>
      </c>
      <c r="I32" s="625">
        <v>300316</v>
      </c>
      <c r="J32" s="625">
        <v>0</v>
      </c>
      <c r="K32" s="625">
        <v>0</v>
      </c>
      <c r="L32" s="625">
        <v>0</v>
      </c>
      <c r="M32" s="625">
        <v>0</v>
      </c>
      <c r="N32" s="625">
        <v>0</v>
      </c>
      <c r="O32" s="625">
        <v>0</v>
      </c>
      <c r="P32" s="625"/>
      <c r="Q32" s="625"/>
      <c r="R32" s="373">
        <f t="shared" si="0"/>
        <v>733263</v>
      </c>
      <c r="S32" s="31"/>
    </row>
    <row r="33" spans="3:19" ht="12" customHeight="1" x14ac:dyDescent="0.2">
      <c r="C33" s="13"/>
      <c r="D33" s="19">
        <f>'Revenue - NHC'!D34</f>
        <v>23</v>
      </c>
      <c r="E33" s="65" t="str">
        <f>IF(OR('Services - NHC'!E32="",'Services - NHC'!E32="[Enter service]"),"",'Services - NHC'!E32)</f>
        <v>Revenue services</v>
      </c>
      <c r="F33" s="66" t="str">
        <f>IF(OR('Services - NHC'!F32="",'Services - NHC'!F32="[Select]"),"",'Services - NHC'!F32)</f>
        <v>Mixed</v>
      </c>
      <c r="G33" s="26"/>
      <c r="H33" s="625">
        <v>257076</v>
      </c>
      <c r="I33" s="625">
        <v>45070</v>
      </c>
      <c r="J33" s="625">
        <v>0</v>
      </c>
      <c r="K33" s="625">
        <v>0</v>
      </c>
      <c r="L33" s="625">
        <v>0</v>
      </c>
      <c r="M33" s="625">
        <v>0</v>
      </c>
      <c r="N33" s="625">
        <v>0</v>
      </c>
      <c r="O33" s="625">
        <v>0</v>
      </c>
      <c r="P33" s="625"/>
      <c r="Q33" s="625"/>
      <c r="R33" s="373">
        <f t="shared" si="0"/>
        <v>302146</v>
      </c>
      <c r="S33" s="31"/>
    </row>
    <row r="34" spans="3:19" ht="12" customHeight="1" x14ac:dyDescent="0.2">
      <c r="C34" s="13"/>
      <c r="D34" s="19">
        <f>'Revenue - NHC'!D35</f>
        <v>24</v>
      </c>
      <c r="E34" s="65" t="str">
        <f>IF(OR('Services - NHC'!E33="",'Services - NHC'!E33="[Enter service]"),"",'Services - NHC'!E33)</f>
        <v>Risk management</v>
      </c>
      <c r="F34" s="66" t="str">
        <f>IF(OR('Services - NHC'!F33="",'Services - NHC'!F33="[Select]"),"",'Services - NHC'!F33)</f>
        <v>Mixed</v>
      </c>
      <c r="G34" s="26"/>
      <c r="H34" s="625">
        <v>51360</v>
      </c>
      <c r="I34" s="625">
        <v>217250</v>
      </c>
      <c r="J34" s="625">
        <v>0</v>
      </c>
      <c r="K34" s="625">
        <v>0</v>
      </c>
      <c r="L34" s="625">
        <v>0</v>
      </c>
      <c r="M34" s="625">
        <v>0</v>
      </c>
      <c r="N34" s="625">
        <v>27600</v>
      </c>
      <c r="O34" s="625">
        <v>0</v>
      </c>
      <c r="P34" s="625"/>
      <c r="Q34" s="625"/>
      <c r="R34" s="373">
        <f t="shared" si="0"/>
        <v>296210</v>
      </c>
      <c r="S34" s="31"/>
    </row>
    <row r="35" spans="3:19" ht="12" customHeight="1" x14ac:dyDescent="0.2">
      <c r="C35" s="13"/>
      <c r="D35" s="19">
        <f>'Revenue - NHC'!D36</f>
        <v>25</v>
      </c>
      <c r="E35" s="65" t="str">
        <f>IF(OR('Services - NHC'!E34="",'Services - NHC'!E34="[Enter service]"),"",'Services - NHC'!E34)</f>
        <v>Roads</v>
      </c>
      <c r="F35" s="66" t="str">
        <f>IF(OR('Services - NHC'!F34="",'Services - NHC'!F34="[Select]"),"",'Services - NHC'!F34)</f>
        <v>External</v>
      </c>
      <c r="G35" s="26"/>
      <c r="H35" s="625">
        <v>1014614</v>
      </c>
      <c r="I35" s="625">
        <v>640712</v>
      </c>
      <c r="J35" s="625">
        <v>0</v>
      </c>
      <c r="K35" s="625">
        <v>0</v>
      </c>
      <c r="L35" s="625">
        <v>0</v>
      </c>
      <c r="M35" s="625">
        <v>0</v>
      </c>
      <c r="N35" s="625">
        <v>0</v>
      </c>
      <c r="O35" s="625">
        <v>0</v>
      </c>
      <c r="P35" s="625"/>
      <c r="Q35" s="625"/>
      <c r="R35" s="373">
        <f t="shared" si="0"/>
        <v>1655326</v>
      </c>
      <c r="S35" s="31"/>
    </row>
    <row r="36" spans="3:19" ht="12" customHeight="1" x14ac:dyDescent="0.2">
      <c r="C36" s="13"/>
      <c r="D36" s="19">
        <f>'Revenue - NHC'!D37</f>
        <v>26</v>
      </c>
      <c r="E36" s="65" t="str">
        <f>IF(OR('Services - NHC'!E35="",'Services - NHC'!E35="[Enter service]"),"",'Services - NHC'!E35)</f>
        <v>School crossing supervision</v>
      </c>
      <c r="F36" s="66" t="str">
        <f>IF(OR('Services - NHC'!F35="",'Services - NHC'!F35="[Select]"),"",'Services - NHC'!F35)</f>
        <v>External</v>
      </c>
      <c r="G36" s="26"/>
      <c r="H36" s="625">
        <v>66655</v>
      </c>
      <c r="I36" s="625">
        <v>250</v>
      </c>
      <c r="J36" s="625">
        <v>0</v>
      </c>
      <c r="K36" s="625">
        <v>0</v>
      </c>
      <c r="L36" s="625">
        <v>0</v>
      </c>
      <c r="M36" s="625">
        <v>0</v>
      </c>
      <c r="N36" s="625">
        <v>0</v>
      </c>
      <c r="O36" s="625">
        <v>0</v>
      </c>
      <c r="P36" s="625"/>
      <c r="Q36" s="625"/>
      <c r="R36" s="373">
        <f t="shared" si="0"/>
        <v>66905</v>
      </c>
      <c r="S36" s="31"/>
    </row>
    <row r="37" spans="3:19" ht="12" customHeight="1" x14ac:dyDescent="0.2">
      <c r="C37" s="13"/>
      <c r="D37" s="19">
        <f>'Revenue - NHC'!D38</f>
        <v>27</v>
      </c>
      <c r="E37" s="65" t="str">
        <f>IF(OR('Services - NHC'!E36="",'Services - NHC'!E36="[Enter service]"),"",'Services - NHC'!E36)</f>
        <v>Sport and recreation</v>
      </c>
      <c r="F37" s="66" t="str">
        <f>IF(OR('Services - NHC'!F36="",'Services - NHC'!F36="[Select]"),"",'Services - NHC'!F36)</f>
        <v>External</v>
      </c>
      <c r="G37" s="26"/>
      <c r="H37" s="625">
        <v>28233.64</v>
      </c>
      <c r="I37" s="625">
        <v>210185</v>
      </c>
      <c r="J37" s="625">
        <v>0</v>
      </c>
      <c r="K37" s="625">
        <v>0</v>
      </c>
      <c r="L37" s="625">
        <v>0</v>
      </c>
      <c r="M37" s="625">
        <v>0</v>
      </c>
      <c r="N37" s="625">
        <v>0</v>
      </c>
      <c r="O37" s="625">
        <v>0</v>
      </c>
      <c r="P37" s="625"/>
      <c r="Q37" s="625"/>
      <c r="R37" s="373">
        <f t="shared" si="0"/>
        <v>238418.64</v>
      </c>
      <c r="S37" s="31"/>
    </row>
    <row r="38" spans="3:19" ht="12" customHeight="1" x14ac:dyDescent="0.2">
      <c r="C38" s="13"/>
      <c r="D38" s="19">
        <f>'Revenue - NHC'!D39</f>
        <v>28</v>
      </c>
      <c r="E38" s="65" t="str">
        <f>IF(OR('Services - NHC'!E37="",'Services - NHC'!E37="[Enter service]"),"",'Services - NHC'!E37)</f>
        <v>Statutory planning</v>
      </c>
      <c r="F38" s="66" t="str">
        <f>IF(OR('Services - NHC'!F37="",'Services - NHC'!F37="[Select]"),"",'Services - NHC'!F37)</f>
        <v>External</v>
      </c>
      <c r="G38" s="26"/>
      <c r="H38" s="625">
        <v>292134</v>
      </c>
      <c r="I38" s="625">
        <v>240220</v>
      </c>
      <c r="J38" s="625">
        <v>0</v>
      </c>
      <c r="K38" s="625">
        <v>0</v>
      </c>
      <c r="L38" s="625">
        <v>0</v>
      </c>
      <c r="M38" s="625">
        <v>0</v>
      </c>
      <c r="N38" s="625">
        <v>0</v>
      </c>
      <c r="O38" s="625">
        <v>0</v>
      </c>
      <c r="P38" s="625"/>
      <c r="Q38" s="625"/>
      <c r="R38" s="373">
        <f t="shared" si="0"/>
        <v>532354</v>
      </c>
      <c r="S38" s="31"/>
    </row>
    <row r="39" spans="3:19" ht="12" customHeight="1" x14ac:dyDescent="0.2">
      <c r="C39" s="13"/>
      <c r="D39" s="19">
        <f>'Revenue - NHC'!D40</f>
        <v>29</v>
      </c>
      <c r="E39" s="65" t="str">
        <f>IF(OR('Services - NHC'!E38="",'Services - NHC'!E38="[Enter service]"),"",'Services - NHC'!E38)</f>
        <v>Strategic planning</v>
      </c>
      <c r="F39" s="66" t="str">
        <f>IF(OR('Services - NHC'!F38="",'Services - NHC'!F38="[Select]"),"",'Services - NHC'!F38)</f>
        <v>Mixed</v>
      </c>
      <c r="G39" s="26"/>
      <c r="H39" s="625">
        <v>0</v>
      </c>
      <c r="I39" s="625">
        <v>70200</v>
      </c>
      <c r="J39" s="625">
        <v>0</v>
      </c>
      <c r="K39" s="625">
        <v>0</v>
      </c>
      <c r="L39" s="625">
        <v>0</v>
      </c>
      <c r="M39" s="625">
        <v>0</v>
      </c>
      <c r="N39" s="625">
        <v>0</v>
      </c>
      <c r="O39" s="625">
        <v>0</v>
      </c>
      <c r="P39" s="625"/>
      <c r="Q39" s="625"/>
      <c r="R39" s="373">
        <f t="shared" si="0"/>
        <v>70200</v>
      </c>
      <c r="S39" s="31"/>
    </row>
    <row r="40" spans="3:19" ht="12" customHeight="1" x14ac:dyDescent="0.2">
      <c r="C40" s="13"/>
      <c r="D40" s="19">
        <f>'Revenue - NHC'!D41</f>
        <v>30</v>
      </c>
      <c r="E40" s="65" t="str">
        <f>IF(OR('Services - NHC'!E39="",'Services - NHC'!E39="[Enter service]"),"",'Services - NHC'!E39)</f>
        <v>Tourism and events</v>
      </c>
      <c r="F40" s="66" t="str">
        <f>IF(OR('Services - NHC'!F39="",'Services - NHC'!F39="[Select]"),"",'Services - NHC'!F39)</f>
        <v>External</v>
      </c>
      <c r="G40" s="26"/>
      <c r="H40" s="625">
        <v>78936</v>
      </c>
      <c r="I40" s="625">
        <v>253571</v>
      </c>
      <c r="J40" s="625">
        <v>0</v>
      </c>
      <c r="K40" s="625">
        <v>0</v>
      </c>
      <c r="L40" s="625">
        <v>0</v>
      </c>
      <c r="M40" s="625">
        <v>0</v>
      </c>
      <c r="N40" s="625">
        <v>0</v>
      </c>
      <c r="O40" s="625">
        <v>0</v>
      </c>
      <c r="P40" s="625"/>
      <c r="Q40" s="625"/>
      <c r="R40" s="373">
        <f t="shared" si="0"/>
        <v>332507</v>
      </c>
      <c r="S40" s="31"/>
    </row>
    <row r="41" spans="3:19" ht="12" customHeight="1" x14ac:dyDescent="0.2">
      <c r="C41" s="13"/>
      <c r="D41" s="19">
        <f>'Revenue - NHC'!D42</f>
        <v>31</v>
      </c>
      <c r="E41" s="65" t="str">
        <f>IF(OR('Services - NHC'!E40="",'Services - NHC'!E40="[Enter service]"),"",'Services - NHC'!E40)</f>
        <v>Waste management</v>
      </c>
      <c r="F41" s="66" t="str">
        <f>IF(OR('Services - NHC'!F40="",'Services - NHC'!F40="[Select]"),"",'Services - NHC'!F40)</f>
        <v>External</v>
      </c>
      <c r="G41" s="26"/>
      <c r="H41" s="625">
        <v>80777</v>
      </c>
      <c r="I41" s="625">
        <v>2141720</v>
      </c>
      <c r="J41" s="625">
        <v>0</v>
      </c>
      <c r="K41" s="625">
        <v>0</v>
      </c>
      <c r="L41" s="625">
        <v>0</v>
      </c>
      <c r="M41" s="625">
        <v>0</v>
      </c>
      <c r="N41" s="625">
        <v>0</v>
      </c>
      <c r="O41" s="625">
        <v>0</v>
      </c>
      <c r="P41" s="625"/>
      <c r="Q41" s="625"/>
      <c r="R41" s="373">
        <f t="shared" si="0"/>
        <v>2222497</v>
      </c>
      <c r="S41" s="31"/>
    </row>
    <row r="42" spans="3:19" ht="12" customHeight="1" x14ac:dyDescent="0.2">
      <c r="C42" s="13"/>
      <c r="D42" s="19">
        <f>'Revenue - NHC'!D43</f>
        <v>32</v>
      </c>
      <c r="E42" s="65" t="str">
        <f>IF(OR('Services - NHC'!E41="",'Services - NHC'!E41="[Enter service]"),"",'Services - NHC'!E41)</f>
        <v/>
      </c>
      <c r="F42" s="66" t="str">
        <f>IF(OR('Services - NHC'!F41="",'Services - NHC'!F41="[Select]"),"",'Services - NHC'!F41)</f>
        <v/>
      </c>
      <c r="G42" s="26"/>
      <c r="H42" s="625"/>
      <c r="I42" s="625"/>
      <c r="J42" s="625"/>
      <c r="K42" s="625"/>
      <c r="L42" s="625"/>
      <c r="M42" s="625"/>
      <c r="N42" s="625"/>
      <c r="O42" s="625"/>
      <c r="P42" s="625"/>
      <c r="Q42" s="625"/>
      <c r="R42" s="373">
        <f t="shared" si="0"/>
        <v>0</v>
      </c>
      <c r="S42" s="31"/>
    </row>
    <row r="43" spans="3:19" ht="12" customHeight="1" x14ac:dyDescent="0.2">
      <c r="C43" s="13"/>
      <c r="D43" s="19">
        <f>'Revenue - NHC'!D44</f>
        <v>33</v>
      </c>
      <c r="E43" s="65" t="str">
        <f>IF(OR('Services - NHC'!E42="",'Services - NHC'!E42="[Enter service]"),"",'Services - NHC'!E42)</f>
        <v/>
      </c>
      <c r="F43" s="66" t="str">
        <f>IF(OR('Services - NHC'!F42="",'Services - NHC'!F42="[Select]"),"",'Services - NHC'!F42)</f>
        <v/>
      </c>
      <c r="G43" s="26"/>
      <c r="H43" s="625"/>
      <c r="I43" s="625"/>
      <c r="J43" s="625"/>
      <c r="K43" s="625"/>
      <c r="L43" s="625"/>
      <c r="M43" s="625"/>
      <c r="N43" s="625"/>
      <c r="O43" s="625"/>
      <c r="P43" s="625"/>
      <c r="Q43" s="625"/>
      <c r="R43" s="373">
        <f t="shared" si="0"/>
        <v>0</v>
      </c>
      <c r="S43" s="31"/>
    </row>
    <row r="44" spans="3:19" ht="12" customHeight="1" x14ac:dyDescent="0.2">
      <c r="C44" s="13"/>
      <c r="D44" s="19">
        <f>'Revenue - NHC'!D45</f>
        <v>34</v>
      </c>
      <c r="E44" s="65" t="str">
        <f>IF(OR('Services - NHC'!E43="",'Services - NHC'!E43="[Enter service]"),"",'Services - NHC'!E43)</f>
        <v/>
      </c>
      <c r="F44" s="66" t="str">
        <f>IF(OR('Services - NHC'!F43="",'Services - NHC'!F43="[Select]"),"",'Services - NHC'!F43)</f>
        <v/>
      </c>
      <c r="G44" s="26"/>
      <c r="H44" s="625"/>
      <c r="I44" s="625"/>
      <c r="J44" s="625"/>
      <c r="K44" s="625"/>
      <c r="L44" s="625"/>
      <c r="M44" s="625"/>
      <c r="N44" s="625"/>
      <c r="O44" s="625"/>
      <c r="P44" s="625"/>
      <c r="Q44" s="625"/>
      <c r="R44" s="373">
        <f t="shared" si="0"/>
        <v>0</v>
      </c>
      <c r="S44" s="31"/>
    </row>
    <row r="45" spans="3:19" ht="12" customHeight="1" x14ac:dyDescent="0.2">
      <c r="C45" s="13"/>
      <c r="D45" s="19">
        <f>'Revenue - NHC'!D46</f>
        <v>35</v>
      </c>
      <c r="E45" s="65" t="str">
        <f>IF(OR('Services - NHC'!E44="",'Services - NHC'!E44="[Enter service]"),"",'Services - NHC'!E44)</f>
        <v/>
      </c>
      <c r="F45" s="66" t="str">
        <f>IF(OR('Services - NHC'!F44="",'Services - NHC'!F44="[Select]"),"",'Services - NHC'!F44)</f>
        <v/>
      </c>
      <c r="G45" s="26"/>
      <c r="H45" s="625"/>
      <c r="I45" s="625"/>
      <c r="J45" s="625"/>
      <c r="K45" s="625"/>
      <c r="L45" s="625"/>
      <c r="M45" s="625"/>
      <c r="N45" s="625"/>
      <c r="O45" s="625"/>
      <c r="P45" s="625"/>
      <c r="Q45" s="625"/>
      <c r="R45" s="373">
        <f t="shared" si="0"/>
        <v>0</v>
      </c>
      <c r="S45" s="31"/>
    </row>
    <row r="46" spans="3:19" ht="12" customHeight="1" x14ac:dyDescent="0.2">
      <c r="C46" s="13"/>
      <c r="D46" s="19">
        <f>'Revenue - NHC'!D47</f>
        <v>36</v>
      </c>
      <c r="E46" s="65" t="str">
        <f>IF(OR('Services - NHC'!E45="",'Services - NHC'!E45="[Enter service]"),"",'Services - NHC'!E45)</f>
        <v/>
      </c>
      <c r="F46" s="66" t="str">
        <f>IF(OR('Services - NHC'!F45="",'Services - NHC'!F45="[Select]"),"",'Services - NHC'!F45)</f>
        <v/>
      </c>
      <c r="G46" s="26"/>
      <c r="H46" s="625"/>
      <c r="I46" s="625"/>
      <c r="J46" s="625"/>
      <c r="K46" s="625"/>
      <c r="L46" s="625"/>
      <c r="M46" s="625"/>
      <c r="N46" s="625"/>
      <c r="O46" s="625"/>
      <c r="P46" s="625"/>
      <c r="Q46" s="625"/>
      <c r="R46" s="373">
        <f t="shared" si="0"/>
        <v>0</v>
      </c>
      <c r="S46" s="31"/>
    </row>
    <row r="47" spans="3:19" ht="12" customHeight="1" x14ac:dyDescent="0.2">
      <c r="C47" s="13"/>
      <c r="D47" s="19">
        <f>'Revenue - NHC'!D48</f>
        <v>37</v>
      </c>
      <c r="E47" s="65" t="str">
        <f>IF(OR('Services - NHC'!E46="",'Services - NHC'!E46="[Enter service]"),"",'Services - NHC'!E46)</f>
        <v/>
      </c>
      <c r="F47" s="66" t="str">
        <f>IF(OR('Services - NHC'!F46="",'Services - NHC'!F46="[Select]"),"",'Services - NHC'!F46)</f>
        <v/>
      </c>
      <c r="G47" s="26"/>
      <c r="H47" s="625"/>
      <c r="I47" s="625"/>
      <c r="J47" s="625"/>
      <c r="K47" s="625"/>
      <c r="L47" s="625"/>
      <c r="M47" s="625"/>
      <c r="N47" s="625"/>
      <c r="O47" s="625"/>
      <c r="P47" s="625"/>
      <c r="Q47" s="625"/>
      <c r="R47" s="373">
        <f t="shared" si="0"/>
        <v>0</v>
      </c>
      <c r="S47" s="31"/>
    </row>
    <row r="48" spans="3:19" ht="12" customHeight="1" x14ac:dyDescent="0.2">
      <c r="C48" s="13"/>
      <c r="D48" s="19">
        <f>'Revenue - NHC'!D49</f>
        <v>38</v>
      </c>
      <c r="E48" s="65" t="str">
        <f>IF(OR('Services - NHC'!E47="",'Services - NHC'!E47="[Enter service]"),"",'Services - NHC'!E47)</f>
        <v/>
      </c>
      <c r="F48" s="66" t="str">
        <f>IF(OR('Services - NHC'!F47="",'Services - NHC'!F47="[Select]"),"",'Services - NHC'!F47)</f>
        <v/>
      </c>
      <c r="G48" s="26"/>
      <c r="H48" s="625"/>
      <c r="I48" s="625"/>
      <c r="J48" s="625"/>
      <c r="K48" s="625"/>
      <c r="L48" s="625"/>
      <c r="M48" s="625"/>
      <c r="N48" s="625"/>
      <c r="O48" s="625"/>
      <c r="P48" s="625"/>
      <c r="Q48" s="625"/>
      <c r="R48" s="373">
        <f t="shared" si="0"/>
        <v>0</v>
      </c>
      <c r="S48" s="31"/>
    </row>
    <row r="49" spans="3:19" ht="12" customHeight="1" x14ac:dyDescent="0.2">
      <c r="C49" s="13"/>
      <c r="D49" s="19">
        <f>'Revenue - NHC'!D50</f>
        <v>39</v>
      </c>
      <c r="E49" s="65" t="str">
        <f>IF(OR('Services - NHC'!E48="",'Services - NHC'!E48="[Enter service]"),"",'Services - NHC'!E48)</f>
        <v/>
      </c>
      <c r="F49" s="66" t="str">
        <f>IF(OR('Services - NHC'!F48="",'Services - NHC'!F48="[Select]"),"",'Services - NHC'!F48)</f>
        <v/>
      </c>
      <c r="G49" s="26"/>
      <c r="H49" s="625"/>
      <c r="I49" s="625"/>
      <c r="J49" s="625"/>
      <c r="K49" s="625"/>
      <c r="L49" s="625"/>
      <c r="M49" s="625"/>
      <c r="N49" s="625"/>
      <c r="O49" s="625"/>
      <c r="P49" s="625"/>
      <c r="Q49" s="625"/>
      <c r="R49" s="373">
        <f t="shared" si="0"/>
        <v>0</v>
      </c>
      <c r="S49" s="31"/>
    </row>
    <row r="50" spans="3:19" ht="12" customHeight="1" x14ac:dyDescent="0.2">
      <c r="C50" s="13"/>
      <c r="D50" s="19">
        <f>'Revenue - NHC'!D51</f>
        <v>40</v>
      </c>
      <c r="E50" s="65" t="str">
        <f>IF(OR('Services - NHC'!E49="",'Services - NHC'!E49="[Enter service]"),"",'Services - NHC'!E49)</f>
        <v/>
      </c>
      <c r="F50" s="66" t="str">
        <f>IF(OR('Services - NHC'!F49="",'Services - NHC'!F49="[Select]"),"",'Services - NHC'!F49)</f>
        <v/>
      </c>
      <c r="G50" s="26"/>
      <c r="H50" s="625"/>
      <c r="I50" s="625"/>
      <c r="J50" s="625"/>
      <c r="K50" s="625"/>
      <c r="L50" s="625"/>
      <c r="M50" s="625"/>
      <c r="N50" s="625"/>
      <c r="O50" s="625"/>
      <c r="P50" s="625"/>
      <c r="Q50" s="625"/>
      <c r="R50" s="373">
        <f t="shared" si="0"/>
        <v>0</v>
      </c>
      <c r="S50" s="31"/>
    </row>
    <row r="51" spans="3:19" ht="12" customHeight="1" x14ac:dyDescent="0.2">
      <c r="C51" s="13"/>
      <c r="D51" s="19">
        <f>'Revenue - NHC'!D52</f>
        <v>41</v>
      </c>
      <c r="E51" s="65" t="str">
        <f>IF(OR('Services - NHC'!E50="",'Services - NHC'!E50="[Enter service]"),"",'Services - NHC'!E50)</f>
        <v/>
      </c>
      <c r="F51" s="66" t="str">
        <f>IF(OR('Services - NHC'!F50="",'Services - NHC'!F50="[Select]"),"",'Services - NHC'!F50)</f>
        <v/>
      </c>
      <c r="G51" s="26"/>
      <c r="H51" s="625"/>
      <c r="I51" s="625"/>
      <c r="J51" s="625"/>
      <c r="K51" s="625"/>
      <c r="L51" s="625"/>
      <c r="M51" s="625"/>
      <c r="N51" s="625"/>
      <c r="O51" s="625"/>
      <c r="P51" s="625"/>
      <c r="Q51" s="625"/>
      <c r="R51" s="373">
        <f t="shared" si="0"/>
        <v>0</v>
      </c>
      <c r="S51" s="31"/>
    </row>
    <row r="52" spans="3:19" ht="12" customHeight="1" x14ac:dyDescent="0.2">
      <c r="C52" s="13"/>
      <c r="D52" s="19">
        <f>'Revenue - NHC'!D53</f>
        <v>42</v>
      </c>
      <c r="E52" s="65" t="str">
        <f>IF(OR('Services - NHC'!E51="",'Services - NHC'!E51="[Enter service]"),"",'Services - NHC'!E51)</f>
        <v/>
      </c>
      <c r="F52" s="66" t="str">
        <f>IF(OR('Services - NHC'!F51="",'Services - NHC'!F51="[Select]"),"",'Services - NHC'!F51)</f>
        <v/>
      </c>
      <c r="G52" s="26"/>
      <c r="H52" s="625"/>
      <c r="I52" s="625"/>
      <c r="J52" s="625"/>
      <c r="K52" s="625"/>
      <c r="L52" s="625"/>
      <c r="M52" s="625"/>
      <c r="N52" s="625"/>
      <c r="O52" s="625"/>
      <c r="P52" s="625"/>
      <c r="Q52" s="625"/>
      <c r="R52" s="373">
        <f t="shared" si="0"/>
        <v>0</v>
      </c>
      <c r="S52" s="31"/>
    </row>
    <row r="53" spans="3:19" ht="12" customHeight="1" x14ac:dyDescent="0.2">
      <c r="C53" s="13"/>
      <c r="D53" s="19">
        <f>'Revenue - NHC'!D54</f>
        <v>43</v>
      </c>
      <c r="E53" s="65" t="str">
        <f>IF(OR('Services - NHC'!E52="",'Services - NHC'!E52="[Enter service]"),"",'Services - NHC'!E52)</f>
        <v/>
      </c>
      <c r="F53" s="66" t="str">
        <f>IF(OR('Services - NHC'!F52="",'Services - NHC'!F52="[Select]"),"",'Services - NHC'!F52)</f>
        <v/>
      </c>
      <c r="G53" s="26"/>
      <c r="H53" s="625"/>
      <c r="I53" s="625"/>
      <c r="J53" s="625"/>
      <c r="K53" s="625"/>
      <c r="L53" s="625"/>
      <c r="M53" s="625"/>
      <c r="N53" s="625"/>
      <c r="O53" s="625"/>
      <c r="P53" s="625"/>
      <c r="Q53" s="625"/>
      <c r="R53" s="373">
        <f t="shared" si="0"/>
        <v>0</v>
      </c>
      <c r="S53" s="31"/>
    </row>
    <row r="54" spans="3:19" ht="12" customHeight="1" x14ac:dyDescent="0.2">
      <c r="C54" s="13"/>
      <c r="D54" s="19">
        <f>'Revenue - NHC'!D55</f>
        <v>44</v>
      </c>
      <c r="E54" s="65" t="str">
        <f>IF(OR('Services - NHC'!E53="",'Services - NHC'!E53="[Enter service]"),"",'Services - NHC'!E53)</f>
        <v/>
      </c>
      <c r="F54" s="66" t="str">
        <f>IF(OR('Services - NHC'!F53="",'Services - NHC'!F53="[Select]"),"",'Services - NHC'!F53)</f>
        <v/>
      </c>
      <c r="G54" s="26"/>
      <c r="H54" s="625"/>
      <c r="I54" s="625"/>
      <c r="J54" s="625"/>
      <c r="K54" s="625"/>
      <c r="L54" s="625"/>
      <c r="M54" s="625"/>
      <c r="N54" s="625"/>
      <c r="O54" s="625"/>
      <c r="P54" s="625"/>
      <c r="Q54" s="625"/>
      <c r="R54" s="373">
        <f t="shared" si="0"/>
        <v>0</v>
      </c>
      <c r="S54" s="31"/>
    </row>
    <row r="55" spans="3:19" ht="12" customHeight="1" x14ac:dyDescent="0.2">
      <c r="C55" s="13"/>
      <c r="D55" s="19">
        <f>'Revenue - NHC'!D56</f>
        <v>45</v>
      </c>
      <c r="E55" s="65" t="str">
        <f>IF(OR('Services - NHC'!E54="",'Services - NHC'!E54="[Enter service]"),"",'Services - NHC'!E54)</f>
        <v/>
      </c>
      <c r="F55" s="66" t="str">
        <f>IF(OR('Services - NHC'!F54="",'Services - NHC'!F54="[Select]"),"",'Services - NHC'!F54)</f>
        <v/>
      </c>
      <c r="G55" s="26"/>
      <c r="H55" s="625"/>
      <c r="I55" s="625"/>
      <c r="J55" s="625"/>
      <c r="K55" s="625"/>
      <c r="L55" s="625"/>
      <c r="M55" s="625"/>
      <c r="N55" s="625"/>
      <c r="O55" s="625"/>
      <c r="P55" s="625"/>
      <c r="Q55" s="625"/>
      <c r="R55" s="373">
        <f t="shared" si="0"/>
        <v>0</v>
      </c>
      <c r="S55" s="31"/>
    </row>
    <row r="56" spans="3:19" ht="12" customHeight="1" x14ac:dyDescent="0.2">
      <c r="C56" s="13"/>
      <c r="D56" s="19">
        <f>'Revenue - NHC'!D57</f>
        <v>46</v>
      </c>
      <c r="E56" s="65" t="str">
        <f>IF(OR('Services - NHC'!E55="",'Services - NHC'!E55="[Enter service]"),"",'Services - NHC'!E55)</f>
        <v/>
      </c>
      <c r="F56" s="66" t="str">
        <f>IF(OR('Services - NHC'!F55="",'Services - NHC'!F55="[Select]"),"",'Services - NHC'!F55)</f>
        <v/>
      </c>
      <c r="G56" s="26"/>
      <c r="H56" s="625"/>
      <c r="I56" s="625"/>
      <c r="J56" s="625"/>
      <c r="K56" s="625"/>
      <c r="L56" s="625"/>
      <c r="M56" s="625"/>
      <c r="N56" s="625"/>
      <c r="O56" s="625"/>
      <c r="P56" s="625"/>
      <c r="Q56" s="625"/>
      <c r="R56" s="373">
        <f t="shared" si="0"/>
        <v>0</v>
      </c>
      <c r="S56" s="31"/>
    </row>
    <row r="57" spans="3:19" ht="12" customHeight="1" x14ac:dyDescent="0.2">
      <c r="C57" s="13"/>
      <c r="D57" s="19">
        <f>'Revenue - NHC'!D58</f>
        <v>47</v>
      </c>
      <c r="E57" s="65" t="str">
        <f>IF(OR('Services - NHC'!E56="",'Services - NHC'!E56="[Enter service]"),"",'Services - NHC'!E56)</f>
        <v/>
      </c>
      <c r="F57" s="66" t="str">
        <f>IF(OR('Services - NHC'!F56="",'Services - NHC'!F56="[Select]"),"",'Services - NHC'!F56)</f>
        <v/>
      </c>
      <c r="G57" s="26"/>
      <c r="H57" s="625"/>
      <c r="I57" s="625"/>
      <c r="J57" s="625"/>
      <c r="K57" s="625"/>
      <c r="L57" s="625"/>
      <c r="M57" s="625"/>
      <c r="N57" s="625"/>
      <c r="O57" s="625"/>
      <c r="P57" s="625"/>
      <c r="Q57" s="625"/>
      <c r="R57" s="373">
        <f t="shared" si="0"/>
        <v>0</v>
      </c>
      <c r="S57" s="31"/>
    </row>
    <row r="58" spans="3:19" ht="12" customHeight="1" x14ac:dyDescent="0.2">
      <c r="C58" s="13"/>
      <c r="D58" s="19">
        <f>'Revenue - NHC'!D59</f>
        <v>48</v>
      </c>
      <c r="E58" s="65" t="str">
        <f>IF(OR('Services - NHC'!E57="",'Services - NHC'!E57="[Enter service]"),"",'Services - NHC'!E57)</f>
        <v/>
      </c>
      <c r="F58" s="66" t="str">
        <f>IF(OR('Services - NHC'!F57="",'Services - NHC'!F57="[Select]"),"",'Services - NHC'!F57)</f>
        <v/>
      </c>
      <c r="G58" s="26"/>
      <c r="H58" s="625"/>
      <c r="I58" s="625"/>
      <c r="J58" s="625"/>
      <c r="K58" s="625"/>
      <c r="L58" s="625"/>
      <c r="M58" s="625"/>
      <c r="N58" s="625"/>
      <c r="O58" s="625"/>
      <c r="P58" s="625"/>
      <c r="Q58" s="625"/>
      <c r="R58" s="373">
        <f t="shared" si="0"/>
        <v>0</v>
      </c>
      <c r="S58" s="31"/>
    </row>
    <row r="59" spans="3:19" ht="12" customHeight="1" x14ac:dyDescent="0.2">
      <c r="C59" s="13"/>
      <c r="D59" s="19">
        <f>'Revenue - NHC'!D60</f>
        <v>49</v>
      </c>
      <c r="E59" s="65" t="str">
        <f>IF(OR('Services - NHC'!E58="",'Services - NHC'!E58="[Enter service]"),"",'Services - NHC'!E58)</f>
        <v/>
      </c>
      <c r="F59" s="66" t="str">
        <f>IF(OR('Services - NHC'!F58="",'Services - NHC'!F58="[Select]"),"",'Services - NHC'!F58)</f>
        <v/>
      </c>
      <c r="G59" s="26"/>
      <c r="H59" s="625"/>
      <c r="I59" s="625"/>
      <c r="J59" s="625"/>
      <c r="K59" s="625"/>
      <c r="L59" s="625"/>
      <c r="M59" s="625"/>
      <c r="N59" s="625"/>
      <c r="O59" s="625"/>
      <c r="P59" s="625"/>
      <c r="Q59" s="625"/>
      <c r="R59" s="373">
        <f t="shared" si="0"/>
        <v>0</v>
      </c>
      <c r="S59" s="31"/>
    </row>
    <row r="60" spans="3:19" ht="12" customHeight="1" x14ac:dyDescent="0.2">
      <c r="C60" s="13"/>
      <c r="D60" s="19">
        <f>'Revenue - NHC'!D61</f>
        <v>50</v>
      </c>
      <c r="E60" s="65" t="str">
        <f>IF(OR('Services - NHC'!E59="",'Services - NHC'!E59="[Enter service]"),"",'Services - NHC'!E59)</f>
        <v/>
      </c>
      <c r="F60" s="66" t="str">
        <f>IF(OR('Services - NHC'!F59="",'Services - NHC'!F59="[Select]"),"",'Services - NHC'!F59)</f>
        <v/>
      </c>
      <c r="G60" s="26"/>
      <c r="H60" s="625"/>
      <c r="I60" s="625"/>
      <c r="J60" s="625"/>
      <c r="K60" s="625"/>
      <c r="L60" s="625"/>
      <c r="M60" s="625"/>
      <c r="N60" s="625"/>
      <c r="O60" s="625"/>
      <c r="P60" s="625"/>
      <c r="Q60" s="625"/>
      <c r="R60" s="373">
        <f t="shared" si="0"/>
        <v>0</v>
      </c>
      <c r="S60" s="31"/>
    </row>
    <row r="61" spans="3:19" ht="12" customHeight="1" x14ac:dyDescent="0.2">
      <c r="C61" s="13"/>
      <c r="D61" s="19">
        <f>'Revenue - NHC'!D62</f>
        <v>51</v>
      </c>
      <c r="E61" s="65" t="str">
        <f>IF(OR('Services - NHC'!E60="",'Services - NHC'!E60="[Enter service]"),"",'Services - NHC'!E60)</f>
        <v/>
      </c>
      <c r="F61" s="66" t="str">
        <f>IF(OR('Services - NHC'!F60="",'Services - NHC'!F60="[Select]"),"",'Services - NHC'!F60)</f>
        <v/>
      </c>
      <c r="G61" s="26"/>
      <c r="H61" s="625"/>
      <c r="I61" s="625"/>
      <c r="J61" s="625"/>
      <c r="K61" s="625"/>
      <c r="L61" s="625"/>
      <c r="M61" s="625"/>
      <c r="N61" s="625"/>
      <c r="O61" s="625"/>
      <c r="P61" s="625"/>
      <c r="Q61" s="625"/>
      <c r="R61" s="373">
        <f t="shared" si="0"/>
        <v>0</v>
      </c>
      <c r="S61" s="31"/>
    </row>
    <row r="62" spans="3:19" ht="12" customHeight="1" x14ac:dyDescent="0.2">
      <c r="C62" s="13"/>
      <c r="D62" s="19">
        <f>'Revenue - NHC'!D63</f>
        <v>52</v>
      </c>
      <c r="E62" s="65" t="str">
        <f>IF(OR('Services - NHC'!E61="",'Services - NHC'!E61="[Enter service]"),"",'Services - NHC'!E61)</f>
        <v/>
      </c>
      <c r="F62" s="66" t="str">
        <f>IF(OR('Services - NHC'!F61="",'Services - NHC'!F61="[Select]"),"",'Services - NHC'!F61)</f>
        <v/>
      </c>
      <c r="G62" s="26"/>
      <c r="H62" s="625"/>
      <c r="I62" s="625"/>
      <c r="J62" s="625"/>
      <c r="K62" s="625"/>
      <c r="L62" s="625"/>
      <c r="M62" s="625"/>
      <c r="N62" s="625"/>
      <c r="O62" s="625"/>
      <c r="P62" s="625"/>
      <c r="Q62" s="625"/>
      <c r="R62" s="373">
        <f t="shared" si="0"/>
        <v>0</v>
      </c>
      <c r="S62" s="31"/>
    </row>
    <row r="63" spans="3:19" ht="12" customHeight="1" x14ac:dyDescent="0.2">
      <c r="C63" s="13"/>
      <c r="D63" s="19">
        <f>'Revenue - NHC'!D64</f>
        <v>53</v>
      </c>
      <c r="E63" s="65" t="str">
        <f>IF(OR('Services - NHC'!E62="",'Services - NHC'!E62="[Enter service]"),"",'Services - NHC'!E62)</f>
        <v/>
      </c>
      <c r="F63" s="66" t="str">
        <f>IF(OR('Services - NHC'!F62="",'Services - NHC'!F62="[Select]"),"",'Services - NHC'!F62)</f>
        <v/>
      </c>
      <c r="G63" s="26"/>
      <c r="H63" s="625"/>
      <c r="I63" s="625"/>
      <c r="J63" s="625"/>
      <c r="K63" s="625"/>
      <c r="L63" s="625"/>
      <c r="M63" s="625"/>
      <c r="N63" s="625"/>
      <c r="O63" s="625"/>
      <c r="P63" s="625"/>
      <c r="Q63" s="625"/>
      <c r="R63" s="373">
        <f t="shared" si="0"/>
        <v>0</v>
      </c>
      <c r="S63" s="31"/>
    </row>
    <row r="64" spans="3:19" ht="12" customHeight="1" x14ac:dyDescent="0.2">
      <c r="C64" s="13"/>
      <c r="D64" s="19">
        <f>'Revenue - NHC'!D65</f>
        <v>54</v>
      </c>
      <c r="E64" s="65" t="str">
        <f>IF(OR('Services - NHC'!E63="",'Services - NHC'!E63="[Enter service]"),"",'Services - NHC'!E63)</f>
        <v/>
      </c>
      <c r="F64" s="66" t="str">
        <f>IF(OR('Services - NHC'!F63="",'Services - NHC'!F63="[Select]"),"",'Services - NHC'!F63)</f>
        <v/>
      </c>
      <c r="G64" s="26"/>
      <c r="H64" s="625"/>
      <c r="I64" s="625"/>
      <c r="J64" s="625"/>
      <c r="K64" s="625"/>
      <c r="L64" s="625"/>
      <c r="M64" s="625"/>
      <c r="N64" s="625"/>
      <c r="O64" s="625"/>
      <c r="P64" s="625"/>
      <c r="Q64" s="625"/>
      <c r="R64" s="373">
        <f t="shared" si="0"/>
        <v>0</v>
      </c>
      <c r="S64" s="31"/>
    </row>
    <row r="65" spans="3:19" ht="12" customHeight="1" x14ac:dyDescent="0.2">
      <c r="C65" s="13"/>
      <c r="D65" s="19">
        <f>'Revenue - NHC'!D66</f>
        <v>55</v>
      </c>
      <c r="E65" s="65" t="str">
        <f>IF(OR('Services - NHC'!E64="",'Services - NHC'!E64="[Enter service]"),"",'Services - NHC'!E64)</f>
        <v/>
      </c>
      <c r="F65" s="66" t="str">
        <f>IF(OR('Services - NHC'!F64="",'Services - NHC'!F64="[Select]"),"",'Services - NHC'!F64)</f>
        <v/>
      </c>
      <c r="G65" s="26"/>
      <c r="H65" s="625"/>
      <c r="I65" s="625"/>
      <c r="J65" s="625"/>
      <c r="K65" s="625"/>
      <c r="L65" s="625"/>
      <c r="M65" s="625"/>
      <c r="N65" s="625"/>
      <c r="O65" s="625"/>
      <c r="P65" s="625"/>
      <c r="Q65" s="625"/>
      <c r="R65" s="373">
        <f t="shared" si="0"/>
        <v>0</v>
      </c>
      <c r="S65" s="31"/>
    </row>
    <row r="66" spans="3:19" ht="12" customHeight="1" x14ac:dyDescent="0.2">
      <c r="C66" s="13"/>
      <c r="D66" s="19">
        <f>'Revenue - NHC'!D67</f>
        <v>56</v>
      </c>
      <c r="E66" s="65" t="str">
        <f>IF(OR('Services - NHC'!E65="",'Services - NHC'!E65="[Enter service]"),"",'Services - NHC'!E65)</f>
        <v/>
      </c>
      <c r="F66" s="66" t="str">
        <f>IF(OR('Services - NHC'!F65="",'Services - NHC'!F65="[Select]"),"",'Services - NHC'!F65)</f>
        <v/>
      </c>
      <c r="G66" s="26"/>
      <c r="H66" s="625"/>
      <c r="I66" s="625"/>
      <c r="J66" s="625"/>
      <c r="K66" s="625"/>
      <c r="L66" s="625"/>
      <c r="M66" s="625"/>
      <c r="N66" s="625"/>
      <c r="O66" s="625"/>
      <c r="P66" s="625"/>
      <c r="Q66" s="625"/>
      <c r="R66" s="373">
        <f t="shared" si="0"/>
        <v>0</v>
      </c>
      <c r="S66" s="31"/>
    </row>
    <row r="67" spans="3:19" ht="12" customHeight="1" x14ac:dyDescent="0.2">
      <c r="C67" s="13"/>
      <c r="D67" s="19">
        <f>'Revenue - NHC'!D68</f>
        <v>57</v>
      </c>
      <c r="E67" s="65" t="str">
        <f>IF(OR('Services - NHC'!E66="",'Services - NHC'!E66="[Enter service]"),"",'Services - NHC'!E66)</f>
        <v/>
      </c>
      <c r="F67" s="66" t="str">
        <f>IF(OR('Services - NHC'!F66="",'Services - NHC'!F66="[Select]"),"",'Services - NHC'!F66)</f>
        <v/>
      </c>
      <c r="G67" s="26"/>
      <c r="H67" s="625"/>
      <c r="I67" s="625"/>
      <c r="J67" s="625"/>
      <c r="K67" s="625"/>
      <c r="L67" s="625"/>
      <c r="M67" s="625"/>
      <c r="N67" s="625"/>
      <c r="O67" s="625"/>
      <c r="P67" s="625"/>
      <c r="Q67" s="625"/>
      <c r="R67" s="373">
        <f t="shared" si="0"/>
        <v>0</v>
      </c>
      <c r="S67" s="31"/>
    </row>
    <row r="68" spans="3:19" ht="12" customHeight="1" x14ac:dyDescent="0.2">
      <c r="C68" s="13"/>
      <c r="D68" s="19">
        <f>'Revenue - NHC'!D69</f>
        <v>58</v>
      </c>
      <c r="E68" s="65" t="str">
        <f>IF(OR('Services - NHC'!E67="",'Services - NHC'!E67="[Enter service]"),"",'Services - NHC'!E67)</f>
        <v/>
      </c>
      <c r="F68" s="66" t="str">
        <f>IF(OR('Services - NHC'!F67="",'Services - NHC'!F67="[Select]"),"",'Services - NHC'!F67)</f>
        <v/>
      </c>
      <c r="G68" s="26"/>
      <c r="H68" s="625"/>
      <c r="I68" s="625"/>
      <c r="J68" s="625"/>
      <c r="K68" s="625"/>
      <c r="L68" s="625"/>
      <c r="M68" s="625"/>
      <c r="N68" s="625"/>
      <c r="O68" s="625"/>
      <c r="P68" s="625"/>
      <c r="Q68" s="625"/>
      <c r="R68" s="373">
        <f t="shared" si="0"/>
        <v>0</v>
      </c>
      <c r="S68" s="31"/>
    </row>
    <row r="69" spans="3:19" ht="12" customHeight="1" x14ac:dyDescent="0.2">
      <c r="C69" s="13"/>
      <c r="D69" s="19">
        <f>'Revenue - NHC'!D70</f>
        <v>59</v>
      </c>
      <c r="E69" s="65" t="str">
        <f>IF(OR('Services - NHC'!E68="",'Services - NHC'!E68="[Enter service]"),"",'Services - NHC'!E68)</f>
        <v/>
      </c>
      <c r="F69" s="66" t="str">
        <f>IF(OR('Services - NHC'!F68="",'Services - NHC'!F68="[Select]"),"",'Services - NHC'!F68)</f>
        <v/>
      </c>
      <c r="G69" s="26"/>
      <c r="H69" s="625"/>
      <c r="I69" s="625"/>
      <c r="J69" s="625"/>
      <c r="K69" s="625"/>
      <c r="L69" s="625"/>
      <c r="M69" s="625"/>
      <c r="N69" s="625"/>
      <c r="O69" s="625"/>
      <c r="P69" s="625"/>
      <c r="Q69" s="625"/>
      <c r="R69" s="373">
        <f t="shared" si="0"/>
        <v>0</v>
      </c>
      <c r="S69" s="31"/>
    </row>
    <row r="70" spans="3:19" ht="12" customHeight="1" x14ac:dyDescent="0.2">
      <c r="C70" s="13"/>
      <c r="D70" s="19">
        <f>'Revenue - NHC'!D71</f>
        <v>60</v>
      </c>
      <c r="E70" s="65" t="str">
        <f>IF(OR('Services - NHC'!E69="",'Services - NHC'!E69="[Enter service]"),"",'Services - NHC'!E69)</f>
        <v/>
      </c>
      <c r="F70" s="66" t="str">
        <f>IF(OR('Services - NHC'!F69="",'Services - NHC'!F69="[Select]"),"",'Services - NHC'!F69)</f>
        <v/>
      </c>
      <c r="G70" s="26"/>
      <c r="H70" s="625"/>
      <c r="I70" s="625"/>
      <c r="J70" s="625"/>
      <c r="K70" s="625"/>
      <c r="L70" s="625"/>
      <c r="M70" s="625"/>
      <c r="N70" s="625"/>
      <c r="O70" s="625"/>
      <c r="P70" s="625"/>
      <c r="Q70" s="625"/>
      <c r="R70" s="373">
        <f t="shared" si="0"/>
        <v>0</v>
      </c>
      <c r="S70" s="31"/>
    </row>
    <row r="71" spans="3:19" ht="12" customHeight="1" x14ac:dyDescent="0.2">
      <c r="C71" s="13"/>
      <c r="D71" s="19">
        <f>'Revenue - NHC'!D72</f>
        <v>61</v>
      </c>
      <c r="E71" s="65" t="str">
        <f>IF(OR('Services - NHC'!E70="",'Services - NHC'!E70="[Enter service]"),"",'Services - NHC'!E70)</f>
        <v/>
      </c>
      <c r="F71" s="66" t="str">
        <f>IF(OR('Services - NHC'!F70="",'Services - NHC'!F70="[Select]"),"",'Services - NHC'!F70)</f>
        <v/>
      </c>
      <c r="G71" s="26"/>
      <c r="H71" s="625"/>
      <c r="I71" s="625"/>
      <c r="J71" s="625"/>
      <c r="K71" s="625"/>
      <c r="L71" s="625"/>
      <c r="M71" s="625"/>
      <c r="N71" s="625"/>
      <c r="O71" s="625"/>
      <c r="P71" s="625"/>
      <c r="Q71" s="625"/>
      <c r="R71" s="373">
        <f t="shared" si="0"/>
        <v>0</v>
      </c>
      <c r="S71" s="31"/>
    </row>
    <row r="72" spans="3:19" ht="12" customHeight="1" x14ac:dyDescent="0.2">
      <c r="C72" s="13"/>
      <c r="D72" s="19">
        <f>'Revenue - NHC'!D73</f>
        <v>62</v>
      </c>
      <c r="E72" s="65" t="str">
        <f>IF(OR('Services - NHC'!E71="",'Services - NHC'!E71="[Enter service]"),"",'Services - NHC'!E71)</f>
        <v/>
      </c>
      <c r="F72" s="66" t="str">
        <f>IF(OR('Services - NHC'!F71="",'Services - NHC'!F71="[Select]"),"",'Services - NHC'!F71)</f>
        <v/>
      </c>
      <c r="G72" s="26"/>
      <c r="H72" s="625"/>
      <c r="I72" s="625"/>
      <c r="J72" s="625"/>
      <c r="K72" s="625"/>
      <c r="L72" s="625"/>
      <c r="M72" s="625"/>
      <c r="N72" s="625"/>
      <c r="O72" s="625"/>
      <c r="P72" s="625"/>
      <c r="Q72" s="625"/>
      <c r="R72" s="373">
        <f t="shared" si="0"/>
        <v>0</v>
      </c>
      <c r="S72" s="31"/>
    </row>
    <row r="73" spans="3:19" ht="12" customHeight="1" x14ac:dyDescent="0.2">
      <c r="C73" s="13"/>
      <c r="D73" s="19">
        <f>'Revenue - NHC'!D74</f>
        <v>63</v>
      </c>
      <c r="E73" s="65" t="str">
        <f>IF(OR('Services - NHC'!E72="",'Services - NHC'!E72="[Enter service]"),"",'Services - NHC'!E72)</f>
        <v/>
      </c>
      <c r="F73" s="66" t="str">
        <f>IF(OR('Services - NHC'!F72="",'Services - NHC'!F72="[Select]"),"",'Services - NHC'!F72)</f>
        <v/>
      </c>
      <c r="G73" s="26"/>
      <c r="H73" s="625"/>
      <c r="I73" s="625"/>
      <c r="J73" s="625"/>
      <c r="K73" s="625"/>
      <c r="L73" s="625"/>
      <c r="M73" s="625"/>
      <c r="N73" s="625"/>
      <c r="O73" s="625"/>
      <c r="P73" s="625"/>
      <c r="Q73" s="625"/>
      <c r="R73" s="373">
        <f t="shared" si="0"/>
        <v>0</v>
      </c>
      <c r="S73" s="31"/>
    </row>
    <row r="74" spans="3:19" ht="12" customHeight="1" x14ac:dyDescent="0.2">
      <c r="C74" s="13"/>
      <c r="D74" s="19">
        <f>'Revenue - NHC'!D75</f>
        <v>64</v>
      </c>
      <c r="E74" s="65" t="str">
        <f>IF(OR('Services - NHC'!E73="",'Services - NHC'!E73="[Enter service]"),"",'Services - NHC'!E73)</f>
        <v/>
      </c>
      <c r="F74" s="66" t="str">
        <f>IF(OR('Services - NHC'!F73="",'Services - NHC'!F73="[Select]"),"",'Services - NHC'!F73)</f>
        <v/>
      </c>
      <c r="G74" s="26"/>
      <c r="H74" s="625"/>
      <c r="I74" s="625"/>
      <c r="J74" s="625"/>
      <c r="K74" s="625"/>
      <c r="L74" s="625"/>
      <c r="M74" s="625"/>
      <c r="N74" s="625"/>
      <c r="O74" s="625"/>
      <c r="P74" s="625"/>
      <c r="Q74" s="625"/>
      <c r="R74" s="373">
        <f t="shared" si="0"/>
        <v>0</v>
      </c>
      <c r="S74" s="31"/>
    </row>
    <row r="75" spans="3:19" ht="12" customHeight="1" x14ac:dyDescent="0.2">
      <c r="C75" s="13"/>
      <c r="D75" s="19">
        <f>'Revenue - NHC'!D76</f>
        <v>65</v>
      </c>
      <c r="E75" s="65" t="str">
        <f>IF(OR('Services - NHC'!E74="",'Services - NHC'!E74="[Enter service]"),"",'Services - NHC'!E74)</f>
        <v/>
      </c>
      <c r="F75" s="66" t="str">
        <f>IF(OR('Services - NHC'!F74="",'Services - NHC'!F74="[Select]"),"",'Services - NHC'!F74)</f>
        <v/>
      </c>
      <c r="G75" s="26"/>
      <c r="H75" s="625"/>
      <c r="I75" s="625"/>
      <c r="J75" s="625"/>
      <c r="K75" s="625"/>
      <c r="L75" s="625"/>
      <c r="M75" s="625"/>
      <c r="N75" s="625"/>
      <c r="O75" s="625"/>
      <c r="P75" s="625"/>
      <c r="Q75" s="625"/>
      <c r="R75" s="373">
        <f t="shared" si="0"/>
        <v>0</v>
      </c>
      <c r="S75" s="31"/>
    </row>
    <row r="76" spans="3:19" ht="12" customHeight="1" x14ac:dyDescent="0.2">
      <c r="C76" s="13"/>
      <c r="D76" s="19">
        <f>'Revenue - NHC'!D77</f>
        <v>66</v>
      </c>
      <c r="E76" s="65" t="str">
        <f>IF(OR('Services - NHC'!E75="",'Services - NHC'!E75="[Enter service]"),"",'Services - NHC'!E75)</f>
        <v/>
      </c>
      <c r="F76" s="66" t="str">
        <f>IF(OR('Services - NHC'!F75="",'Services - NHC'!F75="[Select]"),"",'Services - NHC'!F75)</f>
        <v/>
      </c>
      <c r="G76" s="26"/>
      <c r="H76" s="625"/>
      <c r="I76" s="625"/>
      <c r="J76" s="625"/>
      <c r="K76" s="625"/>
      <c r="L76" s="625"/>
      <c r="M76" s="625"/>
      <c r="N76" s="625"/>
      <c r="O76" s="625"/>
      <c r="P76" s="625"/>
      <c r="Q76" s="625"/>
      <c r="R76" s="373">
        <f t="shared" si="0"/>
        <v>0</v>
      </c>
      <c r="S76" s="31"/>
    </row>
    <row r="77" spans="3:19" ht="12" customHeight="1" x14ac:dyDescent="0.2">
      <c r="C77" s="13"/>
      <c r="D77" s="19">
        <f>'Revenue - NHC'!D78</f>
        <v>67</v>
      </c>
      <c r="E77" s="65" t="str">
        <f>IF(OR('Services - NHC'!E76="",'Services - NHC'!E76="[Enter service]"),"",'Services - NHC'!E76)</f>
        <v/>
      </c>
      <c r="F77" s="66" t="str">
        <f>IF(OR('Services - NHC'!F76="",'Services - NHC'!F76="[Select]"),"",'Services - NHC'!F76)</f>
        <v/>
      </c>
      <c r="G77" s="26"/>
      <c r="H77" s="625"/>
      <c r="I77" s="625"/>
      <c r="J77" s="625"/>
      <c r="K77" s="625"/>
      <c r="L77" s="625"/>
      <c r="M77" s="625"/>
      <c r="N77" s="625"/>
      <c r="O77" s="625"/>
      <c r="P77" s="625"/>
      <c r="Q77" s="625"/>
      <c r="R77" s="373">
        <f t="shared" si="0"/>
        <v>0</v>
      </c>
      <c r="S77" s="31"/>
    </row>
    <row r="78" spans="3:19" ht="12" customHeight="1" x14ac:dyDescent="0.2">
      <c r="C78" s="13"/>
      <c r="D78" s="19">
        <f>'Revenue - NHC'!D79</f>
        <v>68</v>
      </c>
      <c r="E78" s="65" t="str">
        <f>IF(OR('Services - NHC'!E77="",'Services - NHC'!E77="[Enter service]"),"",'Services - NHC'!E77)</f>
        <v/>
      </c>
      <c r="F78" s="66" t="str">
        <f>IF(OR('Services - NHC'!F77="",'Services - NHC'!F77="[Select]"),"",'Services - NHC'!F77)</f>
        <v/>
      </c>
      <c r="G78" s="26"/>
      <c r="H78" s="625"/>
      <c r="I78" s="625"/>
      <c r="J78" s="625"/>
      <c r="K78" s="625"/>
      <c r="L78" s="625"/>
      <c r="M78" s="625"/>
      <c r="N78" s="625"/>
      <c r="O78" s="625"/>
      <c r="P78" s="625"/>
      <c r="Q78" s="625"/>
      <c r="R78" s="373">
        <f t="shared" si="0"/>
        <v>0</v>
      </c>
      <c r="S78" s="31"/>
    </row>
    <row r="79" spans="3:19" ht="12" customHeight="1" x14ac:dyDescent="0.2">
      <c r="C79" s="13"/>
      <c r="D79" s="19">
        <f>'Revenue - NHC'!D80</f>
        <v>69</v>
      </c>
      <c r="E79" s="65" t="str">
        <f>IF(OR('Services - NHC'!E78="",'Services - NHC'!E78="[Enter service]"),"",'Services - NHC'!E78)</f>
        <v/>
      </c>
      <c r="F79" s="66" t="str">
        <f>IF(OR('Services - NHC'!F78="",'Services - NHC'!F78="[Select]"),"",'Services - NHC'!F78)</f>
        <v/>
      </c>
      <c r="G79" s="26"/>
      <c r="H79" s="625"/>
      <c r="I79" s="625"/>
      <c r="J79" s="625"/>
      <c r="K79" s="625"/>
      <c r="L79" s="625"/>
      <c r="M79" s="625"/>
      <c r="N79" s="625"/>
      <c r="O79" s="625"/>
      <c r="P79" s="625"/>
      <c r="Q79" s="625"/>
      <c r="R79" s="373">
        <f t="shared" si="0"/>
        <v>0</v>
      </c>
      <c r="S79" s="31"/>
    </row>
    <row r="80" spans="3:19" ht="12" customHeight="1" x14ac:dyDescent="0.2">
      <c r="C80" s="13"/>
      <c r="D80" s="19">
        <f>'Revenue - NHC'!D81</f>
        <v>70</v>
      </c>
      <c r="E80" s="65" t="str">
        <f>IF(OR('Services - NHC'!E79="",'Services - NHC'!E79="[Enter service]"),"",'Services - NHC'!E79)</f>
        <v/>
      </c>
      <c r="F80" s="66" t="str">
        <f>IF(OR('Services - NHC'!F79="",'Services - NHC'!F79="[Select]"),"",'Services - NHC'!F79)</f>
        <v/>
      </c>
      <c r="G80" s="26"/>
      <c r="H80" s="625"/>
      <c r="I80" s="625"/>
      <c r="J80" s="625"/>
      <c r="K80" s="625"/>
      <c r="L80" s="625"/>
      <c r="M80" s="625"/>
      <c r="N80" s="625"/>
      <c r="O80" s="625"/>
      <c r="P80" s="625"/>
      <c r="Q80" s="625"/>
      <c r="R80" s="373">
        <f t="shared" si="0"/>
        <v>0</v>
      </c>
      <c r="S80" s="31"/>
    </row>
    <row r="81" spans="3:19" ht="12" customHeight="1" x14ac:dyDescent="0.2">
      <c r="C81" s="13"/>
      <c r="D81" s="19">
        <f>'Revenue - NHC'!D82</f>
        <v>71</v>
      </c>
      <c r="E81" s="65" t="str">
        <f>IF(OR('Services - NHC'!E80="",'Services - NHC'!E80="[Enter service]"),"",'Services - NHC'!E80)</f>
        <v/>
      </c>
      <c r="F81" s="66" t="str">
        <f>IF(OR('Services - NHC'!F80="",'Services - NHC'!F80="[Select]"),"",'Services - NHC'!F80)</f>
        <v/>
      </c>
      <c r="G81" s="26"/>
      <c r="H81" s="625"/>
      <c r="I81" s="625"/>
      <c r="J81" s="625"/>
      <c r="K81" s="625"/>
      <c r="L81" s="625"/>
      <c r="M81" s="625"/>
      <c r="N81" s="625"/>
      <c r="O81" s="625"/>
      <c r="P81" s="625"/>
      <c r="Q81" s="625"/>
      <c r="R81" s="373">
        <f t="shared" si="0"/>
        <v>0</v>
      </c>
      <c r="S81" s="31"/>
    </row>
    <row r="82" spans="3:19" ht="12" customHeight="1" x14ac:dyDescent="0.2">
      <c r="C82" s="13"/>
      <c r="D82" s="19">
        <f>'Revenue - NHC'!D83</f>
        <v>72</v>
      </c>
      <c r="E82" s="65" t="str">
        <f>IF(OR('Services - NHC'!E81="",'Services - NHC'!E81="[Enter service]"),"",'Services - NHC'!E81)</f>
        <v/>
      </c>
      <c r="F82" s="66" t="str">
        <f>IF(OR('Services - NHC'!F81="",'Services - NHC'!F81="[Select]"),"",'Services - NHC'!F81)</f>
        <v/>
      </c>
      <c r="G82" s="26"/>
      <c r="H82" s="625"/>
      <c r="I82" s="625"/>
      <c r="J82" s="625"/>
      <c r="K82" s="625"/>
      <c r="L82" s="625"/>
      <c r="M82" s="625"/>
      <c r="N82" s="625"/>
      <c r="O82" s="625"/>
      <c r="P82" s="625"/>
      <c r="Q82" s="625"/>
      <c r="R82" s="373">
        <f t="shared" si="0"/>
        <v>0</v>
      </c>
      <c r="S82" s="31"/>
    </row>
    <row r="83" spans="3:19" ht="12" customHeight="1" x14ac:dyDescent="0.2">
      <c r="C83" s="13"/>
      <c r="D83" s="19">
        <f>'Revenue - NHC'!D84</f>
        <v>73</v>
      </c>
      <c r="E83" s="65" t="str">
        <f>IF(OR('Services - NHC'!E82="",'Services - NHC'!E82="[Enter service]"),"",'Services - NHC'!E82)</f>
        <v/>
      </c>
      <c r="F83" s="66" t="str">
        <f>IF(OR('Services - NHC'!F82="",'Services - NHC'!F82="[Select]"),"",'Services - NHC'!F82)</f>
        <v/>
      </c>
      <c r="G83" s="26"/>
      <c r="H83" s="625"/>
      <c r="I83" s="625"/>
      <c r="J83" s="625"/>
      <c r="K83" s="625"/>
      <c r="L83" s="625"/>
      <c r="M83" s="625"/>
      <c r="N83" s="625"/>
      <c r="O83" s="625"/>
      <c r="P83" s="625"/>
      <c r="Q83" s="625"/>
      <c r="R83" s="373">
        <f t="shared" si="0"/>
        <v>0</v>
      </c>
      <c r="S83" s="31"/>
    </row>
    <row r="84" spans="3:19" ht="12" customHeight="1" x14ac:dyDescent="0.2">
      <c r="C84" s="13"/>
      <c r="D84" s="19">
        <f>'Revenue - NHC'!D85</f>
        <v>74</v>
      </c>
      <c r="E84" s="65" t="str">
        <f>IF(OR('Services - NHC'!E83="",'Services - NHC'!E83="[Enter service]"),"",'Services - NHC'!E83)</f>
        <v/>
      </c>
      <c r="F84" s="66" t="str">
        <f>IF(OR('Services - NHC'!F83="",'Services - NHC'!F83="[Select]"),"",'Services - NHC'!F83)</f>
        <v/>
      </c>
      <c r="G84" s="26"/>
      <c r="H84" s="625"/>
      <c r="I84" s="625"/>
      <c r="J84" s="625"/>
      <c r="K84" s="625"/>
      <c r="L84" s="625"/>
      <c r="M84" s="625"/>
      <c r="N84" s="625"/>
      <c r="O84" s="625"/>
      <c r="P84" s="625"/>
      <c r="Q84" s="625"/>
      <c r="R84" s="373">
        <f t="shared" si="0"/>
        <v>0</v>
      </c>
      <c r="S84" s="31"/>
    </row>
    <row r="85" spans="3:19" ht="12" customHeight="1" x14ac:dyDescent="0.2">
      <c r="C85" s="13"/>
      <c r="D85" s="19">
        <f>'Revenue - NHC'!D86</f>
        <v>75</v>
      </c>
      <c r="E85" s="65" t="str">
        <f>IF(OR('Services - NHC'!E84="",'Services - NHC'!E84="[Enter service]"),"",'Services - NHC'!E84)</f>
        <v/>
      </c>
      <c r="F85" s="66" t="str">
        <f>IF(OR('Services - NHC'!F84="",'Services - NHC'!F84="[Select]"),"",'Services - NHC'!F84)</f>
        <v/>
      </c>
      <c r="G85" s="26"/>
      <c r="H85" s="625"/>
      <c r="I85" s="625"/>
      <c r="J85" s="625"/>
      <c r="K85" s="625"/>
      <c r="L85" s="625"/>
      <c r="M85" s="625"/>
      <c r="N85" s="625"/>
      <c r="O85" s="625"/>
      <c r="P85" s="625"/>
      <c r="Q85" s="625"/>
      <c r="R85" s="373">
        <f t="shared" si="0"/>
        <v>0</v>
      </c>
      <c r="S85" s="31"/>
    </row>
    <row r="86" spans="3:19" ht="12" customHeight="1" x14ac:dyDescent="0.2">
      <c r="C86" s="13"/>
      <c r="D86" s="19">
        <f>'Revenue - NHC'!D87</f>
        <v>76</v>
      </c>
      <c r="E86" s="65" t="str">
        <f>IF(OR('Services - NHC'!E85="",'Services - NHC'!E85="[Enter service]"),"",'Services - NHC'!E85)</f>
        <v/>
      </c>
      <c r="F86" s="66" t="str">
        <f>IF(OR('Services - NHC'!F85="",'Services - NHC'!F85="[Select]"),"",'Services - NHC'!F85)</f>
        <v/>
      </c>
      <c r="G86" s="26"/>
      <c r="H86" s="625"/>
      <c r="I86" s="625"/>
      <c r="J86" s="625"/>
      <c r="K86" s="625"/>
      <c r="L86" s="625"/>
      <c r="M86" s="625"/>
      <c r="N86" s="625"/>
      <c r="O86" s="625"/>
      <c r="P86" s="625"/>
      <c r="Q86" s="625"/>
      <c r="R86" s="373">
        <f t="shared" si="0"/>
        <v>0</v>
      </c>
      <c r="S86" s="31"/>
    </row>
    <row r="87" spans="3:19" ht="12" customHeight="1" x14ac:dyDescent="0.2">
      <c r="C87" s="13"/>
      <c r="D87" s="19">
        <f>'Revenue - NHC'!D88</f>
        <v>77</v>
      </c>
      <c r="E87" s="65" t="str">
        <f>IF(OR('Services - NHC'!E86="",'Services - NHC'!E86="[Enter service]"),"",'Services - NHC'!E86)</f>
        <v/>
      </c>
      <c r="F87" s="66" t="str">
        <f>IF(OR('Services - NHC'!F86="",'Services - NHC'!F86="[Select]"),"",'Services - NHC'!F86)</f>
        <v/>
      </c>
      <c r="G87" s="26"/>
      <c r="H87" s="625"/>
      <c r="I87" s="625"/>
      <c r="J87" s="625"/>
      <c r="K87" s="625"/>
      <c r="L87" s="625"/>
      <c r="M87" s="625"/>
      <c r="N87" s="625"/>
      <c r="O87" s="625"/>
      <c r="P87" s="625"/>
      <c r="Q87" s="625"/>
      <c r="R87" s="373">
        <f t="shared" si="0"/>
        <v>0</v>
      </c>
      <c r="S87" s="31"/>
    </row>
    <row r="88" spans="3:19" ht="12" customHeight="1" x14ac:dyDescent="0.2">
      <c r="C88" s="13"/>
      <c r="D88" s="19">
        <f>'Revenue - NHC'!D89</f>
        <v>78</v>
      </c>
      <c r="E88" s="65" t="str">
        <f>IF(OR('Services - NHC'!E87="",'Services - NHC'!E87="[Enter service]"),"",'Services - NHC'!E87)</f>
        <v/>
      </c>
      <c r="F88" s="66" t="str">
        <f>IF(OR('Services - NHC'!F87="",'Services - NHC'!F87="[Select]"),"",'Services - NHC'!F87)</f>
        <v/>
      </c>
      <c r="G88" s="26"/>
      <c r="H88" s="625"/>
      <c r="I88" s="625"/>
      <c r="J88" s="625"/>
      <c r="K88" s="625"/>
      <c r="L88" s="625"/>
      <c r="M88" s="625"/>
      <c r="N88" s="625"/>
      <c r="O88" s="625"/>
      <c r="P88" s="625"/>
      <c r="Q88" s="625"/>
      <c r="R88" s="373">
        <f t="shared" si="0"/>
        <v>0</v>
      </c>
      <c r="S88" s="31"/>
    </row>
    <row r="89" spans="3:19" ht="12" customHeight="1" x14ac:dyDescent="0.2">
      <c r="C89" s="13"/>
      <c r="D89" s="19">
        <f>'Revenue - NHC'!D90</f>
        <v>79</v>
      </c>
      <c r="E89" s="65" t="str">
        <f>IF(OR('Services - NHC'!E88="",'Services - NHC'!E88="[Enter service]"),"",'Services - NHC'!E88)</f>
        <v/>
      </c>
      <c r="F89" s="66" t="str">
        <f>IF(OR('Services - NHC'!F88="",'Services - NHC'!F88="[Select]"),"",'Services - NHC'!F88)</f>
        <v/>
      </c>
      <c r="G89" s="26"/>
      <c r="H89" s="625"/>
      <c r="I89" s="625"/>
      <c r="J89" s="625"/>
      <c r="K89" s="625"/>
      <c r="L89" s="625"/>
      <c r="M89" s="625"/>
      <c r="N89" s="625"/>
      <c r="O89" s="625"/>
      <c r="P89" s="625"/>
      <c r="Q89" s="625"/>
      <c r="R89" s="373">
        <f t="shared" si="0"/>
        <v>0</v>
      </c>
      <c r="S89" s="31"/>
    </row>
    <row r="90" spans="3:19" ht="12" customHeight="1" x14ac:dyDescent="0.2">
      <c r="C90" s="13"/>
      <c r="D90" s="19">
        <f>'Revenue - NHC'!D91</f>
        <v>80</v>
      </c>
      <c r="E90" s="65" t="str">
        <f>IF(OR('Services - NHC'!E89="",'Services - NHC'!E89="[Enter service]"),"",'Services - NHC'!E89)</f>
        <v/>
      </c>
      <c r="F90" s="66" t="str">
        <f>IF(OR('Services - NHC'!F89="",'Services - NHC'!F89="[Select]"),"",'Services - NHC'!F89)</f>
        <v/>
      </c>
      <c r="G90" s="26"/>
      <c r="H90" s="625"/>
      <c r="I90" s="625"/>
      <c r="J90" s="625"/>
      <c r="K90" s="625"/>
      <c r="L90" s="625"/>
      <c r="M90" s="625"/>
      <c r="N90" s="625"/>
      <c r="O90" s="625"/>
      <c r="P90" s="625"/>
      <c r="Q90" s="625"/>
      <c r="R90" s="373">
        <f t="shared" si="0"/>
        <v>0</v>
      </c>
      <c r="S90" s="31"/>
    </row>
    <row r="91" spans="3:19" ht="12" customHeight="1" x14ac:dyDescent="0.2">
      <c r="C91" s="13"/>
      <c r="D91" s="19">
        <f>'Revenue - NHC'!D92</f>
        <v>81</v>
      </c>
      <c r="E91" s="65" t="str">
        <f>IF(OR('Services - NHC'!E90="",'Services - NHC'!E90="[Enter service]"),"",'Services - NHC'!E90)</f>
        <v/>
      </c>
      <c r="F91" s="66" t="str">
        <f>IF(OR('Services - NHC'!F90="",'Services - NHC'!F90="[Select]"),"",'Services - NHC'!F90)</f>
        <v/>
      </c>
      <c r="G91" s="26"/>
      <c r="H91" s="625"/>
      <c r="I91" s="625"/>
      <c r="J91" s="625"/>
      <c r="K91" s="625"/>
      <c r="L91" s="625"/>
      <c r="M91" s="625"/>
      <c r="N91" s="625"/>
      <c r="O91" s="625"/>
      <c r="P91" s="625"/>
      <c r="Q91" s="625"/>
      <c r="R91" s="373">
        <f t="shared" si="0"/>
        <v>0</v>
      </c>
      <c r="S91" s="31"/>
    </row>
    <row r="92" spans="3:19" ht="12" customHeight="1" x14ac:dyDescent="0.2">
      <c r="C92" s="13"/>
      <c r="D92" s="19">
        <f>'Revenue - NHC'!D93</f>
        <v>82</v>
      </c>
      <c r="E92" s="65" t="str">
        <f>IF(OR('Services - NHC'!E91="",'Services - NHC'!E91="[Enter service]"),"",'Services - NHC'!E91)</f>
        <v/>
      </c>
      <c r="F92" s="66" t="str">
        <f>IF(OR('Services - NHC'!F91="",'Services - NHC'!F91="[Select]"),"",'Services - NHC'!F91)</f>
        <v/>
      </c>
      <c r="G92" s="26"/>
      <c r="H92" s="625"/>
      <c r="I92" s="625"/>
      <c r="J92" s="625"/>
      <c r="K92" s="625"/>
      <c r="L92" s="625"/>
      <c r="M92" s="625"/>
      <c r="N92" s="625"/>
      <c r="O92" s="625"/>
      <c r="P92" s="625"/>
      <c r="Q92" s="625"/>
      <c r="R92" s="373">
        <f t="shared" si="0"/>
        <v>0</v>
      </c>
      <c r="S92" s="31"/>
    </row>
    <row r="93" spans="3:19" ht="12" customHeight="1" x14ac:dyDescent="0.2">
      <c r="C93" s="13"/>
      <c r="D93" s="19">
        <f>'Revenue - NHC'!D94</f>
        <v>83</v>
      </c>
      <c r="E93" s="65" t="str">
        <f>IF(OR('Services - NHC'!E92="",'Services - NHC'!E92="[Enter service]"),"",'Services - NHC'!E92)</f>
        <v/>
      </c>
      <c r="F93" s="66" t="str">
        <f>IF(OR('Services - NHC'!F92="",'Services - NHC'!F92="[Select]"),"",'Services - NHC'!F92)</f>
        <v/>
      </c>
      <c r="G93" s="26"/>
      <c r="H93" s="625"/>
      <c r="I93" s="625"/>
      <c r="J93" s="625"/>
      <c r="K93" s="625"/>
      <c r="L93" s="625"/>
      <c r="M93" s="625"/>
      <c r="N93" s="625"/>
      <c r="O93" s="625"/>
      <c r="P93" s="625"/>
      <c r="Q93" s="625"/>
      <c r="R93" s="373">
        <f t="shared" si="0"/>
        <v>0</v>
      </c>
      <c r="S93" s="31"/>
    </row>
    <row r="94" spans="3:19" ht="12" customHeight="1" x14ac:dyDescent="0.2">
      <c r="C94" s="13"/>
      <c r="D94" s="19">
        <f>'Revenue - NHC'!D95</f>
        <v>84</v>
      </c>
      <c r="E94" s="65" t="str">
        <f>IF(OR('Services - NHC'!E93="",'Services - NHC'!E93="[Enter service]"),"",'Services - NHC'!E93)</f>
        <v/>
      </c>
      <c r="F94" s="66" t="str">
        <f>IF(OR('Services - NHC'!F93="",'Services - NHC'!F93="[Select]"),"",'Services - NHC'!F93)</f>
        <v/>
      </c>
      <c r="G94" s="26"/>
      <c r="H94" s="625"/>
      <c r="I94" s="625"/>
      <c r="J94" s="625"/>
      <c r="K94" s="625"/>
      <c r="L94" s="625"/>
      <c r="M94" s="625"/>
      <c r="N94" s="625"/>
      <c r="O94" s="625"/>
      <c r="P94" s="625"/>
      <c r="Q94" s="625"/>
      <c r="R94" s="373">
        <f t="shared" si="0"/>
        <v>0</v>
      </c>
      <c r="S94" s="31"/>
    </row>
    <row r="95" spans="3:19" ht="12" customHeight="1" x14ac:dyDescent="0.2">
      <c r="C95" s="13"/>
      <c r="D95" s="19">
        <f>'Revenue - NHC'!D96</f>
        <v>85</v>
      </c>
      <c r="E95" s="65" t="str">
        <f>IF(OR('Services - NHC'!E94="",'Services - NHC'!E94="[Enter service]"),"",'Services - NHC'!E94)</f>
        <v/>
      </c>
      <c r="F95" s="66" t="str">
        <f>IF(OR('Services - NHC'!F94="",'Services - NHC'!F94="[Select]"),"",'Services - NHC'!F94)</f>
        <v/>
      </c>
      <c r="G95" s="26"/>
      <c r="H95" s="625"/>
      <c r="I95" s="625"/>
      <c r="J95" s="625"/>
      <c r="K95" s="625"/>
      <c r="L95" s="625"/>
      <c r="M95" s="625"/>
      <c r="N95" s="625"/>
      <c r="O95" s="625"/>
      <c r="P95" s="625"/>
      <c r="Q95" s="625"/>
      <c r="R95" s="373">
        <f t="shared" si="0"/>
        <v>0</v>
      </c>
      <c r="S95" s="31"/>
    </row>
    <row r="96" spans="3:19" ht="12" customHeight="1" x14ac:dyDescent="0.2">
      <c r="C96" s="13"/>
      <c r="D96" s="19">
        <f>'Revenue - NHC'!D97</f>
        <v>86</v>
      </c>
      <c r="E96" s="65" t="str">
        <f>IF(OR('Services - NHC'!E95="",'Services - NHC'!E95="[Enter service]"),"",'Services - NHC'!E95)</f>
        <v/>
      </c>
      <c r="F96" s="66" t="str">
        <f>IF(OR('Services - NHC'!F95="",'Services - NHC'!F95="[Select]"),"",'Services - NHC'!F95)</f>
        <v/>
      </c>
      <c r="G96" s="26"/>
      <c r="H96" s="625"/>
      <c r="I96" s="625"/>
      <c r="J96" s="625"/>
      <c r="K96" s="625"/>
      <c r="L96" s="625"/>
      <c r="M96" s="625"/>
      <c r="N96" s="625"/>
      <c r="O96" s="625"/>
      <c r="P96" s="625"/>
      <c r="Q96" s="625"/>
      <c r="R96" s="373">
        <f t="shared" si="0"/>
        <v>0</v>
      </c>
      <c r="S96" s="31"/>
    </row>
    <row r="97" spans="3:19" ht="12" customHeight="1" x14ac:dyDescent="0.2">
      <c r="C97" s="13"/>
      <c r="D97" s="19">
        <f>'Revenue - NHC'!D98</f>
        <v>87</v>
      </c>
      <c r="E97" s="65" t="str">
        <f>IF(OR('Services - NHC'!E96="",'Services - NHC'!E96="[Enter service]"),"",'Services - NHC'!E96)</f>
        <v/>
      </c>
      <c r="F97" s="66" t="str">
        <f>IF(OR('Services - NHC'!F96="",'Services - NHC'!F96="[Select]"),"",'Services - NHC'!F96)</f>
        <v/>
      </c>
      <c r="G97" s="26"/>
      <c r="H97" s="625"/>
      <c r="I97" s="625"/>
      <c r="J97" s="625"/>
      <c r="K97" s="625"/>
      <c r="L97" s="625"/>
      <c r="M97" s="625"/>
      <c r="N97" s="625"/>
      <c r="O97" s="625"/>
      <c r="P97" s="625"/>
      <c r="Q97" s="625"/>
      <c r="R97" s="373">
        <f t="shared" si="0"/>
        <v>0</v>
      </c>
      <c r="S97" s="31"/>
    </row>
    <row r="98" spans="3:19" ht="12" customHeight="1" x14ac:dyDescent="0.2">
      <c r="C98" s="13"/>
      <c r="D98" s="19">
        <f>'Revenue - NHC'!D99</f>
        <v>88</v>
      </c>
      <c r="E98" s="65" t="str">
        <f>IF(OR('Services - NHC'!E97="",'Services - NHC'!E97="[Enter service]"),"",'Services - NHC'!E97)</f>
        <v/>
      </c>
      <c r="F98" s="66" t="str">
        <f>IF(OR('Services - NHC'!F97="",'Services - NHC'!F97="[Select]"),"",'Services - NHC'!F97)</f>
        <v/>
      </c>
      <c r="G98" s="26"/>
      <c r="H98" s="625"/>
      <c r="I98" s="625"/>
      <c r="J98" s="625"/>
      <c r="K98" s="625"/>
      <c r="L98" s="625"/>
      <c r="M98" s="625"/>
      <c r="N98" s="625"/>
      <c r="O98" s="625"/>
      <c r="P98" s="625"/>
      <c r="Q98" s="625"/>
      <c r="R98" s="373">
        <f t="shared" si="0"/>
        <v>0</v>
      </c>
      <c r="S98" s="31"/>
    </row>
    <row r="99" spans="3:19" ht="12" customHeight="1" x14ac:dyDescent="0.2">
      <c r="C99" s="13"/>
      <c r="D99" s="19">
        <f>'Revenue - NHC'!D100</f>
        <v>89</v>
      </c>
      <c r="E99" s="65" t="str">
        <f>IF(OR('Services - NHC'!E98="",'Services - NHC'!E98="[Enter service]"),"",'Services - NHC'!E98)</f>
        <v/>
      </c>
      <c r="F99" s="66" t="str">
        <f>IF(OR('Services - NHC'!F98="",'Services - NHC'!F98="[Select]"),"",'Services - NHC'!F98)</f>
        <v/>
      </c>
      <c r="G99" s="26"/>
      <c r="H99" s="625"/>
      <c r="I99" s="625"/>
      <c r="J99" s="625"/>
      <c r="K99" s="625"/>
      <c r="L99" s="625"/>
      <c r="M99" s="625"/>
      <c r="N99" s="625"/>
      <c r="O99" s="625"/>
      <c r="P99" s="625"/>
      <c r="Q99" s="625"/>
      <c r="R99" s="373">
        <f t="shared" si="0"/>
        <v>0</v>
      </c>
      <c r="S99" s="31"/>
    </row>
    <row r="100" spans="3:19" ht="12" customHeight="1" x14ac:dyDescent="0.2">
      <c r="C100" s="13"/>
      <c r="D100" s="19">
        <f>'Revenue - NHC'!D101</f>
        <v>90</v>
      </c>
      <c r="E100" s="65" t="str">
        <f>IF(OR('Services - NHC'!E99="",'Services - NHC'!E99="[Enter service]"),"",'Services - NHC'!E99)</f>
        <v/>
      </c>
      <c r="F100" s="66" t="str">
        <f>IF(OR('Services - NHC'!F99="",'Services - NHC'!F99="[Select]"),"",'Services - NHC'!F99)</f>
        <v/>
      </c>
      <c r="G100" s="26"/>
      <c r="H100" s="625"/>
      <c r="I100" s="625"/>
      <c r="J100" s="625"/>
      <c r="K100" s="625"/>
      <c r="L100" s="625"/>
      <c r="M100" s="625"/>
      <c r="N100" s="625"/>
      <c r="O100" s="625"/>
      <c r="P100" s="625"/>
      <c r="Q100" s="625"/>
      <c r="R100" s="373">
        <f t="shared" si="0"/>
        <v>0</v>
      </c>
      <c r="S100" s="31"/>
    </row>
    <row r="101" spans="3:19" ht="12" customHeight="1" x14ac:dyDescent="0.2">
      <c r="C101" s="13"/>
      <c r="D101" s="19">
        <f>'Revenue - NHC'!D102</f>
        <v>91</v>
      </c>
      <c r="E101" s="65" t="str">
        <f>IF(OR('Services - NHC'!E100="",'Services - NHC'!E100="[Enter service]"),"",'Services - NHC'!E100)</f>
        <v/>
      </c>
      <c r="F101" s="66" t="str">
        <f>IF(OR('Services - NHC'!F100="",'Services - NHC'!F100="[Select]"),"",'Services - NHC'!F100)</f>
        <v/>
      </c>
      <c r="G101" s="26"/>
      <c r="H101" s="625"/>
      <c r="I101" s="625"/>
      <c r="J101" s="625"/>
      <c r="K101" s="625"/>
      <c r="L101" s="625"/>
      <c r="M101" s="625"/>
      <c r="N101" s="625"/>
      <c r="O101" s="625"/>
      <c r="P101" s="625"/>
      <c r="Q101" s="625"/>
      <c r="R101" s="373">
        <f t="shared" si="0"/>
        <v>0</v>
      </c>
      <c r="S101" s="31"/>
    </row>
    <row r="102" spans="3:19" ht="12" customHeight="1" x14ac:dyDescent="0.2">
      <c r="C102" s="13"/>
      <c r="D102" s="19">
        <f>'Revenue - NHC'!D103</f>
        <v>92</v>
      </c>
      <c r="E102" s="65" t="str">
        <f>IF(OR('Services - NHC'!E101="",'Services - NHC'!E101="[Enter service]"),"",'Services - NHC'!E101)</f>
        <v/>
      </c>
      <c r="F102" s="66" t="str">
        <f>IF(OR('Services - NHC'!F101="",'Services - NHC'!F101="[Select]"),"",'Services - NHC'!F101)</f>
        <v/>
      </c>
      <c r="G102" s="26"/>
      <c r="H102" s="625"/>
      <c r="I102" s="625"/>
      <c r="J102" s="625"/>
      <c r="K102" s="625"/>
      <c r="L102" s="625"/>
      <c r="M102" s="625"/>
      <c r="N102" s="625"/>
      <c r="O102" s="625"/>
      <c r="P102" s="625"/>
      <c r="Q102" s="625"/>
      <c r="R102" s="373">
        <f t="shared" si="0"/>
        <v>0</v>
      </c>
      <c r="S102" s="31"/>
    </row>
    <row r="103" spans="3:19" ht="12" customHeight="1" x14ac:dyDescent="0.2">
      <c r="C103" s="13"/>
      <c r="D103" s="19">
        <f>'Revenue - NHC'!D104</f>
        <v>93</v>
      </c>
      <c r="E103" s="65" t="str">
        <f>IF(OR('Services - NHC'!E102="",'Services - NHC'!E102="[Enter service]"),"",'Services - NHC'!E102)</f>
        <v/>
      </c>
      <c r="F103" s="66" t="str">
        <f>IF(OR('Services - NHC'!F102="",'Services - NHC'!F102="[Select]"),"",'Services - NHC'!F102)</f>
        <v/>
      </c>
      <c r="G103" s="26"/>
      <c r="H103" s="625"/>
      <c r="I103" s="625"/>
      <c r="J103" s="625"/>
      <c r="K103" s="625"/>
      <c r="L103" s="625"/>
      <c r="M103" s="625"/>
      <c r="N103" s="625"/>
      <c r="O103" s="625"/>
      <c r="P103" s="625"/>
      <c r="Q103" s="625"/>
      <c r="R103" s="373">
        <f t="shared" si="0"/>
        <v>0</v>
      </c>
      <c r="S103" s="31"/>
    </row>
    <row r="104" spans="3:19" ht="12" customHeight="1" x14ac:dyDescent="0.2">
      <c r="C104" s="13"/>
      <c r="D104" s="19">
        <f>'Revenue - NHC'!D105</f>
        <v>94</v>
      </c>
      <c r="E104" s="65" t="str">
        <f>IF(OR('Services - NHC'!E103="",'Services - NHC'!E103="[Enter service]"),"",'Services - NHC'!E103)</f>
        <v/>
      </c>
      <c r="F104" s="66" t="str">
        <f>IF(OR('Services - NHC'!F103="",'Services - NHC'!F103="[Select]"),"",'Services - NHC'!F103)</f>
        <v/>
      </c>
      <c r="G104" s="26"/>
      <c r="H104" s="625"/>
      <c r="I104" s="625"/>
      <c r="J104" s="625"/>
      <c r="K104" s="625"/>
      <c r="L104" s="625"/>
      <c r="M104" s="625"/>
      <c r="N104" s="625"/>
      <c r="O104" s="625"/>
      <c r="P104" s="625"/>
      <c r="Q104" s="625"/>
      <c r="R104" s="373">
        <f t="shared" si="0"/>
        <v>0</v>
      </c>
      <c r="S104" s="31"/>
    </row>
    <row r="105" spans="3:19" ht="12" customHeight="1" x14ac:dyDescent="0.2">
      <c r="C105" s="13"/>
      <c r="D105" s="19">
        <f>'Revenue - NHC'!D106</f>
        <v>95</v>
      </c>
      <c r="E105" s="65" t="str">
        <f>IF(OR('Services - NHC'!E104="",'Services - NHC'!E104="[Enter service]"),"",'Services - NHC'!E104)</f>
        <v/>
      </c>
      <c r="F105" s="66" t="str">
        <f>IF(OR('Services - NHC'!F104="",'Services - NHC'!F104="[Select]"),"",'Services - NHC'!F104)</f>
        <v/>
      </c>
      <c r="G105" s="26"/>
      <c r="H105" s="625"/>
      <c r="I105" s="625"/>
      <c r="J105" s="625"/>
      <c r="K105" s="625"/>
      <c r="L105" s="625"/>
      <c r="M105" s="625"/>
      <c r="N105" s="625"/>
      <c r="O105" s="625"/>
      <c r="P105" s="625"/>
      <c r="Q105" s="625"/>
      <c r="R105" s="373">
        <f t="shared" si="0"/>
        <v>0</v>
      </c>
      <c r="S105" s="31"/>
    </row>
    <row r="106" spans="3:19" ht="12" customHeight="1" x14ac:dyDescent="0.2">
      <c r="C106" s="13"/>
      <c r="D106" s="19">
        <f>'Revenue - NHC'!D107</f>
        <v>96</v>
      </c>
      <c r="E106" s="65" t="str">
        <f>IF(OR('Services - NHC'!E105="",'Services - NHC'!E105="[Enter service]"),"",'Services - NHC'!E105)</f>
        <v/>
      </c>
      <c r="F106" s="66" t="str">
        <f>IF(OR('Services - NHC'!F105="",'Services - NHC'!F105="[Select]"),"",'Services - NHC'!F105)</f>
        <v/>
      </c>
      <c r="G106" s="26"/>
      <c r="H106" s="625"/>
      <c r="I106" s="625"/>
      <c r="J106" s="625"/>
      <c r="K106" s="625"/>
      <c r="L106" s="625"/>
      <c r="M106" s="625"/>
      <c r="N106" s="625"/>
      <c r="O106" s="625"/>
      <c r="P106" s="625"/>
      <c r="Q106" s="625"/>
      <c r="R106" s="373">
        <f t="shared" si="0"/>
        <v>0</v>
      </c>
      <c r="S106" s="31"/>
    </row>
    <row r="107" spans="3:19" ht="12" customHeight="1" x14ac:dyDescent="0.2">
      <c r="C107" s="13"/>
      <c r="D107" s="19">
        <f>'Revenue - NHC'!D108</f>
        <v>97</v>
      </c>
      <c r="E107" s="65" t="str">
        <f>IF(OR('Services - NHC'!E106="",'Services - NHC'!E106="[Enter service]"),"",'Services - NHC'!E106)</f>
        <v/>
      </c>
      <c r="F107" s="66" t="str">
        <f>IF(OR('Services - NHC'!F106="",'Services - NHC'!F106="[Select]"),"",'Services - NHC'!F106)</f>
        <v/>
      </c>
      <c r="G107" s="26"/>
      <c r="H107" s="625"/>
      <c r="I107" s="625"/>
      <c r="J107" s="625"/>
      <c r="K107" s="625"/>
      <c r="L107" s="625"/>
      <c r="M107" s="625"/>
      <c r="N107" s="625"/>
      <c r="O107" s="625"/>
      <c r="P107" s="625"/>
      <c r="Q107" s="625"/>
      <c r="R107" s="373">
        <f t="shared" si="0"/>
        <v>0</v>
      </c>
      <c r="S107" s="31"/>
    </row>
    <row r="108" spans="3:19" ht="12" customHeight="1" x14ac:dyDescent="0.2">
      <c r="C108" s="13"/>
      <c r="D108" s="19">
        <f>'Revenue - NHC'!D109</f>
        <v>98</v>
      </c>
      <c r="E108" s="65" t="str">
        <f>IF(OR('Services - NHC'!E107="",'Services - NHC'!E107="[Enter service]"),"",'Services - NHC'!E107)</f>
        <v/>
      </c>
      <c r="F108" s="66" t="str">
        <f>IF(OR('Services - NHC'!F107="",'Services - NHC'!F107="[Select]"),"",'Services - NHC'!F107)</f>
        <v/>
      </c>
      <c r="G108" s="26"/>
      <c r="H108" s="625"/>
      <c r="I108" s="625"/>
      <c r="J108" s="625"/>
      <c r="K108" s="625"/>
      <c r="L108" s="625"/>
      <c r="M108" s="625"/>
      <c r="N108" s="625"/>
      <c r="O108" s="625"/>
      <c r="P108" s="625"/>
      <c r="Q108" s="625"/>
      <c r="R108" s="373">
        <f t="shared" si="0"/>
        <v>0</v>
      </c>
      <c r="S108" s="31"/>
    </row>
    <row r="109" spans="3:19" ht="12" customHeight="1" x14ac:dyDescent="0.2">
      <c r="C109" s="13"/>
      <c r="D109" s="19">
        <f>'Revenue - NHC'!D110</f>
        <v>99</v>
      </c>
      <c r="E109" s="65" t="str">
        <f>IF(OR('Services - NHC'!E108="",'Services - NHC'!E108="[Enter service]"),"",'Services - NHC'!E108)</f>
        <v/>
      </c>
      <c r="F109" s="66" t="str">
        <f>IF(OR('Services - NHC'!F108="",'Services - NHC'!F108="[Select]"),"",'Services - NHC'!F108)</f>
        <v/>
      </c>
      <c r="G109" s="26"/>
      <c r="H109" s="625"/>
      <c r="I109" s="625"/>
      <c r="J109" s="625"/>
      <c r="K109" s="625"/>
      <c r="L109" s="625"/>
      <c r="M109" s="625"/>
      <c r="N109" s="625"/>
      <c r="O109" s="625"/>
      <c r="P109" s="625"/>
      <c r="Q109" s="625"/>
      <c r="R109" s="373">
        <f t="shared" si="0"/>
        <v>0</v>
      </c>
      <c r="S109" s="31"/>
    </row>
    <row r="110" spans="3:19" ht="12" customHeight="1" x14ac:dyDescent="0.2">
      <c r="C110" s="13"/>
      <c r="D110" s="19">
        <f>'Revenue - NHC'!D111</f>
        <v>100</v>
      </c>
      <c r="E110" s="65" t="str">
        <f>IF(OR('Services - NHC'!E109="",'Services - NHC'!E109="[Enter service]"),"",'Services - NHC'!E109)</f>
        <v/>
      </c>
      <c r="F110" s="66" t="str">
        <f>IF(OR('Services - NHC'!F109="",'Services - NHC'!F109="[Select]"),"",'Services - NHC'!F109)</f>
        <v/>
      </c>
      <c r="G110" s="26"/>
      <c r="H110" s="625"/>
      <c r="I110" s="625"/>
      <c r="J110" s="625"/>
      <c r="K110" s="625"/>
      <c r="L110" s="625"/>
      <c r="M110" s="625"/>
      <c r="N110" s="625"/>
      <c r="O110" s="625"/>
      <c r="P110" s="625"/>
      <c r="Q110" s="625"/>
      <c r="R110" s="373">
        <f t="shared" si="0"/>
        <v>0</v>
      </c>
      <c r="S110" s="31"/>
    </row>
    <row r="111" spans="3:19" ht="12" customHeight="1" x14ac:dyDescent="0.2">
      <c r="C111" s="13"/>
      <c r="D111" s="19">
        <f>'Revenue - NHC'!D112</f>
        <v>101</v>
      </c>
      <c r="E111" s="65" t="str">
        <f>IF(OR('Services - NHC'!E110="",'Services - NHC'!E110="[Enter service]"),"",'Services - NHC'!E110)</f>
        <v/>
      </c>
      <c r="F111" s="66" t="str">
        <f>IF(OR('Services - NHC'!F110="",'Services - NHC'!F110="[Select]"),"",'Services - NHC'!F110)</f>
        <v/>
      </c>
      <c r="G111" s="26"/>
      <c r="H111" s="625"/>
      <c r="I111" s="625"/>
      <c r="J111" s="625"/>
      <c r="K111" s="625"/>
      <c r="L111" s="625"/>
      <c r="M111" s="625"/>
      <c r="N111" s="625"/>
      <c r="O111" s="625"/>
      <c r="P111" s="625"/>
      <c r="Q111" s="625"/>
      <c r="R111" s="373">
        <f t="shared" si="0"/>
        <v>0</v>
      </c>
      <c r="S111" s="31"/>
    </row>
    <row r="112" spans="3:19" ht="12" customHeight="1" x14ac:dyDescent="0.2">
      <c r="C112" s="13"/>
      <c r="D112" s="19">
        <f>'Revenue - NHC'!D113</f>
        <v>102</v>
      </c>
      <c r="E112" s="65" t="str">
        <f>IF(OR('Services - NHC'!E111="",'Services - NHC'!E111="[Enter service]"),"",'Services - NHC'!E111)</f>
        <v/>
      </c>
      <c r="F112" s="66" t="str">
        <f>IF(OR('Services - NHC'!F111="",'Services - NHC'!F111="[Select]"),"",'Services - NHC'!F111)</f>
        <v/>
      </c>
      <c r="G112" s="26"/>
      <c r="H112" s="625"/>
      <c r="I112" s="625"/>
      <c r="J112" s="625"/>
      <c r="K112" s="625"/>
      <c r="L112" s="625"/>
      <c r="M112" s="625"/>
      <c r="N112" s="625"/>
      <c r="O112" s="625"/>
      <c r="P112" s="625"/>
      <c r="Q112" s="625"/>
      <c r="R112" s="373">
        <f t="shared" si="0"/>
        <v>0</v>
      </c>
      <c r="S112" s="31"/>
    </row>
    <row r="113" spans="3:19" ht="12" customHeight="1" x14ac:dyDescent="0.2">
      <c r="C113" s="13"/>
      <c r="D113" s="19">
        <f>'Revenue - NHC'!D114</f>
        <v>103</v>
      </c>
      <c r="E113" s="65" t="str">
        <f>IF(OR('Services - NHC'!E112="",'Services - NHC'!E112="[Enter service]"),"",'Services - NHC'!E112)</f>
        <v/>
      </c>
      <c r="F113" s="66" t="str">
        <f>IF(OR('Services - NHC'!F112="",'Services - NHC'!F112="[Select]"),"",'Services - NHC'!F112)</f>
        <v/>
      </c>
      <c r="G113" s="26"/>
      <c r="H113" s="625"/>
      <c r="I113" s="625"/>
      <c r="J113" s="625"/>
      <c r="K113" s="625"/>
      <c r="L113" s="625"/>
      <c r="M113" s="625"/>
      <c r="N113" s="625"/>
      <c r="O113" s="625"/>
      <c r="P113" s="625"/>
      <c r="Q113" s="625"/>
      <c r="R113" s="373">
        <f t="shared" si="0"/>
        <v>0</v>
      </c>
      <c r="S113" s="31"/>
    </row>
    <row r="114" spans="3:19" ht="12" customHeight="1" x14ac:dyDescent="0.2">
      <c r="C114" s="13"/>
      <c r="D114" s="19">
        <f>'Revenue - NHC'!D115</f>
        <v>104</v>
      </c>
      <c r="E114" s="65" t="str">
        <f>IF(OR('Services - NHC'!E113="",'Services - NHC'!E113="[Enter service]"),"",'Services - NHC'!E113)</f>
        <v/>
      </c>
      <c r="F114" s="66" t="str">
        <f>IF(OR('Services - NHC'!F113="",'Services - NHC'!F113="[Select]"),"",'Services - NHC'!F113)</f>
        <v/>
      </c>
      <c r="G114" s="26"/>
      <c r="H114" s="625"/>
      <c r="I114" s="625"/>
      <c r="J114" s="625"/>
      <c r="K114" s="625"/>
      <c r="L114" s="625"/>
      <c r="M114" s="625"/>
      <c r="N114" s="625"/>
      <c r="O114" s="625"/>
      <c r="P114" s="625"/>
      <c r="Q114" s="625"/>
      <c r="R114" s="373">
        <f t="shared" si="0"/>
        <v>0</v>
      </c>
      <c r="S114" s="31"/>
    </row>
    <row r="115" spans="3:19" ht="12" customHeight="1" x14ac:dyDescent="0.2">
      <c r="C115" s="13"/>
      <c r="D115" s="19">
        <f>'Revenue - NHC'!D116</f>
        <v>105</v>
      </c>
      <c r="E115" s="65" t="str">
        <f>IF(OR('Services - NHC'!E114="",'Services - NHC'!E114="[Enter service]"),"",'Services - NHC'!E114)</f>
        <v/>
      </c>
      <c r="F115" s="66" t="str">
        <f>IF(OR('Services - NHC'!F114="",'Services - NHC'!F114="[Select]"),"",'Services - NHC'!F114)</f>
        <v/>
      </c>
      <c r="G115" s="26"/>
      <c r="H115" s="625"/>
      <c r="I115" s="625"/>
      <c r="J115" s="625"/>
      <c r="K115" s="625"/>
      <c r="L115" s="625"/>
      <c r="M115" s="625"/>
      <c r="N115" s="625"/>
      <c r="O115" s="625"/>
      <c r="P115" s="625"/>
      <c r="Q115" s="625"/>
      <c r="R115" s="373">
        <f t="shared" ref="R115:R151" si="1">SUM(H115:Q115)</f>
        <v>0</v>
      </c>
      <c r="S115" s="31"/>
    </row>
    <row r="116" spans="3:19" ht="12" customHeight="1" x14ac:dyDescent="0.2">
      <c r="C116" s="13"/>
      <c r="D116" s="19">
        <f>'Revenue - NHC'!D117</f>
        <v>106</v>
      </c>
      <c r="E116" s="65" t="str">
        <f>IF(OR('Services - NHC'!E115="",'Services - NHC'!E115="[Enter service]"),"",'Services - NHC'!E115)</f>
        <v/>
      </c>
      <c r="F116" s="66" t="str">
        <f>IF(OR('Services - NHC'!F115="",'Services - NHC'!F115="[Select]"),"",'Services - NHC'!F115)</f>
        <v/>
      </c>
      <c r="G116" s="26"/>
      <c r="H116" s="625"/>
      <c r="I116" s="625"/>
      <c r="J116" s="625"/>
      <c r="K116" s="625"/>
      <c r="L116" s="625"/>
      <c r="M116" s="625"/>
      <c r="N116" s="625"/>
      <c r="O116" s="625"/>
      <c r="P116" s="625"/>
      <c r="Q116" s="625"/>
      <c r="R116" s="373">
        <f t="shared" si="1"/>
        <v>0</v>
      </c>
      <c r="S116" s="31"/>
    </row>
    <row r="117" spans="3:19" ht="12" customHeight="1" x14ac:dyDescent="0.2">
      <c r="C117" s="13"/>
      <c r="D117" s="19">
        <f>'Revenue - NHC'!D118</f>
        <v>107</v>
      </c>
      <c r="E117" s="65" t="str">
        <f>IF(OR('Services - NHC'!E116="",'Services - NHC'!E116="[Enter service]"),"",'Services - NHC'!E116)</f>
        <v/>
      </c>
      <c r="F117" s="66" t="str">
        <f>IF(OR('Services - NHC'!F116="",'Services - NHC'!F116="[Select]"),"",'Services - NHC'!F116)</f>
        <v/>
      </c>
      <c r="G117" s="26"/>
      <c r="H117" s="625"/>
      <c r="I117" s="625"/>
      <c r="J117" s="625"/>
      <c r="K117" s="625"/>
      <c r="L117" s="625"/>
      <c r="M117" s="625"/>
      <c r="N117" s="625"/>
      <c r="O117" s="625"/>
      <c r="P117" s="625"/>
      <c r="Q117" s="625"/>
      <c r="R117" s="373">
        <f t="shared" si="1"/>
        <v>0</v>
      </c>
      <c r="S117" s="31"/>
    </row>
    <row r="118" spans="3:19" ht="12" customHeight="1" x14ac:dyDescent="0.2">
      <c r="C118" s="13"/>
      <c r="D118" s="19">
        <f>'Revenue - NHC'!D119</f>
        <v>108</v>
      </c>
      <c r="E118" s="65" t="str">
        <f>IF(OR('Services - NHC'!E117="",'Services - NHC'!E117="[Enter service]"),"",'Services - NHC'!E117)</f>
        <v/>
      </c>
      <c r="F118" s="66" t="str">
        <f>IF(OR('Services - NHC'!F117="",'Services - NHC'!F117="[Select]"),"",'Services - NHC'!F117)</f>
        <v/>
      </c>
      <c r="G118" s="26"/>
      <c r="H118" s="625"/>
      <c r="I118" s="625"/>
      <c r="J118" s="625"/>
      <c r="K118" s="625"/>
      <c r="L118" s="625"/>
      <c r="M118" s="625"/>
      <c r="N118" s="625"/>
      <c r="O118" s="625"/>
      <c r="P118" s="625"/>
      <c r="Q118" s="625"/>
      <c r="R118" s="373">
        <f t="shared" si="1"/>
        <v>0</v>
      </c>
      <c r="S118" s="31"/>
    </row>
    <row r="119" spans="3:19" ht="12" customHeight="1" x14ac:dyDescent="0.2">
      <c r="C119" s="13"/>
      <c r="D119" s="19">
        <f>'Revenue - NHC'!D120</f>
        <v>109</v>
      </c>
      <c r="E119" s="65" t="str">
        <f>IF(OR('Services - NHC'!E118="",'Services - NHC'!E118="[Enter service]"),"",'Services - NHC'!E118)</f>
        <v/>
      </c>
      <c r="F119" s="66" t="str">
        <f>IF(OR('Services - NHC'!F118="",'Services - NHC'!F118="[Select]"),"",'Services - NHC'!F118)</f>
        <v/>
      </c>
      <c r="G119" s="26"/>
      <c r="H119" s="625"/>
      <c r="I119" s="625"/>
      <c r="J119" s="625"/>
      <c r="K119" s="625"/>
      <c r="L119" s="625"/>
      <c r="M119" s="625"/>
      <c r="N119" s="625"/>
      <c r="O119" s="625"/>
      <c r="P119" s="625"/>
      <c r="Q119" s="625"/>
      <c r="R119" s="373">
        <f t="shared" si="1"/>
        <v>0</v>
      </c>
      <c r="S119" s="31"/>
    </row>
    <row r="120" spans="3:19" ht="12" customHeight="1" x14ac:dyDescent="0.2">
      <c r="C120" s="13"/>
      <c r="D120" s="19">
        <f>'Revenue - NHC'!D121</f>
        <v>110</v>
      </c>
      <c r="E120" s="65" t="str">
        <f>IF(OR('Services - NHC'!E119="",'Services - NHC'!E119="[Enter service]"),"",'Services - NHC'!E119)</f>
        <v/>
      </c>
      <c r="F120" s="66" t="str">
        <f>IF(OR('Services - NHC'!F119="",'Services - NHC'!F119="[Select]"),"",'Services - NHC'!F119)</f>
        <v/>
      </c>
      <c r="G120" s="26"/>
      <c r="H120" s="625"/>
      <c r="I120" s="625"/>
      <c r="J120" s="625"/>
      <c r="K120" s="625"/>
      <c r="L120" s="625"/>
      <c r="M120" s="625"/>
      <c r="N120" s="625"/>
      <c r="O120" s="625"/>
      <c r="P120" s="625"/>
      <c r="Q120" s="625"/>
      <c r="R120" s="373">
        <f t="shared" si="1"/>
        <v>0</v>
      </c>
      <c r="S120" s="31"/>
    </row>
    <row r="121" spans="3:19" ht="12" customHeight="1" x14ac:dyDescent="0.2">
      <c r="C121" s="13"/>
      <c r="D121" s="19">
        <f>'Revenue - NHC'!D122</f>
        <v>111</v>
      </c>
      <c r="E121" s="65" t="str">
        <f>IF(OR('Services - NHC'!E120="",'Services - NHC'!E120="[Enter service]"),"",'Services - NHC'!E120)</f>
        <v/>
      </c>
      <c r="F121" s="66" t="str">
        <f>IF(OR('Services - NHC'!F120="",'Services - NHC'!F120="[Select]"),"",'Services - NHC'!F120)</f>
        <v/>
      </c>
      <c r="G121" s="26"/>
      <c r="H121" s="625"/>
      <c r="I121" s="625"/>
      <c r="J121" s="625"/>
      <c r="K121" s="625"/>
      <c r="L121" s="625"/>
      <c r="M121" s="625"/>
      <c r="N121" s="625"/>
      <c r="O121" s="625"/>
      <c r="P121" s="625"/>
      <c r="Q121" s="625"/>
      <c r="R121" s="373">
        <f t="shared" si="1"/>
        <v>0</v>
      </c>
      <c r="S121" s="31"/>
    </row>
    <row r="122" spans="3:19" ht="12" customHeight="1" x14ac:dyDescent="0.2">
      <c r="C122" s="13"/>
      <c r="D122" s="19">
        <f>'Revenue - NHC'!D123</f>
        <v>112</v>
      </c>
      <c r="E122" s="65" t="str">
        <f>IF(OR('Services - NHC'!E121="",'Services - NHC'!E121="[Enter service]"),"",'Services - NHC'!E121)</f>
        <v/>
      </c>
      <c r="F122" s="66" t="str">
        <f>IF(OR('Services - NHC'!F121="",'Services - NHC'!F121="[Select]"),"",'Services - NHC'!F121)</f>
        <v/>
      </c>
      <c r="G122" s="26"/>
      <c r="H122" s="625"/>
      <c r="I122" s="625"/>
      <c r="J122" s="625"/>
      <c r="K122" s="625"/>
      <c r="L122" s="625"/>
      <c r="M122" s="625"/>
      <c r="N122" s="625"/>
      <c r="O122" s="625"/>
      <c r="P122" s="625"/>
      <c r="Q122" s="625"/>
      <c r="R122" s="373">
        <f t="shared" si="1"/>
        <v>0</v>
      </c>
      <c r="S122" s="31"/>
    </row>
    <row r="123" spans="3:19" ht="12" customHeight="1" x14ac:dyDescent="0.2">
      <c r="C123" s="13"/>
      <c r="D123" s="19">
        <f>'Revenue - NHC'!D124</f>
        <v>113</v>
      </c>
      <c r="E123" s="65" t="str">
        <f>IF(OR('Services - NHC'!E122="",'Services - NHC'!E122="[Enter service]"),"",'Services - NHC'!E122)</f>
        <v/>
      </c>
      <c r="F123" s="66" t="str">
        <f>IF(OR('Services - NHC'!F122="",'Services - NHC'!F122="[Select]"),"",'Services - NHC'!F122)</f>
        <v/>
      </c>
      <c r="G123" s="26"/>
      <c r="H123" s="625"/>
      <c r="I123" s="625"/>
      <c r="J123" s="625"/>
      <c r="K123" s="625"/>
      <c r="L123" s="625"/>
      <c r="M123" s="625"/>
      <c r="N123" s="625"/>
      <c r="O123" s="625"/>
      <c r="P123" s="625"/>
      <c r="Q123" s="625"/>
      <c r="R123" s="373">
        <f t="shared" si="1"/>
        <v>0</v>
      </c>
      <c r="S123" s="31"/>
    </row>
    <row r="124" spans="3:19" ht="12" customHeight="1" x14ac:dyDescent="0.2">
      <c r="C124" s="13"/>
      <c r="D124" s="19">
        <f>'Revenue - NHC'!D125</f>
        <v>114</v>
      </c>
      <c r="E124" s="65" t="str">
        <f>IF(OR('Services - NHC'!E123="",'Services - NHC'!E123="[Enter service]"),"",'Services - NHC'!E123)</f>
        <v/>
      </c>
      <c r="F124" s="66" t="str">
        <f>IF(OR('Services - NHC'!F123="",'Services - NHC'!F123="[Select]"),"",'Services - NHC'!F123)</f>
        <v/>
      </c>
      <c r="G124" s="26"/>
      <c r="H124" s="625"/>
      <c r="I124" s="625"/>
      <c r="J124" s="625"/>
      <c r="K124" s="625"/>
      <c r="L124" s="625"/>
      <c r="M124" s="625"/>
      <c r="N124" s="625"/>
      <c r="O124" s="625"/>
      <c r="P124" s="625"/>
      <c r="Q124" s="625"/>
      <c r="R124" s="373">
        <f t="shared" si="1"/>
        <v>0</v>
      </c>
      <c r="S124" s="31"/>
    </row>
    <row r="125" spans="3:19" ht="12" customHeight="1" x14ac:dyDescent="0.2">
      <c r="C125" s="13"/>
      <c r="D125" s="19">
        <f>'Revenue - NHC'!D126</f>
        <v>115</v>
      </c>
      <c r="E125" s="65" t="str">
        <f>IF(OR('Services - NHC'!E124="",'Services - NHC'!E124="[Enter service]"),"",'Services - NHC'!E124)</f>
        <v/>
      </c>
      <c r="F125" s="66" t="str">
        <f>IF(OR('Services - NHC'!F124="",'Services - NHC'!F124="[Select]"),"",'Services - NHC'!F124)</f>
        <v/>
      </c>
      <c r="G125" s="26"/>
      <c r="H125" s="625"/>
      <c r="I125" s="625"/>
      <c r="J125" s="625"/>
      <c r="K125" s="625"/>
      <c r="L125" s="625"/>
      <c r="M125" s="625"/>
      <c r="N125" s="625"/>
      <c r="O125" s="625"/>
      <c r="P125" s="625"/>
      <c r="Q125" s="625"/>
      <c r="R125" s="373">
        <f t="shared" si="1"/>
        <v>0</v>
      </c>
      <c r="S125" s="31"/>
    </row>
    <row r="126" spans="3:19" ht="12" customHeight="1" x14ac:dyDescent="0.2">
      <c r="C126" s="13"/>
      <c r="D126" s="19">
        <f>'Revenue - NHC'!D127</f>
        <v>116</v>
      </c>
      <c r="E126" s="65" t="str">
        <f>IF(OR('Services - NHC'!E125="",'Services - NHC'!E125="[Enter service]"),"",'Services - NHC'!E125)</f>
        <v/>
      </c>
      <c r="F126" s="66" t="str">
        <f>IF(OR('Services - NHC'!F125="",'Services - NHC'!F125="[Select]"),"",'Services - NHC'!F125)</f>
        <v/>
      </c>
      <c r="G126" s="26"/>
      <c r="H126" s="625"/>
      <c r="I126" s="625"/>
      <c r="J126" s="625"/>
      <c r="K126" s="625"/>
      <c r="L126" s="625"/>
      <c r="M126" s="625"/>
      <c r="N126" s="625"/>
      <c r="O126" s="625"/>
      <c r="P126" s="625"/>
      <c r="Q126" s="625"/>
      <c r="R126" s="373">
        <f t="shared" si="1"/>
        <v>0</v>
      </c>
      <c r="S126" s="31"/>
    </row>
    <row r="127" spans="3:19" ht="12" customHeight="1" x14ac:dyDescent="0.2">
      <c r="C127" s="13"/>
      <c r="D127" s="19">
        <f>'Revenue - NHC'!D128</f>
        <v>117</v>
      </c>
      <c r="E127" s="65" t="str">
        <f>IF(OR('Services - NHC'!E126="",'Services - NHC'!E126="[Enter service]"),"",'Services - NHC'!E126)</f>
        <v/>
      </c>
      <c r="F127" s="66" t="str">
        <f>IF(OR('Services - NHC'!F126="",'Services - NHC'!F126="[Select]"),"",'Services - NHC'!F126)</f>
        <v/>
      </c>
      <c r="G127" s="26"/>
      <c r="H127" s="625"/>
      <c r="I127" s="625"/>
      <c r="J127" s="625"/>
      <c r="K127" s="625"/>
      <c r="L127" s="625"/>
      <c r="M127" s="625"/>
      <c r="N127" s="625"/>
      <c r="O127" s="625"/>
      <c r="P127" s="625"/>
      <c r="Q127" s="625"/>
      <c r="R127" s="373">
        <f t="shared" si="1"/>
        <v>0</v>
      </c>
      <c r="S127" s="31"/>
    </row>
    <row r="128" spans="3:19" ht="12" customHeight="1" x14ac:dyDescent="0.2">
      <c r="C128" s="13"/>
      <c r="D128" s="19">
        <f>'Revenue - NHC'!D129</f>
        <v>118</v>
      </c>
      <c r="E128" s="65" t="str">
        <f>IF(OR('Services - NHC'!E127="",'Services - NHC'!E127="[Enter service]"),"",'Services - NHC'!E127)</f>
        <v/>
      </c>
      <c r="F128" s="66" t="str">
        <f>IF(OR('Services - NHC'!F127="",'Services - NHC'!F127="[Select]"),"",'Services - NHC'!F127)</f>
        <v/>
      </c>
      <c r="G128" s="26"/>
      <c r="H128" s="625"/>
      <c r="I128" s="625"/>
      <c r="J128" s="625"/>
      <c r="K128" s="625"/>
      <c r="L128" s="625"/>
      <c r="M128" s="625"/>
      <c r="N128" s="625"/>
      <c r="O128" s="625"/>
      <c r="P128" s="625"/>
      <c r="Q128" s="625"/>
      <c r="R128" s="373">
        <f t="shared" si="1"/>
        <v>0</v>
      </c>
      <c r="S128" s="31"/>
    </row>
    <row r="129" spans="3:19" ht="12" customHeight="1" x14ac:dyDescent="0.2">
      <c r="C129" s="13"/>
      <c r="D129" s="19">
        <f>'Revenue - NHC'!D130</f>
        <v>119</v>
      </c>
      <c r="E129" s="65" t="str">
        <f>IF(OR('Services - NHC'!E128="",'Services - NHC'!E128="[Enter service]"),"",'Services - NHC'!E128)</f>
        <v/>
      </c>
      <c r="F129" s="66" t="str">
        <f>IF(OR('Services - NHC'!F128="",'Services - NHC'!F128="[Select]"),"",'Services - NHC'!F128)</f>
        <v/>
      </c>
      <c r="G129" s="26"/>
      <c r="H129" s="625"/>
      <c r="I129" s="625"/>
      <c r="J129" s="625"/>
      <c r="K129" s="625"/>
      <c r="L129" s="625"/>
      <c r="M129" s="625"/>
      <c r="N129" s="625"/>
      <c r="O129" s="625"/>
      <c r="P129" s="625"/>
      <c r="Q129" s="625"/>
      <c r="R129" s="373">
        <f t="shared" si="1"/>
        <v>0</v>
      </c>
      <c r="S129" s="31"/>
    </row>
    <row r="130" spans="3:19" ht="12" customHeight="1" x14ac:dyDescent="0.2">
      <c r="C130" s="13"/>
      <c r="D130" s="19">
        <f>'Revenue - NHC'!D131</f>
        <v>120</v>
      </c>
      <c r="E130" s="65" t="str">
        <f>IF(OR('Services - NHC'!E129="",'Services - NHC'!E129="[Enter service]"),"",'Services - NHC'!E129)</f>
        <v/>
      </c>
      <c r="F130" s="66" t="str">
        <f>IF(OR('Services - NHC'!F129="",'Services - NHC'!F129="[Select]"),"",'Services - NHC'!F129)</f>
        <v/>
      </c>
      <c r="G130" s="26"/>
      <c r="H130" s="625"/>
      <c r="I130" s="625"/>
      <c r="J130" s="625"/>
      <c r="K130" s="625"/>
      <c r="L130" s="625"/>
      <c r="M130" s="625"/>
      <c r="N130" s="625"/>
      <c r="O130" s="625"/>
      <c r="P130" s="625"/>
      <c r="Q130" s="625"/>
      <c r="R130" s="373">
        <f t="shared" si="1"/>
        <v>0</v>
      </c>
      <c r="S130" s="31"/>
    </row>
    <row r="131" spans="3:19" ht="12" customHeight="1" x14ac:dyDescent="0.2">
      <c r="C131" s="13"/>
      <c r="D131" s="19">
        <f>'Revenue - NHC'!D132</f>
        <v>121</v>
      </c>
      <c r="E131" s="65" t="str">
        <f>IF(OR('Services - NHC'!E130="",'Services - NHC'!E130="[Enter service]"),"",'Services - NHC'!E130)</f>
        <v/>
      </c>
      <c r="F131" s="66" t="str">
        <f>IF(OR('Services - NHC'!F130="",'Services - NHC'!F130="[Select]"),"",'Services - NHC'!F130)</f>
        <v/>
      </c>
      <c r="G131" s="26"/>
      <c r="H131" s="625"/>
      <c r="I131" s="625"/>
      <c r="J131" s="625"/>
      <c r="K131" s="625"/>
      <c r="L131" s="625"/>
      <c r="M131" s="625"/>
      <c r="N131" s="625"/>
      <c r="O131" s="625"/>
      <c r="P131" s="625"/>
      <c r="Q131" s="625"/>
      <c r="R131" s="373">
        <f t="shared" si="1"/>
        <v>0</v>
      </c>
      <c r="S131" s="31"/>
    </row>
    <row r="132" spans="3:19" ht="12" customHeight="1" x14ac:dyDescent="0.2">
      <c r="C132" s="13"/>
      <c r="D132" s="19">
        <f>'Revenue - NHC'!D133</f>
        <v>122</v>
      </c>
      <c r="E132" s="65" t="str">
        <f>IF(OR('Services - NHC'!E131="",'Services - NHC'!E131="[Enter service]"),"",'Services - NHC'!E131)</f>
        <v/>
      </c>
      <c r="F132" s="66" t="str">
        <f>IF(OR('Services - NHC'!F131="",'Services - NHC'!F131="[Select]"),"",'Services - NHC'!F131)</f>
        <v/>
      </c>
      <c r="G132" s="26"/>
      <c r="H132" s="625"/>
      <c r="I132" s="625"/>
      <c r="J132" s="625"/>
      <c r="K132" s="625"/>
      <c r="L132" s="625"/>
      <c r="M132" s="625"/>
      <c r="N132" s="625"/>
      <c r="O132" s="625"/>
      <c r="P132" s="625"/>
      <c r="Q132" s="625"/>
      <c r="R132" s="373">
        <f t="shared" si="1"/>
        <v>0</v>
      </c>
      <c r="S132" s="31"/>
    </row>
    <row r="133" spans="3:19" ht="12" customHeight="1" x14ac:dyDescent="0.2">
      <c r="C133" s="13"/>
      <c r="D133" s="19">
        <f>'Revenue - NHC'!D134</f>
        <v>123</v>
      </c>
      <c r="E133" s="65" t="str">
        <f>IF(OR('Services - NHC'!E132="",'Services - NHC'!E132="[Enter service]"),"",'Services - NHC'!E132)</f>
        <v/>
      </c>
      <c r="F133" s="66" t="str">
        <f>IF(OR('Services - NHC'!F132="",'Services - NHC'!F132="[Select]"),"",'Services - NHC'!F132)</f>
        <v/>
      </c>
      <c r="G133" s="26"/>
      <c r="H133" s="625"/>
      <c r="I133" s="625"/>
      <c r="J133" s="625"/>
      <c r="K133" s="625"/>
      <c r="L133" s="625"/>
      <c r="M133" s="625"/>
      <c r="N133" s="625"/>
      <c r="O133" s="625"/>
      <c r="P133" s="625"/>
      <c r="Q133" s="625"/>
      <c r="R133" s="373">
        <f t="shared" si="1"/>
        <v>0</v>
      </c>
      <c r="S133" s="31"/>
    </row>
    <row r="134" spans="3:19" ht="12" customHeight="1" x14ac:dyDescent="0.2">
      <c r="C134" s="13"/>
      <c r="D134" s="19">
        <f>'Revenue - NHC'!D135</f>
        <v>124</v>
      </c>
      <c r="E134" s="65" t="str">
        <f>IF(OR('Services - NHC'!E133="",'Services - NHC'!E133="[Enter service]"),"",'Services - NHC'!E133)</f>
        <v/>
      </c>
      <c r="F134" s="66" t="str">
        <f>IF(OR('Services - NHC'!F133="",'Services - NHC'!F133="[Select]"),"",'Services - NHC'!F133)</f>
        <v/>
      </c>
      <c r="G134" s="26"/>
      <c r="H134" s="625"/>
      <c r="I134" s="625"/>
      <c r="J134" s="625"/>
      <c r="K134" s="625"/>
      <c r="L134" s="625"/>
      <c r="M134" s="625"/>
      <c r="N134" s="625"/>
      <c r="O134" s="625"/>
      <c r="P134" s="625"/>
      <c r="Q134" s="625"/>
      <c r="R134" s="373">
        <f t="shared" si="1"/>
        <v>0</v>
      </c>
      <c r="S134" s="31"/>
    </row>
    <row r="135" spans="3:19" ht="12" customHeight="1" x14ac:dyDescent="0.2">
      <c r="C135" s="13"/>
      <c r="D135" s="19">
        <f>'Revenue - NHC'!D136</f>
        <v>125</v>
      </c>
      <c r="E135" s="65" t="str">
        <f>IF(OR('Services - NHC'!E134="",'Services - NHC'!E134="[Enter service]"),"",'Services - NHC'!E134)</f>
        <v/>
      </c>
      <c r="F135" s="66" t="str">
        <f>IF(OR('Services - NHC'!F134="",'Services - NHC'!F134="[Select]"),"",'Services - NHC'!F134)</f>
        <v/>
      </c>
      <c r="G135" s="26"/>
      <c r="H135" s="625"/>
      <c r="I135" s="625"/>
      <c r="J135" s="625"/>
      <c r="K135" s="625"/>
      <c r="L135" s="625"/>
      <c r="M135" s="625"/>
      <c r="N135" s="625"/>
      <c r="O135" s="625"/>
      <c r="P135" s="625"/>
      <c r="Q135" s="625"/>
      <c r="R135" s="373">
        <f t="shared" si="1"/>
        <v>0</v>
      </c>
      <c r="S135" s="31"/>
    </row>
    <row r="136" spans="3:19" ht="12" customHeight="1" x14ac:dyDescent="0.2">
      <c r="C136" s="13"/>
      <c r="D136" s="19">
        <f>'Revenue - NHC'!D137</f>
        <v>126</v>
      </c>
      <c r="E136" s="65" t="str">
        <f>IF(OR('Services - NHC'!E135="",'Services - NHC'!E135="[Enter service]"),"",'Services - NHC'!E135)</f>
        <v/>
      </c>
      <c r="F136" s="66" t="str">
        <f>IF(OR('Services - NHC'!F135="",'Services - NHC'!F135="[Select]"),"",'Services - NHC'!F135)</f>
        <v/>
      </c>
      <c r="G136" s="26"/>
      <c r="H136" s="625"/>
      <c r="I136" s="625"/>
      <c r="J136" s="625"/>
      <c r="K136" s="625"/>
      <c r="L136" s="625"/>
      <c r="M136" s="625"/>
      <c r="N136" s="625"/>
      <c r="O136" s="625"/>
      <c r="P136" s="625"/>
      <c r="Q136" s="625"/>
      <c r="R136" s="373">
        <f t="shared" si="1"/>
        <v>0</v>
      </c>
      <c r="S136" s="31"/>
    </row>
    <row r="137" spans="3:19" ht="12" customHeight="1" x14ac:dyDescent="0.2">
      <c r="C137" s="13"/>
      <c r="D137" s="19">
        <f>'Revenue - NHC'!D138</f>
        <v>127</v>
      </c>
      <c r="E137" s="65" t="str">
        <f>IF(OR('Services - NHC'!E136="",'Services - NHC'!E136="[Enter service]"),"",'Services - NHC'!E136)</f>
        <v/>
      </c>
      <c r="F137" s="66" t="str">
        <f>IF(OR('Services - NHC'!F136="",'Services - NHC'!F136="[Select]"),"",'Services - NHC'!F136)</f>
        <v/>
      </c>
      <c r="G137" s="26"/>
      <c r="H137" s="625"/>
      <c r="I137" s="625"/>
      <c r="J137" s="625"/>
      <c r="K137" s="625"/>
      <c r="L137" s="625"/>
      <c r="M137" s="625"/>
      <c r="N137" s="625"/>
      <c r="O137" s="625"/>
      <c r="P137" s="625"/>
      <c r="Q137" s="625"/>
      <c r="R137" s="373">
        <f t="shared" si="1"/>
        <v>0</v>
      </c>
      <c r="S137" s="31"/>
    </row>
    <row r="138" spans="3:19" ht="12" customHeight="1" x14ac:dyDescent="0.2">
      <c r="C138" s="13"/>
      <c r="D138" s="19">
        <f>'Revenue - NHC'!D139</f>
        <v>128</v>
      </c>
      <c r="E138" s="65" t="str">
        <f>IF(OR('Services - NHC'!E137="",'Services - NHC'!E137="[Enter service]"),"",'Services - NHC'!E137)</f>
        <v/>
      </c>
      <c r="F138" s="66" t="str">
        <f>IF(OR('Services - NHC'!F137="",'Services - NHC'!F137="[Select]"),"",'Services - NHC'!F137)</f>
        <v/>
      </c>
      <c r="G138" s="26"/>
      <c r="H138" s="625"/>
      <c r="I138" s="625"/>
      <c r="J138" s="625"/>
      <c r="K138" s="625"/>
      <c r="L138" s="625"/>
      <c r="M138" s="625"/>
      <c r="N138" s="625"/>
      <c r="O138" s="625"/>
      <c r="P138" s="625"/>
      <c r="Q138" s="625"/>
      <c r="R138" s="373">
        <f t="shared" si="1"/>
        <v>0</v>
      </c>
      <c r="S138" s="31"/>
    </row>
    <row r="139" spans="3:19" ht="12" customHeight="1" x14ac:dyDescent="0.2">
      <c r="C139" s="13"/>
      <c r="D139" s="19">
        <f>'Revenue - NHC'!D140</f>
        <v>129</v>
      </c>
      <c r="E139" s="65" t="str">
        <f>IF(OR('Services - NHC'!E138="",'Services - NHC'!E138="[Enter service]"),"",'Services - NHC'!E138)</f>
        <v/>
      </c>
      <c r="F139" s="66" t="str">
        <f>IF(OR('Services - NHC'!F138="",'Services - NHC'!F138="[Select]"),"",'Services - NHC'!F138)</f>
        <v/>
      </c>
      <c r="G139" s="26"/>
      <c r="H139" s="625"/>
      <c r="I139" s="625"/>
      <c r="J139" s="625"/>
      <c r="K139" s="625"/>
      <c r="L139" s="625"/>
      <c r="M139" s="625"/>
      <c r="N139" s="625"/>
      <c r="O139" s="625"/>
      <c r="P139" s="625"/>
      <c r="Q139" s="625"/>
      <c r="R139" s="373">
        <f t="shared" si="1"/>
        <v>0</v>
      </c>
      <c r="S139" s="31"/>
    </row>
    <row r="140" spans="3:19" ht="12" customHeight="1" x14ac:dyDescent="0.2">
      <c r="C140" s="13"/>
      <c r="D140" s="19">
        <f>'Revenue - NHC'!D141</f>
        <v>130</v>
      </c>
      <c r="E140" s="65" t="str">
        <f>IF(OR('Services - NHC'!E139="",'Services - NHC'!E139="[Enter service]"),"",'Services - NHC'!E139)</f>
        <v/>
      </c>
      <c r="F140" s="66" t="str">
        <f>IF(OR('Services - NHC'!F139="",'Services - NHC'!F139="[Select]"),"",'Services - NHC'!F139)</f>
        <v/>
      </c>
      <c r="G140" s="26"/>
      <c r="H140" s="625"/>
      <c r="I140" s="625"/>
      <c r="J140" s="625"/>
      <c r="K140" s="625"/>
      <c r="L140" s="625"/>
      <c r="M140" s="625"/>
      <c r="N140" s="625"/>
      <c r="O140" s="625"/>
      <c r="P140" s="625"/>
      <c r="Q140" s="625"/>
      <c r="R140" s="373">
        <f t="shared" si="1"/>
        <v>0</v>
      </c>
      <c r="S140" s="31"/>
    </row>
    <row r="141" spans="3:19" ht="12" customHeight="1" x14ac:dyDescent="0.2">
      <c r="C141" s="13"/>
      <c r="D141" s="19">
        <f>'Revenue - NHC'!D142</f>
        <v>131</v>
      </c>
      <c r="E141" s="65" t="str">
        <f>IF(OR('Services - NHC'!E140="",'Services - NHC'!E140="[Enter service]"),"",'Services - NHC'!E140)</f>
        <v/>
      </c>
      <c r="F141" s="66" t="str">
        <f>IF(OR('Services - NHC'!F140="",'Services - NHC'!F140="[Select]"),"",'Services - NHC'!F140)</f>
        <v/>
      </c>
      <c r="G141" s="26"/>
      <c r="H141" s="625"/>
      <c r="I141" s="625"/>
      <c r="J141" s="625"/>
      <c r="K141" s="625"/>
      <c r="L141" s="625"/>
      <c r="M141" s="625"/>
      <c r="N141" s="625"/>
      <c r="O141" s="625"/>
      <c r="P141" s="625"/>
      <c r="Q141" s="625"/>
      <c r="R141" s="373">
        <f t="shared" si="1"/>
        <v>0</v>
      </c>
      <c r="S141" s="31"/>
    </row>
    <row r="142" spans="3:19" ht="12" customHeight="1" x14ac:dyDescent="0.2">
      <c r="C142" s="13"/>
      <c r="D142" s="19">
        <f>'Revenue - NHC'!D143</f>
        <v>132</v>
      </c>
      <c r="E142" s="65" t="str">
        <f>IF(OR('Services - NHC'!E141="",'Services - NHC'!E141="[Enter service]"),"",'Services - NHC'!E141)</f>
        <v/>
      </c>
      <c r="F142" s="66" t="str">
        <f>IF(OR('Services - NHC'!F141="",'Services - NHC'!F141="[Select]"),"",'Services - NHC'!F141)</f>
        <v/>
      </c>
      <c r="G142" s="26"/>
      <c r="H142" s="625"/>
      <c r="I142" s="625"/>
      <c r="J142" s="625"/>
      <c r="K142" s="625"/>
      <c r="L142" s="625"/>
      <c r="M142" s="625"/>
      <c r="N142" s="625"/>
      <c r="O142" s="625"/>
      <c r="P142" s="625"/>
      <c r="Q142" s="625"/>
      <c r="R142" s="373">
        <f t="shared" si="1"/>
        <v>0</v>
      </c>
      <c r="S142" s="31"/>
    </row>
    <row r="143" spans="3:19" ht="12" customHeight="1" x14ac:dyDescent="0.2">
      <c r="C143" s="13"/>
      <c r="D143" s="19">
        <f>'Revenue - NHC'!D144</f>
        <v>133</v>
      </c>
      <c r="E143" s="65" t="str">
        <f>IF(OR('Services - NHC'!E142="",'Services - NHC'!E142="[Enter service]"),"",'Services - NHC'!E142)</f>
        <v/>
      </c>
      <c r="F143" s="66" t="str">
        <f>IF(OR('Services - NHC'!F142="",'Services - NHC'!F142="[Select]"),"",'Services - NHC'!F142)</f>
        <v/>
      </c>
      <c r="G143" s="26"/>
      <c r="H143" s="625"/>
      <c r="I143" s="625"/>
      <c r="J143" s="625"/>
      <c r="K143" s="625"/>
      <c r="L143" s="625"/>
      <c r="M143" s="625"/>
      <c r="N143" s="625"/>
      <c r="O143" s="625"/>
      <c r="P143" s="625"/>
      <c r="Q143" s="625"/>
      <c r="R143" s="373">
        <f t="shared" si="1"/>
        <v>0</v>
      </c>
      <c r="S143" s="31"/>
    </row>
    <row r="144" spans="3:19" ht="12" customHeight="1" x14ac:dyDescent="0.2">
      <c r="C144" s="13"/>
      <c r="D144" s="19">
        <f>'Revenue - NHC'!D145</f>
        <v>134</v>
      </c>
      <c r="E144" s="65" t="str">
        <f>IF(OR('Services - NHC'!E143="",'Services - NHC'!E143="[Enter service]"),"",'Services - NHC'!E143)</f>
        <v/>
      </c>
      <c r="F144" s="66" t="str">
        <f>IF(OR('Services - NHC'!F143="",'Services - NHC'!F143="[Select]"),"",'Services - NHC'!F143)</f>
        <v/>
      </c>
      <c r="G144" s="26"/>
      <c r="H144" s="625"/>
      <c r="I144" s="625"/>
      <c r="J144" s="625"/>
      <c r="K144" s="625"/>
      <c r="L144" s="625"/>
      <c r="M144" s="625"/>
      <c r="N144" s="625"/>
      <c r="O144" s="625"/>
      <c r="P144" s="625"/>
      <c r="Q144" s="625"/>
      <c r="R144" s="373">
        <f t="shared" si="1"/>
        <v>0</v>
      </c>
      <c r="S144" s="31"/>
    </row>
    <row r="145" spans="3:19" ht="12" customHeight="1" x14ac:dyDescent="0.2">
      <c r="C145" s="13"/>
      <c r="D145" s="19">
        <f>'Revenue - NHC'!D146</f>
        <v>135</v>
      </c>
      <c r="E145" s="65" t="str">
        <f>IF(OR('Services - NHC'!E144="",'Services - NHC'!E144="[Enter service]"),"",'Services - NHC'!E144)</f>
        <v/>
      </c>
      <c r="F145" s="66" t="str">
        <f>IF(OR('Services - NHC'!F144="",'Services - NHC'!F144="[Select]"),"",'Services - NHC'!F144)</f>
        <v/>
      </c>
      <c r="G145" s="26"/>
      <c r="H145" s="625"/>
      <c r="I145" s="625"/>
      <c r="J145" s="625"/>
      <c r="K145" s="625"/>
      <c r="L145" s="625"/>
      <c r="M145" s="625"/>
      <c r="N145" s="625"/>
      <c r="O145" s="625"/>
      <c r="P145" s="625"/>
      <c r="Q145" s="625"/>
      <c r="R145" s="373">
        <f t="shared" si="1"/>
        <v>0</v>
      </c>
      <c r="S145" s="31"/>
    </row>
    <row r="146" spans="3:19" ht="12" customHeight="1" x14ac:dyDescent="0.2">
      <c r="C146" s="13"/>
      <c r="D146" s="19">
        <f>'Revenue - NHC'!D147</f>
        <v>136</v>
      </c>
      <c r="E146" s="65" t="str">
        <f>IF(OR('Services - NHC'!E145="",'Services - NHC'!E145="[Enter service]"),"",'Services - NHC'!E145)</f>
        <v/>
      </c>
      <c r="F146" s="66" t="str">
        <f>IF(OR('Services - NHC'!F145="",'Services - NHC'!F145="[Select]"),"",'Services - NHC'!F145)</f>
        <v/>
      </c>
      <c r="G146" s="26"/>
      <c r="H146" s="625"/>
      <c r="I146" s="625"/>
      <c r="J146" s="625"/>
      <c r="K146" s="625"/>
      <c r="L146" s="625"/>
      <c r="M146" s="625"/>
      <c r="N146" s="625"/>
      <c r="O146" s="625"/>
      <c r="P146" s="625"/>
      <c r="Q146" s="625"/>
      <c r="R146" s="373">
        <f t="shared" si="1"/>
        <v>0</v>
      </c>
      <c r="S146" s="31"/>
    </row>
    <row r="147" spans="3:19" ht="12" customHeight="1" x14ac:dyDescent="0.2">
      <c r="C147" s="13"/>
      <c r="D147" s="19">
        <f>'Revenue - NHC'!D148</f>
        <v>137</v>
      </c>
      <c r="E147" s="65" t="str">
        <f>IF(OR('Services - NHC'!E146="",'Services - NHC'!E146="[Enter service]"),"",'Services - NHC'!E146)</f>
        <v/>
      </c>
      <c r="F147" s="66" t="str">
        <f>IF(OR('Services - NHC'!F146="",'Services - NHC'!F146="[Select]"),"",'Services - NHC'!F146)</f>
        <v/>
      </c>
      <c r="G147" s="26"/>
      <c r="H147" s="625"/>
      <c r="I147" s="625"/>
      <c r="J147" s="625"/>
      <c r="K147" s="625"/>
      <c r="L147" s="625"/>
      <c r="M147" s="625"/>
      <c r="N147" s="625"/>
      <c r="O147" s="625"/>
      <c r="P147" s="625"/>
      <c r="Q147" s="625"/>
      <c r="R147" s="373">
        <f t="shared" si="1"/>
        <v>0</v>
      </c>
      <c r="S147" s="31"/>
    </row>
    <row r="148" spans="3:19" ht="12" customHeight="1" x14ac:dyDescent="0.2">
      <c r="C148" s="13"/>
      <c r="D148" s="19">
        <f>'Revenue - NHC'!D149</f>
        <v>138</v>
      </c>
      <c r="E148" s="65" t="str">
        <f>IF(OR('Services - NHC'!E147="",'Services - NHC'!E147="[Enter service]"),"",'Services - NHC'!E147)</f>
        <v/>
      </c>
      <c r="F148" s="66" t="str">
        <f>IF(OR('Services - NHC'!F147="",'Services - NHC'!F147="[Select]"),"",'Services - NHC'!F147)</f>
        <v/>
      </c>
      <c r="G148" s="26"/>
      <c r="H148" s="625"/>
      <c r="I148" s="625"/>
      <c r="J148" s="625"/>
      <c r="K148" s="625"/>
      <c r="L148" s="625"/>
      <c r="M148" s="625"/>
      <c r="N148" s="625"/>
      <c r="O148" s="625"/>
      <c r="P148" s="625"/>
      <c r="Q148" s="625"/>
      <c r="R148" s="373">
        <f t="shared" si="1"/>
        <v>0</v>
      </c>
      <c r="S148" s="31"/>
    </row>
    <row r="149" spans="3:19" ht="12" customHeight="1" x14ac:dyDescent="0.2">
      <c r="C149" s="13"/>
      <c r="D149" s="19">
        <f>'Revenue - NHC'!D150</f>
        <v>139</v>
      </c>
      <c r="E149" s="65" t="str">
        <f>IF(OR('Services - NHC'!E148="",'Services - NHC'!E148="[Enter service]"),"",'Services - NHC'!E148)</f>
        <v/>
      </c>
      <c r="F149" s="66" t="str">
        <f>IF(OR('Services - NHC'!F148="",'Services - NHC'!F148="[Select]"),"",'Services - NHC'!F148)</f>
        <v/>
      </c>
      <c r="G149" s="26"/>
      <c r="H149" s="625"/>
      <c r="I149" s="625"/>
      <c r="J149" s="625"/>
      <c r="K149" s="625"/>
      <c r="L149" s="625"/>
      <c r="M149" s="625"/>
      <c r="N149" s="625"/>
      <c r="O149" s="625"/>
      <c r="P149" s="625"/>
      <c r="Q149" s="625"/>
      <c r="R149" s="373">
        <f t="shared" si="1"/>
        <v>0</v>
      </c>
      <c r="S149" s="31"/>
    </row>
    <row r="150" spans="3:19" ht="12" customHeight="1" x14ac:dyDescent="0.2">
      <c r="C150" s="13"/>
      <c r="D150" s="19">
        <f>'Revenue - NHC'!D151</f>
        <v>140</v>
      </c>
      <c r="E150" s="65" t="str">
        <f>IF(OR('Services - NHC'!E149="",'Services - NHC'!E149="[Enter service]"),"",'Services - NHC'!E149)</f>
        <v/>
      </c>
      <c r="F150" s="66" t="str">
        <f>IF(OR('Services - NHC'!F149="",'Services - NHC'!F149="[Select]"),"",'Services - NHC'!F149)</f>
        <v/>
      </c>
      <c r="G150" s="26"/>
      <c r="H150" s="625"/>
      <c r="I150" s="625"/>
      <c r="J150" s="625"/>
      <c r="K150" s="625"/>
      <c r="L150" s="625"/>
      <c r="M150" s="625"/>
      <c r="N150" s="625"/>
      <c r="O150" s="625"/>
      <c r="P150" s="625"/>
      <c r="Q150" s="625"/>
      <c r="R150" s="373">
        <f t="shared" si="1"/>
        <v>0</v>
      </c>
      <c r="S150" s="31"/>
    </row>
    <row r="151" spans="3:19" ht="12" customHeight="1" collapsed="1" thickBot="1" x14ac:dyDescent="0.25">
      <c r="C151" s="13"/>
      <c r="D151" s="19"/>
      <c r="E151" s="71" t="s">
        <v>88</v>
      </c>
      <c r="F151" s="72"/>
      <c r="G151" s="26"/>
      <c r="H151" s="627"/>
      <c r="I151" s="627"/>
      <c r="J151" s="627"/>
      <c r="K151" s="627"/>
      <c r="L151" s="627"/>
      <c r="M151" s="627"/>
      <c r="N151" s="627"/>
      <c r="O151" s="627"/>
      <c r="P151" s="627"/>
      <c r="Q151" s="627"/>
      <c r="R151" s="373">
        <f t="shared" si="1"/>
        <v>0</v>
      </c>
      <c r="S151" s="31"/>
    </row>
    <row r="152" spans="3:19" ht="12" customHeight="1" thickTop="1" x14ac:dyDescent="0.2">
      <c r="C152" s="13"/>
      <c r="D152" s="14"/>
      <c r="E152" s="50" t="s">
        <v>87</v>
      </c>
      <c r="F152" s="51"/>
      <c r="G152" s="26"/>
      <c r="H152" s="374">
        <f>+SUM(H11:H151)</f>
        <v>9283926.6400000006</v>
      </c>
      <c r="I152" s="374">
        <f t="shared" ref="I152:Q152" si="2">+SUM(I11:I151)</f>
        <v>6835492</v>
      </c>
      <c r="J152" s="374">
        <f>+SUM(J11:J151)</f>
        <v>0</v>
      </c>
      <c r="K152" s="374">
        <f>+SUM(K11:K151)</f>
        <v>3378853</v>
      </c>
      <c r="L152" s="374">
        <f t="shared" si="2"/>
        <v>0</v>
      </c>
      <c r="M152" s="374">
        <f t="shared" si="2"/>
        <v>119284</v>
      </c>
      <c r="N152" s="374">
        <f t="shared" si="2"/>
        <v>274859</v>
      </c>
      <c r="O152" s="374">
        <f t="shared" si="2"/>
        <v>4301</v>
      </c>
      <c r="P152" s="374">
        <f t="shared" si="2"/>
        <v>0</v>
      </c>
      <c r="Q152" s="374">
        <f t="shared" si="2"/>
        <v>0</v>
      </c>
      <c r="R152" s="375">
        <f>SUM(H152:Q152)</f>
        <v>19896715.640000001</v>
      </c>
      <c r="S152" s="31"/>
    </row>
    <row r="153" spans="3:19" ht="12.6" customHeight="1" thickBot="1" x14ac:dyDescent="0.25">
      <c r="C153" s="32"/>
      <c r="D153" s="33"/>
      <c r="E153" s="34"/>
      <c r="F153" s="35"/>
      <c r="G153" s="108"/>
      <c r="H153" s="33"/>
      <c r="I153" s="218"/>
      <c r="J153" s="218"/>
      <c r="K153" s="218"/>
      <c r="L153" s="218"/>
      <c r="M153" s="218"/>
      <c r="N153" s="218"/>
      <c r="O153" s="36"/>
      <c r="P153" s="36"/>
      <c r="Q153" s="36"/>
      <c r="R153" s="36"/>
      <c r="S153" s="48"/>
    </row>
    <row r="154" spans="3:19" x14ac:dyDescent="0.2">
      <c r="F154" s="6"/>
      <c r="G154" s="6"/>
      <c r="Q154" s="38"/>
      <c r="R154" s="38"/>
    </row>
    <row r="155" spans="3:19" x14ac:dyDescent="0.2">
      <c r="F155" s="6"/>
      <c r="G155" s="6"/>
    </row>
    <row r="156" spans="3:19" ht="13.5" thickBot="1" x14ac:dyDescent="0.25">
      <c r="F156" s="6"/>
      <c r="G156" s="6"/>
    </row>
    <row r="157" spans="3:19" x14ac:dyDescent="0.2">
      <c r="C157" s="288"/>
      <c r="D157" s="289"/>
      <c r="E157" s="289"/>
      <c r="F157" s="268"/>
      <c r="G157" s="268"/>
      <c r="H157" s="269"/>
      <c r="I157" s="14"/>
      <c r="J157" s="14"/>
      <c r="K157" s="14"/>
      <c r="L157" s="14"/>
      <c r="M157" s="14"/>
      <c r="N157" s="14"/>
    </row>
    <row r="158" spans="3:19" x14ac:dyDescent="0.2">
      <c r="C158" s="13"/>
      <c r="D158" s="14"/>
      <c r="E158" s="25" t="s">
        <v>214</v>
      </c>
      <c r="F158" s="15"/>
      <c r="G158" s="15"/>
      <c r="H158" s="31"/>
      <c r="I158" s="14"/>
      <c r="J158" s="14"/>
      <c r="K158" s="14"/>
      <c r="L158" s="14"/>
      <c r="M158" s="14"/>
      <c r="N158" s="14"/>
    </row>
    <row r="159" spans="3:19" x14ac:dyDescent="0.2">
      <c r="C159" s="13"/>
      <c r="D159" s="14"/>
      <c r="E159" s="6" t="s">
        <v>217</v>
      </c>
      <c r="F159" s="15" t="s">
        <v>209</v>
      </c>
      <c r="G159" s="15"/>
      <c r="H159" s="31"/>
      <c r="I159" s="14"/>
      <c r="J159" s="14"/>
      <c r="K159" s="14"/>
      <c r="L159" s="14"/>
      <c r="M159" s="14"/>
      <c r="N159" s="14"/>
    </row>
    <row r="160" spans="3:19" x14ac:dyDescent="0.2">
      <c r="C160" s="13"/>
      <c r="D160" s="14"/>
      <c r="E160" s="639" t="s">
        <v>211</v>
      </c>
      <c r="F160" s="640"/>
      <c r="G160" s="273"/>
      <c r="H160" s="31"/>
      <c r="I160" s="14"/>
      <c r="J160" s="14"/>
      <c r="K160" s="14"/>
      <c r="L160" s="14"/>
      <c r="M160" s="14"/>
      <c r="N160" s="14"/>
    </row>
    <row r="161" spans="3:14" x14ac:dyDescent="0.2">
      <c r="C161" s="13"/>
      <c r="D161" s="14"/>
      <c r="E161" s="639" t="s">
        <v>211</v>
      </c>
      <c r="F161" s="640"/>
      <c r="G161" s="273"/>
      <c r="H161" s="31"/>
      <c r="I161" s="14"/>
      <c r="J161" s="14"/>
      <c r="K161" s="14"/>
      <c r="L161" s="14"/>
      <c r="M161" s="14"/>
      <c r="N161" s="14"/>
    </row>
    <row r="162" spans="3:14" x14ac:dyDescent="0.2">
      <c r="C162" s="13"/>
      <c r="D162" s="14"/>
      <c r="E162" s="639" t="s">
        <v>211</v>
      </c>
      <c r="F162" s="640"/>
      <c r="G162" s="273"/>
      <c r="H162" s="31"/>
      <c r="I162" s="14"/>
      <c r="J162" s="14"/>
      <c r="K162" s="14"/>
      <c r="L162" s="14"/>
      <c r="M162" s="14"/>
      <c r="N162" s="14"/>
    </row>
    <row r="163" spans="3:14" x14ac:dyDescent="0.2">
      <c r="C163" s="13"/>
      <c r="D163" s="14"/>
      <c r="E163" s="639" t="s">
        <v>211</v>
      </c>
      <c r="F163" s="640"/>
      <c r="G163" s="273"/>
      <c r="H163" s="31"/>
      <c r="I163" s="14"/>
      <c r="J163" s="14"/>
      <c r="K163" s="14"/>
      <c r="L163" s="14"/>
      <c r="M163" s="14"/>
      <c r="N163" s="14"/>
    </row>
    <row r="164" spans="3:14" x14ac:dyDescent="0.2">
      <c r="C164" s="13"/>
      <c r="D164" s="14"/>
      <c r="E164" s="639" t="s">
        <v>211</v>
      </c>
      <c r="F164" s="640"/>
      <c r="G164" s="273"/>
      <c r="H164" s="31"/>
      <c r="I164" s="14"/>
      <c r="J164" s="14"/>
      <c r="K164" s="14"/>
      <c r="L164" s="14"/>
      <c r="M164" s="14"/>
      <c r="N164" s="14"/>
    </row>
    <row r="165" spans="3:14" x14ac:dyDescent="0.2">
      <c r="C165" s="13"/>
      <c r="D165" s="14"/>
      <c r="E165" s="639" t="s">
        <v>211</v>
      </c>
      <c r="F165" s="640"/>
      <c r="G165" s="273"/>
      <c r="H165" s="31"/>
      <c r="I165" s="14"/>
      <c r="J165" s="14"/>
      <c r="K165" s="14"/>
      <c r="L165" s="14"/>
      <c r="M165" s="14"/>
      <c r="N165" s="14"/>
    </row>
    <row r="166" spans="3:14" x14ac:dyDescent="0.2">
      <c r="C166" s="13"/>
      <c r="D166" s="14"/>
      <c r="E166" s="639" t="s">
        <v>211</v>
      </c>
      <c r="F166" s="640"/>
      <c r="G166" s="273"/>
      <c r="H166" s="31"/>
      <c r="I166" s="14"/>
      <c r="J166" s="14"/>
      <c r="K166" s="14"/>
      <c r="L166" s="14"/>
      <c r="M166" s="14"/>
      <c r="N166" s="14"/>
    </row>
    <row r="167" spans="3:14" x14ac:dyDescent="0.2">
      <c r="C167" s="13"/>
      <c r="D167" s="14"/>
      <c r="E167" s="639" t="s">
        <v>211</v>
      </c>
      <c r="F167" s="640"/>
      <c r="G167" s="273"/>
      <c r="H167" s="31"/>
      <c r="I167" s="14"/>
      <c r="J167" s="14"/>
      <c r="K167" s="14"/>
      <c r="L167" s="14"/>
      <c r="M167" s="14"/>
      <c r="N167" s="14"/>
    </row>
    <row r="168" spans="3:14" x14ac:dyDescent="0.2">
      <c r="C168" s="13"/>
      <c r="D168" s="14"/>
      <c r="E168" s="639" t="s">
        <v>211</v>
      </c>
      <c r="F168" s="640"/>
      <c r="G168" s="273"/>
      <c r="H168" s="31"/>
      <c r="I168" s="14"/>
      <c r="J168" s="14"/>
      <c r="K168" s="14"/>
      <c r="L168" s="14"/>
      <c r="M168" s="14"/>
      <c r="N168" s="14"/>
    </row>
    <row r="169" spans="3:14" x14ac:dyDescent="0.2">
      <c r="C169" s="13"/>
      <c r="D169" s="14"/>
      <c r="E169" s="639" t="s">
        <v>211</v>
      </c>
      <c r="F169" s="640"/>
      <c r="G169" s="273"/>
      <c r="H169" s="31"/>
      <c r="I169" s="14"/>
      <c r="J169" s="14"/>
      <c r="K169" s="14"/>
      <c r="L169" s="14"/>
      <c r="M169" s="14"/>
      <c r="N169" s="14"/>
    </row>
    <row r="170" spans="3:14" x14ac:dyDescent="0.2">
      <c r="C170" s="13"/>
      <c r="D170" s="14"/>
      <c r="E170" s="639" t="s">
        <v>211</v>
      </c>
      <c r="F170" s="640"/>
      <c r="G170" s="273"/>
      <c r="H170" s="31"/>
      <c r="I170" s="14"/>
      <c r="J170" s="14"/>
      <c r="K170" s="14"/>
      <c r="L170" s="14"/>
      <c r="M170" s="14"/>
      <c r="N170" s="14"/>
    </row>
    <row r="171" spans="3:14" x14ac:dyDescent="0.2">
      <c r="C171" s="13"/>
      <c r="D171" s="14"/>
      <c r="E171" s="639" t="s">
        <v>211</v>
      </c>
      <c r="F171" s="640"/>
      <c r="G171" s="273"/>
      <c r="H171" s="31"/>
      <c r="I171" s="14"/>
      <c r="J171" s="14"/>
      <c r="K171" s="14"/>
      <c r="L171" s="14"/>
      <c r="M171" s="14"/>
      <c r="N171" s="14"/>
    </row>
    <row r="172" spans="3:14" x14ac:dyDescent="0.2">
      <c r="C172" s="13"/>
      <c r="D172" s="14"/>
      <c r="E172" s="639" t="s">
        <v>211</v>
      </c>
      <c r="F172" s="640"/>
      <c r="G172" s="273"/>
      <c r="H172" s="31"/>
      <c r="I172" s="14"/>
      <c r="J172" s="14"/>
      <c r="K172" s="14"/>
      <c r="L172" s="14"/>
      <c r="M172" s="14"/>
      <c r="N172" s="14"/>
    </row>
    <row r="173" spans="3:14" x14ac:dyDescent="0.2">
      <c r="C173" s="13"/>
      <c r="D173" s="14"/>
      <c r="E173" s="29" t="s">
        <v>87</v>
      </c>
      <c r="F173" s="273">
        <f>SUM(F160:F172)</f>
        <v>0</v>
      </c>
      <c r="G173" s="273"/>
      <c r="H173" s="31"/>
      <c r="I173" s="14"/>
      <c r="J173" s="14"/>
      <c r="K173" s="14"/>
      <c r="L173" s="14"/>
      <c r="M173" s="14"/>
      <c r="N173" s="14"/>
    </row>
    <row r="174" spans="3:14" x14ac:dyDescent="0.2">
      <c r="C174" s="13"/>
      <c r="D174" s="14"/>
      <c r="E174" s="29"/>
      <c r="F174" s="26"/>
      <c r="G174" s="26"/>
      <c r="H174" s="31"/>
      <c r="I174" s="14"/>
      <c r="J174" s="14"/>
      <c r="K174" s="14"/>
      <c r="L174" s="14"/>
      <c r="M174" s="14"/>
      <c r="N174" s="14"/>
    </row>
    <row r="175" spans="3:14" x14ac:dyDescent="0.2">
      <c r="C175" s="13"/>
      <c r="D175" s="14"/>
      <c r="E175" s="29" t="s">
        <v>215</v>
      </c>
      <c r="F175" s="286">
        <f>R151</f>
        <v>0</v>
      </c>
      <c r="G175" s="286"/>
      <c r="H175" s="31"/>
      <c r="I175" s="14"/>
      <c r="J175" s="14"/>
      <c r="K175" s="14"/>
      <c r="L175" s="14"/>
      <c r="M175" s="14"/>
      <c r="N175" s="14"/>
    </row>
    <row r="176" spans="3:14" x14ac:dyDescent="0.2">
      <c r="C176" s="13"/>
      <c r="D176" s="14"/>
      <c r="E176" s="30" t="s">
        <v>189</v>
      </c>
      <c r="F176" s="285">
        <f>F173-F175</f>
        <v>0</v>
      </c>
      <c r="G176" s="286"/>
      <c r="H176" s="31"/>
      <c r="I176" s="14"/>
      <c r="J176" s="14"/>
      <c r="K176" s="14"/>
      <c r="L176" s="14"/>
      <c r="M176" s="14"/>
      <c r="N176" s="14"/>
    </row>
    <row r="177" spans="3:14" ht="14.25" x14ac:dyDescent="0.2">
      <c r="C177" s="13"/>
      <c r="D177" s="14"/>
      <c r="E177" s="279" t="s">
        <v>210</v>
      </c>
      <c r="F177" s="290" t="str">
        <f>IF(F176="","",IF(F176=0,"OK","ISSUE"))</f>
        <v>OK</v>
      </c>
      <c r="G177" s="278"/>
      <c r="H177" s="31"/>
      <c r="I177" s="14"/>
      <c r="J177" s="14"/>
      <c r="K177" s="14"/>
      <c r="L177" s="14"/>
      <c r="M177" s="14"/>
      <c r="N177" s="14"/>
    </row>
    <row r="178" spans="3:14" x14ac:dyDescent="0.2">
      <c r="C178" s="13"/>
      <c r="D178" s="14"/>
      <c r="G178" s="280"/>
      <c r="H178" s="31"/>
      <c r="I178" s="14"/>
      <c r="J178" s="14"/>
      <c r="K178" s="14"/>
      <c r="L178" s="14"/>
      <c r="M178" s="14"/>
      <c r="N178" s="14"/>
    </row>
    <row r="179" spans="3:14" ht="13.5" thickBot="1" x14ac:dyDescent="0.25">
      <c r="C179" s="105"/>
      <c r="D179" s="218"/>
      <c r="E179" s="218"/>
      <c r="F179" s="287"/>
      <c r="G179" s="287"/>
      <c r="H179" s="109"/>
      <c r="I179" s="14"/>
      <c r="J179" s="14"/>
      <c r="K179" s="14"/>
      <c r="L179" s="14"/>
      <c r="M179" s="14"/>
      <c r="N179" s="14"/>
    </row>
    <row r="180" spans="3:14" x14ac:dyDescent="0.2">
      <c r="F180" s="6"/>
      <c r="G180" s="6"/>
    </row>
    <row r="181" spans="3:14" x14ac:dyDescent="0.2">
      <c r="F181" s="6"/>
      <c r="G181" s="6"/>
    </row>
    <row r="182" spans="3:14" x14ac:dyDescent="0.2">
      <c r="F182" s="6"/>
      <c r="G182" s="6"/>
    </row>
    <row r="183" spans="3:14" x14ac:dyDescent="0.2">
      <c r="F183" s="6"/>
      <c r="G183" s="6"/>
    </row>
    <row r="184" spans="3:14" x14ac:dyDescent="0.2">
      <c r="F184" s="6"/>
      <c r="G184" s="6"/>
    </row>
    <row r="185" spans="3:14" x14ac:dyDescent="0.2">
      <c r="F185" s="6"/>
      <c r="G185" s="6"/>
    </row>
    <row r="186" spans="3:14" x14ac:dyDescent="0.2">
      <c r="F186" s="6"/>
      <c r="G186" s="6"/>
    </row>
    <row r="187" spans="3:14" x14ac:dyDescent="0.2">
      <c r="F187" s="6"/>
      <c r="G187" s="6"/>
    </row>
    <row r="188" spans="3:14" x14ac:dyDescent="0.2">
      <c r="F188" s="6"/>
      <c r="G188" s="6"/>
    </row>
    <row r="189" spans="3:14" x14ac:dyDescent="0.2">
      <c r="F189" s="6"/>
      <c r="G189" s="6"/>
    </row>
    <row r="190" spans="3:14" x14ac:dyDescent="0.2">
      <c r="F190" s="6"/>
      <c r="G190" s="6"/>
    </row>
    <row r="191" spans="3:14" x14ac:dyDescent="0.2">
      <c r="F191" s="6"/>
      <c r="G191" s="6"/>
    </row>
    <row r="192" spans="3:14"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password="B0CC" sheet="1" objects="1" scenarios="1"/>
  <mergeCells count="2">
    <mergeCell ref="B4:E4"/>
    <mergeCell ref="H6:R6"/>
  </mergeCells>
  <conditionalFormatting sqref="G177:G178 F176:F177">
    <cfRule type="cellIs" dxfId="71" priority="1" operator="equal">
      <formula>"OK"</formula>
    </cfRule>
    <cfRule type="cellIs" dxfId="70" priority="2" operator="equal">
      <formula>"ISSUE"</formula>
    </cfRule>
  </conditionalFormatting>
  <pageMargins left="0.25" right="0.25" top="0.75" bottom="0.75" header="0.3" footer="0.3"/>
  <pageSetup paperSize="8" scale="6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pageSetUpPr fitToPage="1"/>
  </sheetPr>
  <dimension ref="A1:V340"/>
  <sheetViews>
    <sheetView zoomScale="80" zoomScaleNormal="80" zoomScalePageLayoutView="80" workbookViewId="0">
      <pane xSplit="5" ySplit="4" topLeftCell="F53"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8" width="17.33203125" style="6" customWidth="1"/>
    <col min="19" max="20" width="22" style="6" customWidth="1"/>
    <col min="21" max="22" width="4.1640625" style="6" customWidth="1"/>
    <col min="23" max="23" width="2.1640625" style="6" customWidth="1"/>
    <col min="24" max="16384" width="10.83203125" style="6"/>
  </cols>
  <sheetData>
    <row r="1" spans="1:22" ht="7.35" customHeight="1" x14ac:dyDescent="0.2"/>
    <row r="2" spans="1:22" ht="18" x14ac:dyDescent="0.2">
      <c r="A2" s="5">
        <v>80</v>
      </c>
      <c r="B2" s="2" t="s">
        <v>169</v>
      </c>
      <c r="H2" s="14"/>
    </row>
    <row r="3" spans="1:22" ht="16.350000000000001" customHeight="1" x14ac:dyDescent="0.2">
      <c r="B3" s="43" t="str">
        <f>'Revenue - NHC'!B3</f>
        <v>Mansfield (S)</v>
      </c>
    </row>
    <row r="4" spans="1:22" ht="12" customHeight="1" thickBot="1" x14ac:dyDescent="0.25">
      <c r="C4" s="14"/>
      <c r="D4" s="45"/>
      <c r="E4" s="75"/>
      <c r="F4" s="75"/>
      <c r="G4" s="75"/>
      <c r="H4" s="75"/>
      <c r="I4" s="75"/>
      <c r="J4" s="75"/>
      <c r="K4" s="75"/>
      <c r="L4" s="75"/>
      <c r="M4" s="75"/>
      <c r="N4" s="75"/>
      <c r="O4" s="75"/>
      <c r="P4" s="14"/>
      <c r="Q4" s="14"/>
      <c r="R4" s="14"/>
      <c r="S4" s="14"/>
      <c r="T4" s="14"/>
      <c r="U4" s="14"/>
      <c r="V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customHeight="1" x14ac:dyDescent="0.2">
      <c r="C6" s="13"/>
      <c r="D6" s="45"/>
      <c r="E6" s="75"/>
      <c r="F6" s="54"/>
      <c r="G6" s="14"/>
      <c r="H6" s="14"/>
      <c r="I6" s="14"/>
      <c r="J6" s="14"/>
      <c r="K6" s="821" t="str">
        <f>VLOOKUP(' Instructions'!C9,' Instructions'!Q9:U15,2,FALSE)</f>
        <v>2019-20</v>
      </c>
      <c r="L6" s="822"/>
      <c r="M6" s="822"/>
      <c r="N6" s="822"/>
      <c r="O6" s="822"/>
      <c r="P6" s="822"/>
      <c r="Q6" s="822"/>
      <c r="R6" s="822"/>
      <c r="S6" s="822"/>
      <c r="T6" s="824"/>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30" customHeight="1" x14ac:dyDescent="0.2">
      <c r="C8" s="13"/>
      <c r="D8" s="14"/>
      <c r="E8" s="75"/>
      <c r="F8" s="878" t="s">
        <v>107</v>
      </c>
      <c r="G8" s="879"/>
      <c r="H8" s="880"/>
      <c r="I8" s="826" t="s">
        <v>162</v>
      </c>
      <c r="J8" s="14"/>
      <c r="K8" s="884" t="s">
        <v>174</v>
      </c>
      <c r="L8" s="885"/>
      <c r="M8" s="886"/>
      <c r="N8" s="836" t="s">
        <v>101</v>
      </c>
      <c r="O8" s="837"/>
      <c r="P8" s="837"/>
      <c r="Q8" s="837"/>
      <c r="R8" s="838"/>
      <c r="S8" s="825" t="s">
        <v>116</v>
      </c>
      <c r="T8" s="825" t="s">
        <v>91</v>
      </c>
      <c r="U8" s="31"/>
      <c r="V8" s="14"/>
    </row>
    <row r="9" spans="1:22" ht="25.5" x14ac:dyDescent="0.2">
      <c r="C9" s="13"/>
      <c r="D9" s="14"/>
      <c r="E9" s="106"/>
      <c r="F9" s="881"/>
      <c r="G9" s="882"/>
      <c r="H9" s="883"/>
      <c r="I9" s="827"/>
      <c r="J9" s="14"/>
      <c r="K9" s="208" t="s">
        <v>117</v>
      </c>
      <c r="L9" s="208" t="s">
        <v>124</v>
      </c>
      <c r="M9" s="208" t="s">
        <v>161</v>
      </c>
      <c r="N9" s="95" t="s">
        <v>103</v>
      </c>
      <c r="O9" s="95" t="s">
        <v>104</v>
      </c>
      <c r="P9" s="95" t="s">
        <v>105</v>
      </c>
      <c r="Q9" s="95" t="s">
        <v>106</v>
      </c>
      <c r="R9" s="95" t="s">
        <v>87</v>
      </c>
      <c r="S9" s="825"/>
      <c r="T9" s="825"/>
      <c r="U9" s="31"/>
      <c r="V9" s="14"/>
    </row>
    <row r="10" spans="1:22" x14ac:dyDescent="0.2">
      <c r="C10" s="13"/>
      <c r="D10" s="14"/>
      <c r="E10" s="106"/>
      <c r="F10" s="134"/>
      <c r="G10" s="134"/>
      <c r="H10" s="134"/>
      <c r="I10" s="134"/>
      <c r="J10" s="14"/>
      <c r="K10" s="54" t="s">
        <v>163</v>
      </c>
      <c r="L10" s="54" t="s">
        <v>163</v>
      </c>
      <c r="M10" s="54" t="s">
        <v>163</v>
      </c>
      <c r="N10" s="54" t="s">
        <v>164</v>
      </c>
      <c r="O10" s="54" t="s">
        <v>164</v>
      </c>
      <c r="P10" s="54" t="s">
        <v>164</v>
      </c>
      <c r="Q10" s="54" t="s">
        <v>164</v>
      </c>
      <c r="R10" s="54" t="s">
        <v>164</v>
      </c>
      <c r="S10" s="54"/>
      <c r="T10" s="54" t="s">
        <v>164</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42" t="s">
        <v>562</v>
      </c>
      <c r="F12" s="873" t="s">
        <v>541</v>
      </c>
      <c r="G12" s="874"/>
      <c r="H12" s="875"/>
      <c r="I12" s="629" t="s">
        <v>131</v>
      </c>
      <c r="J12" s="14"/>
      <c r="K12" s="876"/>
      <c r="L12" s="876"/>
      <c r="M12" s="876">
        <v>1</v>
      </c>
      <c r="N12" s="892"/>
      <c r="O12" s="892"/>
      <c r="P12" s="892"/>
      <c r="Q12" s="892">
        <v>2539519</v>
      </c>
      <c r="R12" s="887">
        <f>SUM(N12:Q16)</f>
        <v>2539519</v>
      </c>
      <c r="S12" s="628" t="s">
        <v>360</v>
      </c>
      <c r="T12" s="641">
        <v>1285519</v>
      </c>
      <c r="U12" s="31"/>
      <c r="V12" s="14"/>
    </row>
    <row r="13" spans="1:22" ht="12" customHeight="1" x14ac:dyDescent="0.2">
      <c r="C13" s="13"/>
      <c r="D13" s="19"/>
      <c r="E13" s="843"/>
      <c r="F13" s="848"/>
      <c r="G13" s="849"/>
      <c r="H13" s="850"/>
      <c r="I13" s="629"/>
      <c r="J13" s="14"/>
      <c r="K13" s="855"/>
      <c r="L13" s="855"/>
      <c r="M13" s="855"/>
      <c r="N13" s="840"/>
      <c r="O13" s="840"/>
      <c r="P13" s="840"/>
      <c r="Q13" s="840"/>
      <c r="R13" s="832"/>
      <c r="S13" s="629" t="s">
        <v>108</v>
      </c>
      <c r="T13" s="642">
        <v>1254000</v>
      </c>
      <c r="U13" s="31"/>
      <c r="V13" s="14"/>
    </row>
    <row r="14" spans="1:22" ht="12" customHeight="1" x14ac:dyDescent="0.2">
      <c r="C14" s="13"/>
      <c r="D14" s="19"/>
      <c r="E14" s="843"/>
      <c r="F14" s="848"/>
      <c r="G14" s="849"/>
      <c r="H14" s="850"/>
      <c r="I14" s="629"/>
      <c r="J14" s="14"/>
      <c r="K14" s="855"/>
      <c r="L14" s="855"/>
      <c r="M14" s="855"/>
      <c r="N14" s="840"/>
      <c r="O14" s="840"/>
      <c r="P14" s="840"/>
      <c r="Q14" s="840"/>
      <c r="R14" s="832"/>
      <c r="S14" s="629"/>
      <c r="T14" s="642"/>
      <c r="U14" s="31"/>
      <c r="V14" s="14"/>
    </row>
    <row r="15" spans="1:22" ht="12" customHeight="1" x14ac:dyDescent="0.2">
      <c r="C15" s="13"/>
      <c r="D15" s="19"/>
      <c r="E15" s="843"/>
      <c r="F15" s="848"/>
      <c r="G15" s="849"/>
      <c r="H15" s="850"/>
      <c r="I15" s="629"/>
      <c r="J15" s="14"/>
      <c r="K15" s="855"/>
      <c r="L15" s="855"/>
      <c r="M15" s="855"/>
      <c r="N15" s="840"/>
      <c r="O15" s="840"/>
      <c r="P15" s="840"/>
      <c r="Q15" s="840"/>
      <c r="R15" s="832"/>
      <c r="S15" s="629"/>
      <c r="T15" s="642"/>
      <c r="U15" s="31"/>
      <c r="V15" s="14"/>
    </row>
    <row r="16" spans="1:22" ht="12" customHeight="1" x14ac:dyDescent="0.2">
      <c r="C16" s="13"/>
      <c r="D16" s="19"/>
      <c r="E16" s="858"/>
      <c r="F16" s="859"/>
      <c r="G16" s="860"/>
      <c r="H16" s="861"/>
      <c r="I16" s="629"/>
      <c r="J16" s="14"/>
      <c r="K16" s="862"/>
      <c r="L16" s="862"/>
      <c r="M16" s="862"/>
      <c r="N16" s="841"/>
      <c r="O16" s="841"/>
      <c r="P16" s="841"/>
      <c r="Q16" s="841"/>
      <c r="R16" s="833"/>
      <c r="S16" s="135" t="s">
        <v>87</v>
      </c>
      <c r="T16" s="98">
        <f>SUM(T12:T15)</f>
        <v>2539519</v>
      </c>
      <c r="U16" s="31"/>
      <c r="V16" s="14"/>
    </row>
    <row r="17" spans="3:22" ht="12" customHeight="1" x14ac:dyDescent="0.2">
      <c r="C17" s="13"/>
      <c r="D17" s="19">
        <f>D12+1</f>
        <v>2</v>
      </c>
      <c r="E17" s="842" t="s">
        <v>563</v>
      </c>
      <c r="F17" s="863" t="s">
        <v>564</v>
      </c>
      <c r="G17" s="846"/>
      <c r="H17" s="847"/>
      <c r="I17" s="629" t="s">
        <v>131</v>
      </c>
      <c r="J17" s="14"/>
      <c r="K17" s="854"/>
      <c r="L17" s="854"/>
      <c r="M17" s="854">
        <v>1</v>
      </c>
      <c r="N17" s="839"/>
      <c r="O17" s="839"/>
      <c r="P17" s="839"/>
      <c r="Q17" s="839">
        <v>800000</v>
      </c>
      <c r="R17" s="831">
        <f>SUM(N17:Q21)</f>
        <v>800000</v>
      </c>
      <c r="S17" s="629" t="s">
        <v>360</v>
      </c>
      <c r="T17" s="643">
        <v>800000</v>
      </c>
      <c r="U17" s="31"/>
      <c r="V17" s="14"/>
    </row>
    <row r="18" spans="3:22" ht="12" customHeight="1" x14ac:dyDescent="0.2">
      <c r="C18" s="13"/>
      <c r="D18" s="19"/>
      <c r="E18" s="843"/>
      <c r="F18" s="848"/>
      <c r="G18" s="849"/>
      <c r="H18" s="850"/>
      <c r="I18" s="629" t="s">
        <v>494</v>
      </c>
      <c r="J18" s="14"/>
      <c r="K18" s="855"/>
      <c r="L18" s="855"/>
      <c r="M18" s="855"/>
      <c r="N18" s="840"/>
      <c r="O18" s="840"/>
      <c r="P18" s="840"/>
      <c r="Q18" s="840"/>
      <c r="R18" s="832"/>
      <c r="S18" s="629"/>
      <c r="T18" s="643"/>
      <c r="U18" s="31"/>
      <c r="V18" s="14"/>
    </row>
    <row r="19" spans="3:22" ht="12" customHeight="1" x14ac:dyDescent="0.2">
      <c r="C19" s="13"/>
      <c r="D19" s="19"/>
      <c r="E19" s="843"/>
      <c r="F19" s="848"/>
      <c r="G19" s="849"/>
      <c r="H19" s="850"/>
      <c r="I19" s="629"/>
      <c r="J19" s="14"/>
      <c r="K19" s="855"/>
      <c r="L19" s="855"/>
      <c r="M19" s="855"/>
      <c r="N19" s="840"/>
      <c r="O19" s="840"/>
      <c r="P19" s="840"/>
      <c r="Q19" s="840"/>
      <c r="R19" s="832"/>
      <c r="S19" s="629"/>
      <c r="T19" s="643"/>
      <c r="U19" s="31"/>
      <c r="V19" s="14"/>
    </row>
    <row r="20" spans="3:22" ht="12" customHeight="1" x14ac:dyDescent="0.2">
      <c r="C20" s="13"/>
      <c r="D20" s="19"/>
      <c r="E20" s="843"/>
      <c r="F20" s="848"/>
      <c r="G20" s="849"/>
      <c r="H20" s="850"/>
      <c r="I20" s="629"/>
      <c r="J20" s="14"/>
      <c r="K20" s="855"/>
      <c r="L20" s="855"/>
      <c r="M20" s="855"/>
      <c r="N20" s="840"/>
      <c r="O20" s="840"/>
      <c r="P20" s="840"/>
      <c r="Q20" s="840"/>
      <c r="R20" s="832"/>
      <c r="S20" s="629"/>
      <c r="T20" s="643"/>
      <c r="U20" s="31"/>
      <c r="V20" s="14"/>
    </row>
    <row r="21" spans="3:22" ht="12" customHeight="1" x14ac:dyDescent="0.2">
      <c r="C21" s="13"/>
      <c r="D21" s="19"/>
      <c r="E21" s="858"/>
      <c r="F21" s="859"/>
      <c r="G21" s="860"/>
      <c r="H21" s="861"/>
      <c r="I21" s="629"/>
      <c r="J21" s="14"/>
      <c r="K21" s="862"/>
      <c r="L21" s="862"/>
      <c r="M21" s="862"/>
      <c r="N21" s="841"/>
      <c r="O21" s="841"/>
      <c r="P21" s="841"/>
      <c r="Q21" s="841"/>
      <c r="R21" s="833"/>
      <c r="S21" s="135" t="s">
        <v>87</v>
      </c>
      <c r="T21" s="98">
        <f>SUM(T17:T20)</f>
        <v>800000</v>
      </c>
      <c r="U21" s="31"/>
      <c r="V21" s="14"/>
    </row>
    <row r="22" spans="3:22" ht="12" customHeight="1" x14ac:dyDescent="0.2">
      <c r="C22" s="13"/>
      <c r="D22" s="19">
        <f>D17+1</f>
        <v>3</v>
      </c>
      <c r="E22" s="745" t="s">
        <v>566</v>
      </c>
      <c r="F22" s="863" t="s">
        <v>549</v>
      </c>
      <c r="G22" s="864"/>
      <c r="H22" s="865"/>
      <c r="I22" s="629" t="s">
        <v>503</v>
      </c>
      <c r="J22" s="14"/>
      <c r="K22" s="854"/>
      <c r="L22" s="854">
        <v>1</v>
      </c>
      <c r="M22" s="854"/>
      <c r="N22" s="839"/>
      <c r="O22" s="839">
        <v>616000</v>
      </c>
      <c r="P22" s="839"/>
      <c r="Q22" s="839"/>
      <c r="R22" s="831">
        <f>SUM(N22:Q26)</f>
        <v>616000</v>
      </c>
      <c r="S22" s="629" t="s">
        <v>360</v>
      </c>
      <c r="T22" s="643">
        <v>491000</v>
      </c>
      <c r="U22" s="31"/>
      <c r="V22" s="14"/>
    </row>
    <row r="23" spans="3:22" ht="12" customHeight="1" x14ac:dyDescent="0.2">
      <c r="C23" s="13"/>
      <c r="D23" s="19"/>
      <c r="E23" s="746"/>
      <c r="F23" s="866"/>
      <c r="G23" s="867"/>
      <c r="H23" s="868"/>
      <c r="I23" s="629"/>
      <c r="J23" s="14"/>
      <c r="K23" s="855"/>
      <c r="L23" s="855"/>
      <c r="M23" s="855"/>
      <c r="N23" s="840"/>
      <c r="O23" s="840"/>
      <c r="P23" s="840"/>
      <c r="Q23" s="840"/>
      <c r="R23" s="832"/>
      <c r="S23" s="629" t="s">
        <v>112</v>
      </c>
      <c r="T23" s="643">
        <v>125000</v>
      </c>
      <c r="U23" s="31"/>
      <c r="V23" s="14"/>
    </row>
    <row r="24" spans="3:22" ht="12" customHeight="1" x14ac:dyDescent="0.2">
      <c r="C24" s="13"/>
      <c r="D24" s="19"/>
      <c r="E24" s="746"/>
      <c r="F24" s="866"/>
      <c r="G24" s="867"/>
      <c r="H24" s="868"/>
      <c r="I24" s="629"/>
      <c r="J24" s="14"/>
      <c r="K24" s="855"/>
      <c r="L24" s="855"/>
      <c r="M24" s="855"/>
      <c r="N24" s="840"/>
      <c r="O24" s="840"/>
      <c r="P24" s="840"/>
      <c r="Q24" s="840"/>
      <c r="R24" s="832"/>
      <c r="S24" s="629"/>
      <c r="T24" s="643"/>
      <c r="U24" s="31"/>
      <c r="V24" s="14"/>
    </row>
    <row r="25" spans="3:22" ht="12" customHeight="1" x14ac:dyDescent="0.2">
      <c r="C25" s="13"/>
      <c r="D25" s="19"/>
      <c r="E25" s="746"/>
      <c r="F25" s="866"/>
      <c r="G25" s="867"/>
      <c r="H25" s="868"/>
      <c r="I25" s="629"/>
      <c r="J25" s="14"/>
      <c r="K25" s="855"/>
      <c r="L25" s="855"/>
      <c r="M25" s="855"/>
      <c r="N25" s="840"/>
      <c r="O25" s="840"/>
      <c r="P25" s="840"/>
      <c r="Q25" s="840"/>
      <c r="R25" s="832"/>
      <c r="S25" s="629"/>
      <c r="T25" s="643"/>
      <c r="U25" s="31"/>
      <c r="V25" s="14"/>
    </row>
    <row r="26" spans="3:22" ht="12" customHeight="1" x14ac:dyDescent="0.2">
      <c r="C26" s="13"/>
      <c r="D26" s="19"/>
      <c r="E26" s="755"/>
      <c r="F26" s="869"/>
      <c r="G26" s="870"/>
      <c r="H26" s="871"/>
      <c r="I26" s="629"/>
      <c r="J26" s="14"/>
      <c r="K26" s="862"/>
      <c r="L26" s="862"/>
      <c r="M26" s="862"/>
      <c r="N26" s="841"/>
      <c r="O26" s="841"/>
      <c r="P26" s="841"/>
      <c r="Q26" s="841"/>
      <c r="R26" s="833"/>
      <c r="S26" s="135" t="s">
        <v>87</v>
      </c>
      <c r="T26" s="98">
        <f>SUM(T22:T25)</f>
        <v>616000</v>
      </c>
      <c r="U26" s="31"/>
      <c r="V26" s="14"/>
    </row>
    <row r="27" spans="3:22" ht="12" customHeight="1" x14ac:dyDescent="0.2">
      <c r="C27" s="13"/>
      <c r="D27" s="19">
        <f>D22+1</f>
        <v>4</v>
      </c>
      <c r="E27" s="745" t="s">
        <v>544</v>
      </c>
      <c r="F27" s="863" t="s">
        <v>545</v>
      </c>
      <c r="G27" s="864"/>
      <c r="H27" s="865"/>
      <c r="I27" s="629" t="s">
        <v>131</v>
      </c>
      <c r="J27" s="14"/>
      <c r="K27" s="854"/>
      <c r="L27" s="854"/>
      <c r="M27" s="854">
        <v>1</v>
      </c>
      <c r="N27" s="839">
        <v>0</v>
      </c>
      <c r="O27" s="839">
        <v>600000</v>
      </c>
      <c r="P27" s="839"/>
      <c r="Q27" s="839"/>
      <c r="R27" s="831">
        <f>SUM(N27:Q31)</f>
        <v>600000</v>
      </c>
      <c r="S27" s="629" t="s">
        <v>360</v>
      </c>
      <c r="T27" s="643">
        <v>600000</v>
      </c>
      <c r="U27" s="31"/>
      <c r="V27" s="14"/>
    </row>
    <row r="28" spans="3:22" ht="12" customHeight="1" x14ac:dyDescent="0.2">
      <c r="C28" s="13"/>
      <c r="D28" s="19"/>
      <c r="E28" s="746"/>
      <c r="F28" s="866"/>
      <c r="G28" s="867"/>
      <c r="H28" s="868"/>
      <c r="I28" s="629" t="s">
        <v>503</v>
      </c>
      <c r="J28" s="14"/>
      <c r="K28" s="855"/>
      <c r="L28" s="855"/>
      <c r="M28" s="855"/>
      <c r="N28" s="840"/>
      <c r="O28" s="840"/>
      <c r="P28" s="840"/>
      <c r="Q28" s="840"/>
      <c r="R28" s="832"/>
      <c r="S28" s="629"/>
      <c r="T28" s="643"/>
      <c r="U28" s="31"/>
      <c r="V28" s="14"/>
    </row>
    <row r="29" spans="3:22" ht="12" customHeight="1" x14ac:dyDescent="0.2">
      <c r="C29" s="13"/>
      <c r="D29" s="19"/>
      <c r="E29" s="746"/>
      <c r="F29" s="866"/>
      <c r="G29" s="867"/>
      <c r="H29" s="868"/>
      <c r="I29" s="629"/>
      <c r="J29" s="14"/>
      <c r="K29" s="855"/>
      <c r="L29" s="855"/>
      <c r="M29" s="855"/>
      <c r="N29" s="840"/>
      <c r="O29" s="840"/>
      <c r="P29" s="840"/>
      <c r="Q29" s="840"/>
      <c r="R29" s="832"/>
      <c r="S29" s="629"/>
      <c r="T29" s="643"/>
      <c r="U29" s="31"/>
      <c r="V29" s="14"/>
    </row>
    <row r="30" spans="3:22" ht="12" customHeight="1" x14ac:dyDescent="0.2">
      <c r="C30" s="13"/>
      <c r="D30" s="19"/>
      <c r="E30" s="746"/>
      <c r="F30" s="866"/>
      <c r="G30" s="867"/>
      <c r="H30" s="868"/>
      <c r="I30" s="629"/>
      <c r="J30" s="14"/>
      <c r="K30" s="855"/>
      <c r="L30" s="855"/>
      <c r="M30" s="855"/>
      <c r="N30" s="840"/>
      <c r="O30" s="840"/>
      <c r="P30" s="840"/>
      <c r="Q30" s="840"/>
      <c r="R30" s="832"/>
      <c r="S30" s="629"/>
      <c r="T30" s="643"/>
      <c r="U30" s="31"/>
      <c r="V30" s="14"/>
    </row>
    <row r="31" spans="3:22" ht="12" customHeight="1" x14ac:dyDescent="0.2">
      <c r="C31" s="13"/>
      <c r="D31" s="19"/>
      <c r="E31" s="755"/>
      <c r="F31" s="869"/>
      <c r="G31" s="870"/>
      <c r="H31" s="871"/>
      <c r="I31" s="629"/>
      <c r="J31" s="14"/>
      <c r="K31" s="862"/>
      <c r="L31" s="862"/>
      <c r="M31" s="862"/>
      <c r="N31" s="841"/>
      <c r="O31" s="841"/>
      <c r="P31" s="841"/>
      <c r="Q31" s="841"/>
      <c r="R31" s="833"/>
      <c r="S31" s="135" t="s">
        <v>87</v>
      </c>
      <c r="T31" s="98">
        <f>SUM(T27:T30)</f>
        <v>600000</v>
      </c>
      <c r="U31" s="31"/>
      <c r="V31" s="14"/>
    </row>
    <row r="32" spans="3:22" ht="12" customHeight="1" x14ac:dyDescent="0.2">
      <c r="C32" s="13"/>
      <c r="D32" s="19">
        <f>D27+1</f>
        <v>5</v>
      </c>
      <c r="E32" s="745" t="s">
        <v>546</v>
      </c>
      <c r="F32" s="863" t="s">
        <v>547</v>
      </c>
      <c r="G32" s="864"/>
      <c r="H32" s="865"/>
      <c r="I32" s="629" t="s">
        <v>131</v>
      </c>
      <c r="J32" s="14"/>
      <c r="K32" s="854"/>
      <c r="L32" s="854"/>
      <c r="M32" s="854">
        <v>1</v>
      </c>
      <c r="N32" s="839"/>
      <c r="O32" s="839">
        <v>600000</v>
      </c>
      <c r="P32" s="839"/>
      <c r="Q32" s="839"/>
      <c r="R32" s="831">
        <f>SUM(N32:Q36)</f>
        <v>600000</v>
      </c>
      <c r="S32" s="629" t="s">
        <v>360</v>
      </c>
      <c r="T32" s="643">
        <v>600000</v>
      </c>
      <c r="U32" s="31"/>
      <c r="V32" s="14"/>
    </row>
    <row r="33" spans="3:22" ht="12" customHeight="1" x14ac:dyDescent="0.2">
      <c r="C33" s="13"/>
      <c r="D33" s="19"/>
      <c r="E33" s="746"/>
      <c r="F33" s="866"/>
      <c r="G33" s="867"/>
      <c r="H33" s="868"/>
      <c r="I33" s="629" t="s">
        <v>503</v>
      </c>
      <c r="J33" s="14"/>
      <c r="K33" s="855"/>
      <c r="L33" s="855"/>
      <c r="M33" s="855"/>
      <c r="N33" s="840"/>
      <c r="O33" s="840"/>
      <c r="P33" s="840"/>
      <c r="Q33" s="840"/>
      <c r="R33" s="832"/>
      <c r="S33" s="629"/>
      <c r="T33" s="643"/>
      <c r="U33" s="31"/>
      <c r="V33" s="14"/>
    </row>
    <row r="34" spans="3:22" ht="12" customHeight="1" x14ac:dyDescent="0.2">
      <c r="C34" s="13"/>
      <c r="D34" s="19"/>
      <c r="E34" s="746"/>
      <c r="F34" s="866"/>
      <c r="G34" s="867"/>
      <c r="H34" s="868"/>
      <c r="I34" s="629"/>
      <c r="J34" s="14"/>
      <c r="K34" s="855"/>
      <c r="L34" s="855"/>
      <c r="M34" s="855"/>
      <c r="N34" s="840"/>
      <c r="O34" s="840"/>
      <c r="P34" s="840"/>
      <c r="Q34" s="840"/>
      <c r="R34" s="832"/>
      <c r="S34" s="629"/>
      <c r="T34" s="643"/>
      <c r="U34" s="31"/>
      <c r="V34" s="14"/>
    </row>
    <row r="35" spans="3:22" ht="12" customHeight="1" x14ac:dyDescent="0.2">
      <c r="C35" s="13"/>
      <c r="D35" s="19"/>
      <c r="E35" s="746"/>
      <c r="F35" s="866"/>
      <c r="G35" s="867"/>
      <c r="H35" s="868"/>
      <c r="I35" s="629"/>
      <c r="J35" s="14"/>
      <c r="K35" s="855"/>
      <c r="L35" s="855"/>
      <c r="M35" s="855"/>
      <c r="N35" s="840"/>
      <c r="O35" s="840"/>
      <c r="P35" s="840"/>
      <c r="Q35" s="840"/>
      <c r="R35" s="832"/>
      <c r="S35" s="629"/>
      <c r="T35" s="643"/>
      <c r="U35" s="31"/>
      <c r="V35" s="14"/>
    </row>
    <row r="36" spans="3:22" ht="12" customHeight="1" x14ac:dyDescent="0.2">
      <c r="C36" s="13"/>
      <c r="D36" s="19"/>
      <c r="E36" s="755"/>
      <c r="F36" s="869"/>
      <c r="G36" s="870"/>
      <c r="H36" s="871"/>
      <c r="I36" s="629"/>
      <c r="J36" s="14"/>
      <c r="K36" s="862"/>
      <c r="L36" s="862"/>
      <c r="M36" s="862"/>
      <c r="N36" s="841"/>
      <c r="O36" s="841"/>
      <c r="P36" s="841"/>
      <c r="Q36" s="841"/>
      <c r="R36" s="833"/>
      <c r="S36" s="135" t="s">
        <v>87</v>
      </c>
      <c r="T36" s="98">
        <f>SUM(T32:T35)</f>
        <v>600000</v>
      </c>
      <c r="U36" s="31"/>
      <c r="V36" s="14"/>
    </row>
    <row r="37" spans="3:22" x14ac:dyDescent="0.2">
      <c r="C37" s="13"/>
      <c r="D37" s="19">
        <f>D32+1</f>
        <v>6</v>
      </c>
      <c r="E37" s="745" t="s">
        <v>567</v>
      </c>
      <c r="F37" s="863" t="s">
        <v>568</v>
      </c>
      <c r="G37" s="864"/>
      <c r="H37" s="865"/>
      <c r="I37" s="629" t="s">
        <v>503</v>
      </c>
      <c r="J37" s="14"/>
      <c r="K37" s="854">
        <v>1</v>
      </c>
      <c r="L37" s="854"/>
      <c r="M37" s="854"/>
      <c r="N37" s="839"/>
      <c r="O37" s="839">
        <v>500000</v>
      </c>
      <c r="P37" s="839"/>
      <c r="Q37" s="839"/>
      <c r="R37" s="831">
        <f>SUM(N37:Q41)</f>
        <v>500000</v>
      </c>
      <c r="S37" s="629" t="s">
        <v>360</v>
      </c>
      <c r="T37" s="643">
        <v>250000</v>
      </c>
      <c r="U37" s="31"/>
      <c r="V37" s="14"/>
    </row>
    <row r="38" spans="3:22" x14ac:dyDescent="0.2">
      <c r="C38" s="13"/>
      <c r="D38" s="19"/>
      <c r="E38" s="746"/>
      <c r="F38" s="866"/>
      <c r="G38" s="867"/>
      <c r="H38" s="868"/>
      <c r="I38" s="629" t="s">
        <v>494</v>
      </c>
      <c r="J38" s="14"/>
      <c r="K38" s="855"/>
      <c r="L38" s="855"/>
      <c r="M38" s="855"/>
      <c r="N38" s="840"/>
      <c r="O38" s="840"/>
      <c r="P38" s="840"/>
      <c r="Q38" s="840"/>
      <c r="R38" s="832"/>
      <c r="S38" s="629" t="s">
        <v>108</v>
      </c>
      <c r="T38" s="643">
        <v>250000</v>
      </c>
      <c r="U38" s="31"/>
      <c r="V38" s="14"/>
    </row>
    <row r="39" spans="3:22" x14ac:dyDescent="0.2">
      <c r="C39" s="13"/>
      <c r="D39" s="19"/>
      <c r="E39" s="746"/>
      <c r="F39" s="866"/>
      <c r="G39" s="867"/>
      <c r="H39" s="868"/>
      <c r="I39" s="629"/>
      <c r="J39" s="14"/>
      <c r="K39" s="855"/>
      <c r="L39" s="855"/>
      <c r="M39" s="855"/>
      <c r="N39" s="840"/>
      <c r="O39" s="840"/>
      <c r="P39" s="840"/>
      <c r="Q39" s="840"/>
      <c r="R39" s="832"/>
      <c r="S39" s="629"/>
      <c r="T39" s="643"/>
      <c r="U39" s="31"/>
      <c r="V39" s="14"/>
    </row>
    <row r="40" spans="3:22" x14ac:dyDescent="0.2">
      <c r="C40" s="13"/>
      <c r="D40" s="19"/>
      <c r="E40" s="746"/>
      <c r="F40" s="866"/>
      <c r="G40" s="867"/>
      <c r="H40" s="868"/>
      <c r="I40" s="629"/>
      <c r="J40" s="14"/>
      <c r="K40" s="855"/>
      <c r="L40" s="855"/>
      <c r="M40" s="855"/>
      <c r="N40" s="840"/>
      <c r="O40" s="840"/>
      <c r="P40" s="840"/>
      <c r="Q40" s="840"/>
      <c r="R40" s="832"/>
      <c r="S40" s="629"/>
      <c r="T40" s="643"/>
      <c r="U40" s="31"/>
      <c r="V40" s="14"/>
    </row>
    <row r="41" spans="3:22" x14ac:dyDescent="0.2">
      <c r="C41" s="13"/>
      <c r="D41" s="19"/>
      <c r="E41" s="755"/>
      <c r="F41" s="869"/>
      <c r="G41" s="870"/>
      <c r="H41" s="871"/>
      <c r="I41" s="629"/>
      <c r="J41" s="14"/>
      <c r="K41" s="862"/>
      <c r="L41" s="862"/>
      <c r="M41" s="862"/>
      <c r="N41" s="841"/>
      <c r="O41" s="841"/>
      <c r="P41" s="841"/>
      <c r="Q41" s="841"/>
      <c r="R41" s="833"/>
      <c r="S41" s="135" t="s">
        <v>87</v>
      </c>
      <c r="T41" s="98">
        <f>SUM(T37:T40)</f>
        <v>500000</v>
      </c>
      <c r="U41" s="31"/>
      <c r="V41" s="14"/>
    </row>
    <row r="42" spans="3:22" x14ac:dyDescent="0.2">
      <c r="C42" s="13"/>
      <c r="D42" s="19">
        <f>D37+1</f>
        <v>7</v>
      </c>
      <c r="E42" s="842" t="s">
        <v>569</v>
      </c>
      <c r="F42" s="863" t="s">
        <v>570</v>
      </c>
      <c r="G42" s="846"/>
      <c r="H42" s="847"/>
      <c r="I42" s="629" t="s">
        <v>503</v>
      </c>
      <c r="J42" s="14"/>
      <c r="K42" s="854"/>
      <c r="L42" s="854"/>
      <c r="M42" s="854">
        <v>1</v>
      </c>
      <c r="N42" s="839">
        <v>195000</v>
      </c>
      <c r="O42" s="839"/>
      <c r="P42" s="839"/>
      <c r="Q42" s="839"/>
      <c r="R42" s="831">
        <f>SUM(N42:Q46)</f>
        <v>195000</v>
      </c>
      <c r="S42" s="629" t="s">
        <v>360</v>
      </c>
      <c r="T42" s="643">
        <v>195000</v>
      </c>
      <c r="U42" s="31"/>
      <c r="V42" s="14"/>
    </row>
    <row r="43" spans="3:22" x14ac:dyDescent="0.2">
      <c r="C43" s="13"/>
      <c r="D43" s="19"/>
      <c r="E43" s="843"/>
      <c r="F43" s="848"/>
      <c r="G43" s="849"/>
      <c r="H43" s="850"/>
      <c r="I43" s="629"/>
      <c r="J43" s="14"/>
      <c r="K43" s="855"/>
      <c r="L43" s="855"/>
      <c r="M43" s="855"/>
      <c r="N43" s="840"/>
      <c r="O43" s="840"/>
      <c r="P43" s="840"/>
      <c r="Q43" s="840"/>
      <c r="R43" s="832"/>
      <c r="S43" s="629"/>
      <c r="T43" s="643"/>
      <c r="U43" s="31"/>
      <c r="V43" s="14"/>
    </row>
    <row r="44" spans="3:22" x14ac:dyDescent="0.2">
      <c r="C44" s="13"/>
      <c r="D44" s="19"/>
      <c r="E44" s="843"/>
      <c r="F44" s="848"/>
      <c r="G44" s="849"/>
      <c r="H44" s="850"/>
      <c r="I44" s="629"/>
      <c r="J44" s="14"/>
      <c r="K44" s="855"/>
      <c r="L44" s="855"/>
      <c r="M44" s="855"/>
      <c r="N44" s="840"/>
      <c r="O44" s="840"/>
      <c r="P44" s="840"/>
      <c r="Q44" s="840"/>
      <c r="R44" s="832"/>
      <c r="S44" s="629"/>
      <c r="T44" s="643"/>
      <c r="U44" s="31"/>
      <c r="V44" s="14"/>
    </row>
    <row r="45" spans="3:22" x14ac:dyDescent="0.2">
      <c r="C45" s="13"/>
      <c r="D45" s="19"/>
      <c r="E45" s="843"/>
      <c r="F45" s="848"/>
      <c r="G45" s="849"/>
      <c r="H45" s="850"/>
      <c r="I45" s="629"/>
      <c r="J45" s="14"/>
      <c r="K45" s="855"/>
      <c r="L45" s="855"/>
      <c r="M45" s="855"/>
      <c r="N45" s="840"/>
      <c r="O45" s="840"/>
      <c r="P45" s="840"/>
      <c r="Q45" s="840"/>
      <c r="R45" s="832"/>
      <c r="S45" s="629"/>
      <c r="T45" s="643"/>
      <c r="U45" s="31"/>
      <c r="V45" s="14"/>
    </row>
    <row r="46" spans="3:22" x14ac:dyDescent="0.2">
      <c r="C46" s="13"/>
      <c r="D46" s="19"/>
      <c r="E46" s="843"/>
      <c r="F46" s="848"/>
      <c r="G46" s="849"/>
      <c r="H46" s="850"/>
      <c r="I46" s="761"/>
      <c r="J46" s="14"/>
      <c r="K46" s="862"/>
      <c r="L46" s="862"/>
      <c r="M46" s="862"/>
      <c r="N46" s="841"/>
      <c r="O46" s="841"/>
      <c r="P46" s="841"/>
      <c r="Q46" s="841"/>
      <c r="R46" s="833"/>
      <c r="S46" s="135" t="s">
        <v>87</v>
      </c>
      <c r="T46" s="98">
        <f>SUM(T42:T45)</f>
        <v>195000</v>
      </c>
      <c r="U46" s="31"/>
      <c r="V46" s="14"/>
    </row>
    <row r="47" spans="3:22" x14ac:dyDescent="0.2">
      <c r="C47" s="13"/>
      <c r="D47" s="19">
        <f>D42+1</f>
        <v>8</v>
      </c>
      <c r="E47" s="842" t="s">
        <v>571</v>
      </c>
      <c r="F47" s="863" t="s">
        <v>572</v>
      </c>
      <c r="G47" s="846"/>
      <c r="H47" s="847"/>
      <c r="I47" s="629" t="s">
        <v>503</v>
      </c>
      <c r="J47" s="14"/>
      <c r="K47" s="854">
        <v>0.5</v>
      </c>
      <c r="L47" s="854"/>
      <c r="M47" s="854">
        <v>0.5</v>
      </c>
      <c r="N47" s="839"/>
      <c r="O47" s="839">
        <v>180000</v>
      </c>
      <c r="P47" s="839"/>
      <c r="Q47" s="839"/>
      <c r="R47" s="831">
        <f>SUM(N47:Q51)</f>
        <v>180000</v>
      </c>
      <c r="S47" s="629" t="s">
        <v>360</v>
      </c>
      <c r="T47" s="643">
        <v>180000</v>
      </c>
      <c r="U47" s="31"/>
      <c r="V47" s="14"/>
    </row>
    <row r="48" spans="3:22" x14ac:dyDescent="0.2">
      <c r="C48" s="13"/>
      <c r="D48" s="19"/>
      <c r="E48" s="843"/>
      <c r="F48" s="848"/>
      <c r="G48" s="849"/>
      <c r="H48" s="850"/>
      <c r="I48" s="629"/>
      <c r="J48" s="14"/>
      <c r="K48" s="855"/>
      <c r="L48" s="855"/>
      <c r="M48" s="855"/>
      <c r="N48" s="840"/>
      <c r="O48" s="840"/>
      <c r="P48" s="840"/>
      <c r="Q48" s="840"/>
      <c r="R48" s="832"/>
      <c r="S48" s="629"/>
      <c r="T48" s="643"/>
      <c r="U48" s="31"/>
      <c r="V48" s="14"/>
    </row>
    <row r="49" spans="2:22" x14ac:dyDescent="0.2">
      <c r="C49" s="13"/>
      <c r="D49" s="19"/>
      <c r="E49" s="843"/>
      <c r="F49" s="848"/>
      <c r="G49" s="849"/>
      <c r="H49" s="850"/>
      <c r="I49" s="629"/>
      <c r="J49" s="14"/>
      <c r="K49" s="855"/>
      <c r="L49" s="855"/>
      <c r="M49" s="855"/>
      <c r="N49" s="840"/>
      <c r="O49" s="840"/>
      <c r="P49" s="840"/>
      <c r="Q49" s="840"/>
      <c r="R49" s="832"/>
      <c r="S49" s="629"/>
      <c r="T49" s="643"/>
      <c r="U49" s="31"/>
      <c r="V49" s="14"/>
    </row>
    <row r="50" spans="2:22" x14ac:dyDescent="0.2">
      <c r="C50" s="13"/>
      <c r="D50" s="19"/>
      <c r="E50" s="843"/>
      <c r="F50" s="848"/>
      <c r="G50" s="849"/>
      <c r="H50" s="850"/>
      <c r="I50" s="629"/>
      <c r="J50" s="14"/>
      <c r="K50" s="855"/>
      <c r="L50" s="855"/>
      <c r="M50" s="855"/>
      <c r="N50" s="840"/>
      <c r="O50" s="840"/>
      <c r="P50" s="840"/>
      <c r="Q50" s="840"/>
      <c r="R50" s="832"/>
      <c r="S50" s="629"/>
      <c r="T50" s="643"/>
      <c r="U50" s="31"/>
      <c r="V50" s="14"/>
    </row>
    <row r="51" spans="2:22" x14ac:dyDescent="0.2">
      <c r="C51" s="13"/>
      <c r="D51" s="19"/>
      <c r="E51" s="843"/>
      <c r="F51" s="848"/>
      <c r="G51" s="849"/>
      <c r="H51" s="850"/>
      <c r="I51" s="761"/>
      <c r="J51" s="14"/>
      <c r="K51" s="862"/>
      <c r="L51" s="862"/>
      <c r="M51" s="862"/>
      <c r="N51" s="841"/>
      <c r="O51" s="841"/>
      <c r="P51" s="841"/>
      <c r="Q51" s="841"/>
      <c r="R51" s="833"/>
      <c r="S51" s="135" t="s">
        <v>87</v>
      </c>
      <c r="T51" s="98">
        <f>SUM(T47:T50)</f>
        <v>180000</v>
      </c>
      <c r="U51" s="31"/>
      <c r="V51" s="14"/>
    </row>
    <row r="52" spans="2:22" ht="12.75" customHeight="1" x14ac:dyDescent="0.2">
      <c r="C52" s="13"/>
      <c r="D52" s="19">
        <f>D47+1</f>
        <v>9</v>
      </c>
      <c r="E52" s="843" t="s">
        <v>577</v>
      </c>
      <c r="F52" s="866" t="s">
        <v>578</v>
      </c>
      <c r="G52" s="849"/>
      <c r="H52" s="850"/>
      <c r="I52" s="629" t="s">
        <v>503</v>
      </c>
      <c r="J52" s="14"/>
      <c r="K52" s="854"/>
      <c r="L52" s="854"/>
      <c r="M52" s="854">
        <v>1</v>
      </c>
      <c r="N52" s="839"/>
      <c r="O52" s="839">
        <v>120000</v>
      </c>
      <c r="P52" s="839"/>
      <c r="Q52" s="839"/>
      <c r="R52" s="831">
        <f>SUM(N52:Q56)</f>
        <v>120000</v>
      </c>
      <c r="S52" s="629" t="s">
        <v>360</v>
      </c>
      <c r="T52" s="643">
        <v>120000</v>
      </c>
      <c r="U52" s="31"/>
      <c r="V52" s="14"/>
    </row>
    <row r="53" spans="2:22" ht="12.75" customHeight="1" x14ac:dyDescent="0.2">
      <c r="C53" s="13"/>
      <c r="D53" s="19"/>
      <c r="E53" s="843"/>
      <c r="F53" s="848"/>
      <c r="G53" s="849"/>
      <c r="H53" s="850"/>
      <c r="I53" s="629" t="s">
        <v>496</v>
      </c>
      <c r="J53" s="14"/>
      <c r="K53" s="855"/>
      <c r="L53" s="855"/>
      <c r="M53" s="855"/>
      <c r="N53" s="840"/>
      <c r="O53" s="840"/>
      <c r="P53" s="840"/>
      <c r="Q53" s="840"/>
      <c r="R53" s="832"/>
      <c r="S53" s="629"/>
      <c r="T53" s="643"/>
      <c r="U53" s="31"/>
      <c r="V53" s="14"/>
    </row>
    <row r="54" spans="2:22" ht="12.75" customHeight="1" x14ac:dyDescent="0.2">
      <c r="C54" s="13"/>
      <c r="D54" s="19"/>
      <c r="E54" s="843"/>
      <c r="F54" s="848"/>
      <c r="G54" s="849"/>
      <c r="H54" s="850"/>
      <c r="I54" s="629"/>
      <c r="J54" s="14"/>
      <c r="K54" s="855"/>
      <c r="L54" s="855"/>
      <c r="M54" s="855"/>
      <c r="N54" s="840"/>
      <c r="O54" s="840"/>
      <c r="P54" s="840"/>
      <c r="Q54" s="840"/>
      <c r="R54" s="832"/>
      <c r="S54" s="629"/>
      <c r="T54" s="643"/>
      <c r="U54" s="31"/>
      <c r="V54" s="14"/>
    </row>
    <row r="55" spans="2:22" ht="12.75" customHeight="1" x14ac:dyDescent="0.2">
      <c r="C55" s="13"/>
      <c r="D55" s="19"/>
      <c r="E55" s="843"/>
      <c r="F55" s="848"/>
      <c r="G55" s="849"/>
      <c r="H55" s="850"/>
      <c r="I55" s="629"/>
      <c r="J55" s="14"/>
      <c r="K55" s="855"/>
      <c r="L55" s="855"/>
      <c r="M55" s="855"/>
      <c r="N55" s="840"/>
      <c r="O55" s="840"/>
      <c r="P55" s="840"/>
      <c r="Q55" s="840"/>
      <c r="R55" s="832"/>
      <c r="S55" s="629"/>
      <c r="T55" s="643"/>
      <c r="U55" s="31"/>
      <c r="V55" s="14"/>
    </row>
    <row r="56" spans="2:22" ht="12.75" customHeight="1" x14ac:dyDescent="0.2">
      <c r="C56" s="13"/>
      <c r="D56" s="19"/>
      <c r="E56" s="858"/>
      <c r="F56" s="859"/>
      <c r="G56" s="860"/>
      <c r="H56" s="861"/>
      <c r="I56" s="629"/>
      <c r="J56" s="14"/>
      <c r="K56" s="862"/>
      <c r="L56" s="862"/>
      <c r="M56" s="862"/>
      <c r="N56" s="841"/>
      <c r="O56" s="841"/>
      <c r="P56" s="841"/>
      <c r="Q56" s="841"/>
      <c r="R56" s="833"/>
      <c r="S56" s="135" t="s">
        <v>87</v>
      </c>
      <c r="T56" s="98">
        <f>SUM(T52:T55)</f>
        <v>120000</v>
      </c>
      <c r="U56" s="31"/>
      <c r="V56" s="14"/>
    </row>
    <row r="57" spans="2:22" ht="12.75" customHeight="1" x14ac:dyDescent="0.2">
      <c r="C57" s="13"/>
      <c r="D57" s="19">
        <f>D52+1</f>
        <v>10</v>
      </c>
      <c r="E57" s="842" t="s">
        <v>579</v>
      </c>
      <c r="F57" s="845" t="s">
        <v>580</v>
      </c>
      <c r="G57" s="846"/>
      <c r="H57" s="847"/>
      <c r="I57" s="629" t="s">
        <v>131</v>
      </c>
      <c r="J57" s="14"/>
      <c r="K57" s="854"/>
      <c r="L57" s="854"/>
      <c r="M57" s="854">
        <v>1</v>
      </c>
      <c r="N57" s="839"/>
      <c r="O57" s="839">
        <v>100000</v>
      </c>
      <c r="P57" s="839"/>
      <c r="Q57" s="839"/>
      <c r="R57" s="831">
        <f>SUM(N57:Q61)</f>
        <v>100000</v>
      </c>
      <c r="S57" s="629" t="s">
        <v>360</v>
      </c>
      <c r="T57" s="643">
        <v>100000</v>
      </c>
      <c r="U57" s="31"/>
      <c r="V57" s="14"/>
    </row>
    <row r="58" spans="2:22" ht="12.75" customHeight="1" x14ac:dyDescent="0.2">
      <c r="C58" s="13"/>
      <c r="D58" s="19"/>
      <c r="E58" s="843"/>
      <c r="F58" s="848"/>
      <c r="G58" s="849"/>
      <c r="H58" s="850"/>
      <c r="I58" s="629" t="s">
        <v>503</v>
      </c>
      <c r="J58" s="14"/>
      <c r="K58" s="855"/>
      <c r="L58" s="855"/>
      <c r="M58" s="855"/>
      <c r="N58" s="840"/>
      <c r="O58" s="840"/>
      <c r="P58" s="840"/>
      <c r="Q58" s="840"/>
      <c r="R58" s="832"/>
      <c r="S58" s="629"/>
      <c r="T58" s="643"/>
      <c r="U58" s="31"/>
      <c r="V58" s="14"/>
    </row>
    <row r="59" spans="2:22" ht="12.75" customHeight="1" x14ac:dyDescent="0.2">
      <c r="C59" s="13"/>
      <c r="D59" s="19"/>
      <c r="E59" s="843"/>
      <c r="F59" s="848"/>
      <c r="G59" s="849"/>
      <c r="H59" s="850"/>
      <c r="I59" s="629"/>
      <c r="J59" s="14"/>
      <c r="K59" s="855"/>
      <c r="L59" s="855"/>
      <c r="M59" s="855"/>
      <c r="N59" s="840"/>
      <c r="O59" s="840"/>
      <c r="P59" s="840"/>
      <c r="Q59" s="840"/>
      <c r="R59" s="832"/>
      <c r="S59" s="629"/>
      <c r="T59" s="643"/>
      <c r="U59" s="31"/>
      <c r="V59" s="14"/>
    </row>
    <row r="60" spans="2:22" ht="12.75" customHeight="1" x14ac:dyDescent="0.2">
      <c r="C60" s="13"/>
      <c r="D60" s="19"/>
      <c r="E60" s="843"/>
      <c r="F60" s="848"/>
      <c r="G60" s="849"/>
      <c r="H60" s="850"/>
      <c r="I60" s="629"/>
      <c r="J60" s="14"/>
      <c r="K60" s="855"/>
      <c r="L60" s="855"/>
      <c r="M60" s="855"/>
      <c r="N60" s="840"/>
      <c r="O60" s="840"/>
      <c r="P60" s="840"/>
      <c r="Q60" s="840"/>
      <c r="R60" s="832"/>
      <c r="S60" s="629"/>
      <c r="T60" s="643"/>
      <c r="U60" s="31"/>
      <c r="V60" s="14"/>
    </row>
    <row r="61" spans="2:22" ht="12.75" customHeight="1" x14ac:dyDescent="0.2">
      <c r="C61" s="13"/>
      <c r="D61" s="19"/>
      <c r="E61" s="844"/>
      <c r="F61" s="851"/>
      <c r="G61" s="852"/>
      <c r="H61" s="853"/>
      <c r="I61" s="631"/>
      <c r="J61" s="14"/>
      <c r="K61" s="856"/>
      <c r="L61" s="856"/>
      <c r="M61" s="856"/>
      <c r="N61" s="857"/>
      <c r="O61" s="857"/>
      <c r="P61" s="857"/>
      <c r="Q61" s="857"/>
      <c r="R61" s="891"/>
      <c r="S61" s="110" t="s">
        <v>87</v>
      </c>
      <c r="T61" s="111">
        <f>SUM(T57:T60)</f>
        <v>100000</v>
      </c>
      <c r="U61" s="31"/>
      <c r="V61" s="14"/>
    </row>
    <row r="62" spans="2:22" x14ac:dyDescent="0.2">
      <c r="C62" s="13"/>
      <c r="D62" s="14"/>
      <c r="E62" s="75"/>
      <c r="F62" s="54"/>
      <c r="G62" s="54"/>
      <c r="H62" s="14"/>
      <c r="I62" s="14"/>
      <c r="J62" s="14"/>
      <c r="K62" s="14"/>
      <c r="L62" s="14"/>
      <c r="M62" s="14"/>
      <c r="N62" s="14"/>
      <c r="O62" s="14"/>
      <c r="P62" s="14"/>
      <c r="Q62" s="14"/>
      <c r="R62" s="359">
        <f>SUM(R12:R61)/R93</f>
        <v>0.90344754419262274</v>
      </c>
      <c r="S62" s="14"/>
      <c r="T62" s="14"/>
      <c r="U62" s="31"/>
      <c r="V62" s="14"/>
    </row>
    <row r="63" spans="2:22"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6"/>
      <c r="G65" s="116"/>
      <c r="H65" s="834" t="s">
        <v>145</v>
      </c>
      <c r="I65" s="835"/>
      <c r="J65" s="14"/>
      <c r="K65" s="14"/>
      <c r="L65" s="14"/>
      <c r="M65" s="14"/>
      <c r="N65" s="836" t="s">
        <v>101</v>
      </c>
      <c r="O65" s="837"/>
      <c r="P65" s="837"/>
      <c r="Q65" s="837"/>
      <c r="R65" s="838"/>
      <c r="S65" s="113"/>
      <c r="T65" s="114"/>
      <c r="U65" s="119"/>
      <c r="V65" s="30"/>
    </row>
    <row r="66" spans="2:22" ht="25.5" x14ac:dyDescent="0.2">
      <c r="B66" s="14"/>
      <c r="C66" s="13"/>
      <c r="D66" s="14"/>
      <c r="E66" s="118"/>
      <c r="F66" s="14"/>
      <c r="G66" s="14"/>
      <c r="H66" s="95" t="s">
        <v>143</v>
      </c>
      <c r="I66" s="95" t="s">
        <v>144</v>
      </c>
      <c r="J66" s="14"/>
      <c r="K66" s="14"/>
      <c r="L66" s="14"/>
      <c r="M66" s="14"/>
      <c r="N66" s="170" t="s">
        <v>103</v>
      </c>
      <c r="O66" s="170" t="s">
        <v>104</v>
      </c>
      <c r="P66" s="170" t="s">
        <v>105</v>
      </c>
      <c r="Q66" s="170" t="s">
        <v>106</v>
      </c>
      <c r="R66" s="170" t="s">
        <v>87</v>
      </c>
      <c r="S66" s="170" t="s">
        <v>141</v>
      </c>
      <c r="T66" s="205" t="s">
        <v>142</v>
      </c>
      <c r="U66" s="31"/>
      <c r="V66" s="14"/>
    </row>
    <row r="67" spans="2:22" x14ac:dyDescent="0.2">
      <c r="B67" s="14"/>
      <c r="C67" s="13"/>
      <c r="D67" s="14"/>
      <c r="E67" s="118"/>
      <c r="F67" s="14"/>
      <c r="G67" s="14"/>
      <c r="H67" s="134" t="s">
        <v>164</v>
      </c>
      <c r="I67" s="134" t="s">
        <v>163</v>
      </c>
      <c r="J67" s="14"/>
      <c r="K67" s="14"/>
      <c r="L67" s="14"/>
      <c r="M67" s="14"/>
      <c r="N67" s="134" t="s">
        <v>164</v>
      </c>
      <c r="O67" s="134" t="s">
        <v>164</v>
      </c>
      <c r="P67" s="134" t="s">
        <v>164</v>
      </c>
      <c r="Q67" s="134" t="s">
        <v>164</v>
      </c>
      <c r="R67" s="134" t="s">
        <v>164</v>
      </c>
      <c r="S67" s="134" t="s">
        <v>164</v>
      </c>
      <c r="T67" s="134" t="s">
        <v>163</v>
      </c>
      <c r="U67" s="31"/>
      <c r="V67" s="14"/>
    </row>
    <row r="68" spans="2:22" ht="6.75" customHeight="1" x14ac:dyDescent="0.2">
      <c r="B68" s="14"/>
      <c r="C68" s="13"/>
      <c r="D68" s="14"/>
      <c r="E68" s="118"/>
      <c r="F68" s="14"/>
      <c r="G68" s="14"/>
      <c r="H68" s="134"/>
      <c r="I68" s="134"/>
      <c r="J68" s="14"/>
      <c r="K68" s="14"/>
      <c r="L68" s="14"/>
      <c r="M68" s="14"/>
      <c r="N68" s="134"/>
      <c r="O68" s="134"/>
      <c r="P68" s="134"/>
      <c r="Q68" s="134"/>
      <c r="R68" s="134"/>
      <c r="S68" s="134"/>
      <c r="T68" s="134"/>
      <c r="U68" s="31"/>
      <c r="V68" s="14"/>
    </row>
    <row r="69" spans="2:22" ht="12.75" customHeight="1" x14ac:dyDescent="0.2">
      <c r="B69" s="14"/>
      <c r="C69" s="13"/>
      <c r="D69" s="14"/>
      <c r="E69" s="118" t="s">
        <v>117</v>
      </c>
      <c r="F69" s="14"/>
      <c r="G69" s="14"/>
      <c r="H69" s="134"/>
      <c r="I69" s="134"/>
      <c r="J69" s="14"/>
      <c r="K69" s="14"/>
      <c r="L69" s="14"/>
      <c r="M69" s="14"/>
      <c r="N69" s="134"/>
      <c r="O69" s="134"/>
      <c r="P69" s="134"/>
      <c r="Q69" s="134"/>
      <c r="R69" s="134"/>
      <c r="S69" s="134"/>
      <c r="T69" s="134"/>
      <c r="U69" s="31"/>
      <c r="V69" s="14"/>
    </row>
    <row r="70" spans="2:22" ht="12" customHeight="1" x14ac:dyDescent="0.2">
      <c r="B70" s="14"/>
      <c r="C70" s="13"/>
      <c r="D70" s="19"/>
      <c r="E70" s="126" t="s">
        <v>118</v>
      </c>
      <c r="F70" s="127"/>
      <c r="G70" s="127"/>
      <c r="H70" s="632">
        <v>26410000</v>
      </c>
      <c r="I70" s="738"/>
      <c r="J70" s="14"/>
      <c r="K70" s="14"/>
      <c r="L70" s="14"/>
      <c r="M70" s="14"/>
      <c r="N70" s="632"/>
      <c r="O70" s="632"/>
      <c r="P70" s="632"/>
      <c r="Q70" s="632"/>
      <c r="R70" s="125">
        <f>SUM(N70:Q70)</f>
        <v>0</v>
      </c>
      <c r="S70" s="632"/>
      <c r="T70" s="199" t="str">
        <f t="shared" ref="T70:T75" si="0">IFERROR(O70/S70,"")</f>
        <v/>
      </c>
      <c r="U70" s="31"/>
      <c r="V70" s="14"/>
    </row>
    <row r="71" spans="2:22" ht="12" customHeight="1" x14ac:dyDescent="0.2">
      <c r="B71" s="14"/>
      <c r="C71" s="13"/>
      <c r="D71" s="19"/>
      <c r="E71" s="126" t="s">
        <v>119</v>
      </c>
      <c r="F71" s="127"/>
      <c r="G71" s="127"/>
      <c r="H71" s="633"/>
      <c r="I71" s="739"/>
      <c r="J71" s="14"/>
      <c r="K71" s="14"/>
      <c r="L71" s="14"/>
      <c r="M71" s="14"/>
      <c r="N71" s="633"/>
      <c r="O71" s="633"/>
      <c r="P71" s="633"/>
      <c r="Q71" s="633"/>
      <c r="R71" s="128">
        <f t="shared" ref="R71:R92" si="1">SUM(N71:Q71)</f>
        <v>0</v>
      </c>
      <c r="S71" s="633"/>
      <c r="T71" s="200" t="str">
        <f t="shared" si="0"/>
        <v/>
      </c>
      <c r="U71" s="31"/>
      <c r="V71" s="14"/>
    </row>
    <row r="72" spans="2:22" ht="12" customHeight="1" x14ac:dyDescent="0.2">
      <c r="B72" s="14"/>
      <c r="C72" s="13"/>
      <c r="D72" s="19"/>
      <c r="E72" s="126" t="s">
        <v>120</v>
      </c>
      <c r="F72" s="127"/>
      <c r="G72" s="127"/>
      <c r="H72" s="633">
        <v>29748500</v>
      </c>
      <c r="I72" s="739"/>
      <c r="J72" s="14"/>
      <c r="K72" s="14"/>
      <c r="L72" s="14"/>
      <c r="M72" s="14"/>
      <c r="N72" s="633">
        <v>0</v>
      </c>
      <c r="O72" s="633">
        <v>358500</v>
      </c>
      <c r="P72" s="633"/>
      <c r="Q72" s="633">
        <v>7000</v>
      </c>
      <c r="R72" s="128">
        <f t="shared" si="1"/>
        <v>365500</v>
      </c>
      <c r="S72" s="632">
        <v>337323</v>
      </c>
      <c r="T72" s="200">
        <f t="shared" si="0"/>
        <v>1.0627795910744302</v>
      </c>
      <c r="U72" s="31"/>
      <c r="V72" s="14"/>
    </row>
    <row r="73" spans="2:22" ht="12" customHeight="1" x14ac:dyDescent="0.2">
      <c r="B73" s="14"/>
      <c r="C73" s="13"/>
      <c r="D73" s="19"/>
      <c r="E73" s="126" t="s">
        <v>121</v>
      </c>
      <c r="F73" s="127"/>
      <c r="G73" s="127"/>
      <c r="H73" s="633"/>
      <c r="I73" s="739"/>
      <c r="J73" s="14"/>
      <c r="K73" s="14"/>
      <c r="L73" s="14"/>
      <c r="M73" s="14"/>
      <c r="N73" s="633"/>
      <c r="O73" s="633"/>
      <c r="P73" s="633"/>
      <c r="Q73" s="633"/>
      <c r="R73" s="128">
        <f t="shared" si="1"/>
        <v>0</v>
      </c>
      <c r="S73" s="633"/>
      <c r="T73" s="200" t="str">
        <f t="shared" si="0"/>
        <v/>
      </c>
      <c r="U73" s="31"/>
      <c r="V73" s="14"/>
    </row>
    <row r="74" spans="2:22" ht="12" customHeight="1" x14ac:dyDescent="0.2">
      <c r="B74" s="14"/>
      <c r="C74" s="13"/>
      <c r="D74" s="19"/>
      <c r="E74" s="126" t="s">
        <v>122</v>
      </c>
      <c r="F74" s="127"/>
      <c r="G74" s="127"/>
      <c r="H74" s="633"/>
      <c r="I74" s="739"/>
      <c r="J74" s="14"/>
      <c r="K74" s="14"/>
      <c r="L74" s="14"/>
      <c r="M74" s="14"/>
      <c r="N74" s="633"/>
      <c r="O74" s="633"/>
      <c r="P74" s="633"/>
      <c r="Q74" s="633"/>
      <c r="R74" s="128">
        <f t="shared" si="1"/>
        <v>0</v>
      </c>
      <c r="S74" s="633"/>
      <c r="T74" s="200" t="str">
        <f t="shared" si="0"/>
        <v/>
      </c>
      <c r="U74" s="31"/>
      <c r="V74" s="14"/>
    </row>
    <row r="75" spans="2:22" x14ac:dyDescent="0.2">
      <c r="B75" s="14"/>
      <c r="C75" s="13"/>
      <c r="D75" s="14"/>
      <c r="E75" s="126" t="s">
        <v>123</v>
      </c>
      <c r="F75" s="127"/>
      <c r="G75" s="127"/>
      <c r="H75" s="633"/>
      <c r="I75" s="739"/>
      <c r="J75" s="14"/>
      <c r="K75" s="14"/>
      <c r="L75" s="14"/>
      <c r="M75" s="14"/>
      <c r="N75" s="633"/>
      <c r="O75" s="633"/>
      <c r="P75" s="633"/>
      <c r="Q75" s="633"/>
      <c r="R75" s="128">
        <f t="shared" si="1"/>
        <v>0</v>
      </c>
      <c r="S75" s="633"/>
      <c r="T75" s="200" t="str">
        <f t="shared" si="0"/>
        <v/>
      </c>
      <c r="U75" s="31"/>
      <c r="V75" s="14"/>
    </row>
    <row r="76" spans="2:22" ht="12.6" customHeight="1" x14ac:dyDescent="0.2">
      <c r="B76" s="14"/>
      <c r="C76" s="13"/>
      <c r="D76" s="14"/>
      <c r="E76" s="129" t="s">
        <v>124</v>
      </c>
      <c r="F76" s="127"/>
      <c r="G76" s="127"/>
      <c r="H76" s="127"/>
      <c r="I76" s="127"/>
      <c r="J76" s="14"/>
      <c r="K76" s="14"/>
      <c r="L76" s="14"/>
      <c r="M76" s="14"/>
      <c r="N76" s="127"/>
      <c r="O76" s="127"/>
      <c r="P76" s="127"/>
      <c r="Q76" s="127"/>
      <c r="R76" s="127"/>
      <c r="S76" s="127"/>
      <c r="T76" s="201"/>
      <c r="U76" s="119"/>
      <c r="V76" s="30"/>
    </row>
    <row r="77" spans="2:22" x14ac:dyDescent="0.2">
      <c r="B77" s="14"/>
      <c r="C77" s="13"/>
      <c r="D77" s="19"/>
      <c r="E77" s="126" t="s">
        <v>125</v>
      </c>
      <c r="F77" s="127"/>
      <c r="G77" s="127"/>
      <c r="H77" s="633"/>
      <c r="I77" s="739"/>
      <c r="J77" s="14"/>
      <c r="K77" s="14"/>
      <c r="L77" s="14"/>
      <c r="M77" s="14"/>
      <c r="N77" s="633"/>
      <c r="O77" s="633"/>
      <c r="P77" s="633"/>
      <c r="Q77" s="633"/>
      <c r="R77" s="128">
        <f t="shared" si="1"/>
        <v>0</v>
      </c>
      <c r="S77" s="633"/>
      <c r="T77" s="200" t="str">
        <f t="shared" ref="T77:T92" si="2">IFERROR(O77/S77,"")</f>
        <v/>
      </c>
      <c r="U77" s="31"/>
      <c r="V77" s="14"/>
    </row>
    <row r="78" spans="2:22" x14ac:dyDescent="0.2">
      <c r="B78" s="14"/>
      <c r="C78" s="13"/>
      <c r="D78" s="19"/>
      <c r="E78" s="126" t="s">
        <v>126</v>
      </c>
      <c r="F78" s="127"/>
      <c r="G78" s="127"/>
      <c r="H78" s="633">
        <v>4992699</v>
      </c>
      <c r="I78" s="739"/>
      <c r="J78" s="14"/>
      <c r="K78" s="14"/>
      <c r="L78" s="14"/>
      <c r="M78" s="14"/>
      <c r="N78" s="633">
        <v>70000</v>
      </c>
      <c r="O78" s="633">
        <v>546000</v>
      </c>
      <c r="P78" s="633"/>
      <c r="Q78" s="633"/>
      <c r="R78" s="128">
        <f t="shared" si="1"/>
        <v>616000</v>
      </c>
      <c r="S78" s="632">
        <v>381175</v>
      </c>
      <c r="T78" s="200">
        <f t="shared" si="2"/>
        <v>1.4324129336918738</v>
      </c>
      <c r="U78" s="31"/>
      <c r="V78" s="14"/>
    </row>
    <row r="79" spans="2:22" x14ac:dyDescent="0.2">
      <c r="B79" s="14"/>
      <c r="C79" s="13"/>
      <c r="D79" s="19"/>
      <c r="E79" s="126" t="s">
        <v>127</v>
      </c>
      <c r="F79" s="127"/>
      <c r="G79" s="127"/>
      <c r="H79" s="633">
        <v>401000</v>
      </c>
      <c r="I79" s="739"/>
      <c r="J79" s="14"/>
      <c r="K79" s="14"/>
      <c r="L79" s="14"/>
      <c r="M79" s="14"/>
      <c r="N79" s="633"/>
      <c r="O79" s="633">
        <v>15000</v>
      </c>
      <c r="P79" s="633"/>
      <c r="Q79" s="633"/>
      <c r="R79" s="128">
        <f t="shared" si="1"/>
        <v>15000</v>
      </c>
      <c r="S79" s="633">
        <v>28110</v>
      </c>
      <c r="T79" s="200">
        <f t="shared" si="2"/>
        <v>0.53361792956243326</v>
      </c>
      <c r="U79" s="31"/>
      <c r="V79" s="14"/>
    </row>
    <row r="80" spans="2:22" x14ac:dyDescent="0.2">
      <c r="B80" s="14"/>
      <c r="C80" s="13"/>
      <c r="D80" s="19"/>
      <c r="E80" s="126" t="s">
        <v>128</v>
      </c>
      <c r="F80" s="127"/>
      <c r="G80" s="127"/>
      <c r="H80" s="633">
        <v>1186500</v>
      </c>
      <c r="I80" s="739"/>
      <c r="J80" s="14"/>
      <c r="K80" s="14"/>
      <c r="L80" s="14"/>
      <c r="M80" s="14"/>
      <c r="N80" s="633">
        <v>70000</v>
      </c>
      <c r="O80" s="633"/>
      <c r="P80" s="633"/>
      <c r="Q80" s="633"/>
      <c r="R80" s="128">
        <f t="shared" si="1"/>
        <v>70000</v>
      </c>
      <c r="S80" s="632">
        <v>145049</v>
      </c>
      <c r="T80" s="200">
        <f t="shared" si="2"/>
        <v>0</v>
      </c>
      <c r="U80" s="31"/>
      <c r="V80" s="14"/>
    </row>
    <row r="81" spans="2:22" x14ac:dyDescent="0.2">
      <c r="B81" s="14"/>
      <c r="C81" s="13"/>
      <c r="D81" s="19"/>
      <c r="E81" s="126" t="s">
        <v>129</v>
      </c>
      <c r="F81" s="127"/>
      <c r="G81" s="127"/>
      <c r="H81" s="633"/>
      <c r="I81" s="739"/>
      <c r="J81" s="14"/>
      <c r="K81" s="14"/>
      <c r="L81" s="14"/>
      <c r="M81" s="14"/>
      <c r="N81" s="633"/>
      <c r="O81" s="633"/>
      <c r="P81" s="633"/>
      <c r="Q81" s="633"/>
      <c r="R81" s="128">
        <f t="shared" si="1"/>
        <v>0</v>
      </c>
      <c r="S81" s="633"/>
      <c r="T81" s="200" t="str">
        <f t="shared" si="2"/>
        <v/>
      </c>
      <c r="U81" s="31"/>
      <c r="V81" s="14"/>
    </row>
    <row r="82" spans="2:22" x14ac:dyDescent="0.2">
      <c r="B82" s="14"/>
      <c r="C82" s="13"/>
      <c r="D82" s="19"/>
      <c r="E82" s="129" t="s">
        <v>130</v>
      </c>
      <c r="F82" s="127"/>
      <c r="G82" s="127"/>
      <c r="H82" s="127"/>
      <c r="I82" s="127"/>
      <c r="J82" s="14"/>
      <c r="K82" s="14"/>
      <c r="L82" s="14"/>
      <c r="M82" s="14"/>
      <c r="N82" s="127"/>
      <c r="O82" s="127"/>
      <c r="P82" s="127"/>
      <c r="Q82" s="127"/>
      <c r="R82" s="127"/>
      <c r="S82" s="127"/>
      <c r="T82" s="201"/>
      <c r="U82" s="31"/>
      <c r="V82" s="14"/>
    </row>
    <row r="83" spans="2:22" x14ac:dyDescent="0.2">
      <c r="B83" s="14"/>
      <c r="C83" s="13"/>
      <c r="D83" s="19"/>
      <c r="E83" s="126" t="s">
        <v>131</v>
      </c>
      <c r="F83" s="127"/>
      <c r="G83" s="127"/>
      <c r="H83" s="633">
        <v>86070067</v>
      </c>
      <c r="I83" s="739"/>
      <c r="J83" s="14"/>
      <c r="K83" s="14"/>
      <c r="L83" s="14"/>
      <c r="M83" s="14"/>
      <c r="N83" s="633"/>
      <c r="O83" s="633">
        <v>1480000</v>
      </c>
      <c r="P83" s="633"/>
      <c r="Q83" s="633">
        <v>3339519</v>
      </c>
      <c r="R83" s="128">
        <f t="shared" si="1"/>
        <v>4819519</v>
      </c>
      <c r="S83" s="632">
        <v>1755205</v>
      </c>
      <c r="T83" s="200">
        <f t="shared" si="2"/>
        <v>0.84320634911591519</v>
      </c>
      <c r="U83" s="31"/>
      <c r="V83" s="14"/>
    </row>
    <row r="84" spans="2:22" x14ac:dyDescent="0.2">
      <c r="B84" s="14"/>
      <c r="C84" s="13"/>
      <c r="D84" s="19"/>
      <c r="E84" s="126" t="s">
        <v>132</v>
      </c>
      <c r="F84" s="127"/>
      <c r="G84" s="127"/>
      <c r="H84" s="633">
        <v>26145800</v>
      </c>
      <c r="I84" s="739"/>
      <c r="J84" s="14"/>
      <c r="K84" s="14"/>
      <c r="L84" s="14"/>
      <c r="M84" s="14"/>
      <c r="N84" s="633"/>
      <c r="O84" s="633"/>
      <c r="P84" s="633"/>
      <c r="Q84" s="633"/>
      <c r="R84" s="128">
        <f t="shared" si="1"/>
        <v>0</v>
      </c>
      <c r="S84" s="632">
        <v>196772</v>
      </c>
      <c r="T84" s="200">
        <f t="shared" si="2"/>
        <v>0</v>
      </c>
      <c r="U84" s="31"/>
      <c r="V84" s="14"/>
    </row>
    <row r="85" spans="2:22" x14ac:dyDescent="0.2">
      <c r="B85" s="14"/>
      <c r="C85" s="13"/>
      <c r="D85" s="19"/>
      <c r="E85" s="126" t="s">
        <v>133</v>
      </c>
      <c r="F85" s="127"/>
      <c r="G85" s="127"/>
      <c r="H85" s="633">
        <v>6765000</v>
      </c>
      <c r="I85" s="739"/>
      <c r="J85" s="14"/>
      <c r="K85" s="14"/>
      <c r="L85" s="14"/>
      <c r="M85" s="14"/>
      <c r="N85" s="633">
        <v>195000</v>
      </c>
      <c r="O85" s="633">
        <v>50000</v>
      </c>
      <c r="P85" s="633"/>
      <c r="Q85" s="633"/>
      <c r="R85" s="128">
        <f t="shared" si="1"/>
        <v>245000</v>
      </c>
      <c r="S85" s="632">
        <v>121436</v>
      </c>
      <c r="T85" s="200">
        <f t="shared" si="2"/>
        <v>0.41173951711189433</v>
      </c>
      <c r="U85" s="31"/>
      <c r="V85" s="14"/>
    </row>
    <row r="86" spans="2:22" x14ac:dyDescent="0.2">
      <c r="B86" s="14"/>
      <c r="C86" s="13"/>
      <c r="D86" s="19"/>
      <c r="E86" s="126" t="s">
        <v>134</v>
      </c>
      <c r="F86" s="127"/>
      <c r="G86" s="127"/>
      <c r="H86" s="633">
        <v>18647390</v>
      </c>
      <c r="I86" s="739"/>
      <c r="J86" s="14"/>
      <c r="K86" s="14"/>
      <c r="L86" s="14"/>
      <c r="M86" s="14"/>
      <c r="N86" s="633"/>
      <c r="O86" s="633">
        <v>130000</v>
      </c>
      <c r="P86" s="633"/>
      <c r="Q86" s="633"/>
      <c r="R86" s="128">
        <f t="shared" si="1"/>
        <v>130000</v>
      </c>
      <c r="S86" s="632">
        <v>169786</v>
      </c>
      <c r="T86" s="200">
        <f t="shared" si="2"/>
        <v>0.76566972541905698</v>
      </c>
      <c r="U86" s="31"/>
      <c r="V86" s="14"/>
    </row>
    <row r="87" spans="2:22" ht="25.5" x14ac:dyDescent="0.2">
      <c r="B87" s="14"/>
      <c r="C87" s="13"/>
      <c r="D87" s="19"/>
      <c r="E87" s="126" t="s">
        <v>135</v>
      </c>
      <c r="F87" s="127"/>
      <c r="G87" s="127"/>
      <c r="H87" s="633">
        <v>10636983</v>
      </c>
      <c r="I87" s="739"/>
      <c r="J87" s="14"/>
      <c r="K87" s="14"/>
      <c r="L87" s="14"/>
      <c r="M87" s="14"/>
      <c r="N87" s="633">
        <v>38500</v>
      </c>
      <c r="O87" s="633">
        <v>600000</v>
      </c>
      <c r="P87" s="633"/>
      <c r="Q87" s="633"/>
      <c r="R87" s="128">
        <f t="shared" si="1"/>
        <v>638500</v>
      </c>
      <c r="S87" s="632">
        <v>186652</v>
      </c>
      <c r="T87" s="200">
        <f t="shared" si="2"/>
        <v>3.2145382851509763</v>
      </c>
      <c r="U87" s="31"/>
      <c r="V87" s="14"/>
    </row>
    <row r="88" spans="2:22" x14ac:dyDescent="0.2">
      <c r="B88" s="14"/>
      <c r="C88" s="13"/>
      <c r="D88" s="19"/>
      <c r="E88" s="126" t="s">
        <v>136</v>
      </c>
      <c r="F88" s="127"/>
      <c r="G88" s="127"/>
      <c r="H88" s="633"/>
      <c r="I88" s="739"/>
      <c r="J88" s="14"/>
      <c r="K88" s="14"/>
      <c r="L88" s="14"/>
      <c r="M88" s="14"/>
      <c r="N88" s="633"/>
      <c r="O88" s="633"/>
      <c r="P88" s="633"/>
      <c r="Q88" s="633"/>
      <c r="R88" s="128">
        <f t="shared" si="1"/>
        <v>0</v>
      </c>
      <c r="S88" s="633"/>
      <c r="T88" s="200" t="str">
        <f t="shared" si="2"/>
        <v/>
      </c>
      <c r="U88" s="31"/>
      <c r="V88" s="14"/>
    </row>
    <row r="89" spans="2:22" x14ac:dyDescent="0.2">
      <c r="B89" s="14"/>
      <c r="C89" s="13"/>
      <c r="D89" s="19"/>
      <c r="E89" s="126" t="s">
        <v>137</v>
      </c>
      <c r="F89" s="127"/>
      <c r="G89" s="127"/>
      <c r="H89" s="633"/>
      <c r="I89" s="739"/>
      <c r="J89" s="14"/>
      <c r="K89" s="14"/>
      <c r="L89" s="14"/>
      <c r="M89" s="14"/>
      <c r="N89" s="633"/>
      <c r="O89" s="633"/>
      <c r="P89" s="633"/>
      <c r="Q89" s="633"/>
      <c r="R89" s="128">
        <f t="shared" si="1"/>
        <v>0</v>
      </c>
      <c r="S89" s="633"/>
      <c r="T89" s="200" t="str">
        <f t="shared" si="2"/>
        <v/>
      </c>
      <c r="U89" s="31"/>
      <c r="V89" s="14"/>
    </row>
    <row r="90" spans="2:22" x14ac:dyDescent="0.2">
      <c r="B90" s="14"/>
      <c r="C90" s="13"/>
      <c r="D90" s="19"/>
      <c r="E90" s="126" t="s">
        <v>138</v>
      </c>
      <c r="F90" s="127"/>
      <c r="G90" s="127"/>
      <c r="H90" s="633"/>
      <c r="I90" s="739"/>
      <c r="J90" s="14"/>
      <c r="K90" s="14"/>
      <c r="L90" s="14"/>
      <c r="M90" s="14"/>
      <c r="N90" s="633"/>
      <c r="O90" s="633"/>
      <c r="P90" s="633"/>
      <c r="Q90" s="633"/>
      <c r="R90" s="128">
        <f t="shared" si="1"/>
        <v>0</v>
      </c>
      <c r="S90" s="633"/>
      <c r="T90" s="200" t="str">
        <f t="shared" si="2"/>
        <v/>
      </c>
      <c r="U90" s="31"/>
      <c r="V90" s="14"/>
    </row>
    <row r="91" spans="2:22" x14ac:dyDescent="0.2">
      <c r="B91" s="14"/>
      <c r="C91" s="13"/>
      <c r="D91" s="19"/>
      <c r="E91" s="130" t="s">
        <v>139</v>
      </c>
      <c r="F91" s="131"/>
      <c r="G91" s="131"/>
      <c r="H91" s="634">
        <v>1145000</v>
      </c>
      <c r="I91" s="740"/>
      <c r="J91" s="14"/>
      <c r="K91" s="14"/>
      <c r="L91" s="14"/>
      <c r="M91" s="14"/>
      <c r="N91" s="634"/>
      <c r="O91" s="634"/>
      <c r="P91" s="634"/>
      <c r="Q91" s="634"/>
      <c r="R91" s="132">
        <f t="shared" si="1"/>
        <v>0</v>
      </c>
      <c r="S91" s="634">
        <v>4498</v>
      </c>
      <c r="T91" s="202">
        <f t="shared" si="2"/>
        <v>0</v>
      </c>
      <c r="U91" s="31"/>
      <c r="V91" s="14"/>
    </row>
    <row r="92" spans="2:22" ht="13.5" thickBot="1" x14ac:dyDescent="0.25">
      <c r="B92" s="14"/>
      <c r="C92" s="13"/>
      <c r="D92" s="19"/>
      <c r="E92" s="120" t="s">
        <v>140</v>
      </c>
      <c r="F92" s="121"/>
      <c r="G92" s="121"/>
      <c r="H92" s="635">
        <v>1102500</v>
      </c>
      <c r="I92" s="741"/>
      <c r="J92" s="14"/>
      <c r="K92" s="14"/>
      <c r="L92" s="14"/>
      <c r="M92" s="14"/>
      <c r="N92" s="635"/>
      <c r="O92" s="635"/>
      <c r="P92" s="635"/>
      <c r="Q92" s="635">
        <v>19000</v>
      </c>
      <c r="R92" s="122">
        <f t="shared" si="1"/>
        <v>19000</v>
      </c>
      <c r="S92" s="635">
        <v>52847</v>
      </c>
      <c r="T92" s="203">
        <f t="shared" si="2"/>
        <v>0</v>
      </c>
      <c r="U92" s="31"/>
      <c r="V92" s="14"/>
    </row>
    <row r="93" spans="2:22" ht="13.5" thickTop="1" x14ac:dyDescent="0.2">
      <c r="B93" s="14"/>
      <c r="C93" s="13"/>
      <c r="D93" s="14"/>
      <c r="E93" s="123"/>
      <c r="F93" s="124" t="s">
        <v>87</v>
      </c>
      <c r="G93" s="117"/>
      <c r="H93" s="57">
        <f>SUM(H70:H92)</f>
        <v>213251439</v>
      </c>
      <c r="I93" s="57"/>
      <c r="J93" s="14"/>
      <c r="K93" s="14"/>
      <c r="L93" s="14"/>
      <c r="M93" s="14"/>
      <c r="N93" s="57">
        <f t="shared" ref="N93:S93" si="3">SUM(N70:N92)</f>
        <v>373500</v>
      </c>
      <c r="O93" s="57">
        <f t="shared" si="3"/>
        <v>3179500</v>
      </c>
      <c r="P93" s="57">
        <f t="shared" si="3"/>
        <v>0</v>
      </c>
      <c r="Q93" s="57">
        <f t="shared" si="3"/>
        <v>3365519</v>
      </c>
      <c r="R93" s="57">
        <f t="shared" si="3"/>
        <v>6918519</v>
      </c>
      <c r="S93" s="57">
        <f t="shared" si="3"/>
        <v>3378853</v>
      </c>
      <c r="T93" s="115"/>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x14ac:dyDescent="0.2">
      <c r="E97" s="6"/>
      <c r="F97" s="6"/>
      <c r="G97" s="6"/>
    </row>
    <row r="98" spans="5:7" x14ac:dyDescent="0.2">
      <c r="E98" s="6"/>
      <c r="F98" s="6"/>
      <c r="G98" s="6"/>
    </row>
    <row r="99" spans="5:7" x14ac:dyDescent="0.2">
      <c r="E99" s="6"/>
      <c r="F99" s="6"/>
      <c r="G99" s="6"/>
    </row>
    <row r="100" spans="5:7" x14ac:dyDescent="0.2">
      <c r="E100" s="6"/>
      <c r="F100" s="6"/>
      <c r="G100" s="6"/>
    </row>
    <row r="101" spans="5:7" x14ac:dyDescent="0.2">
      <c r="E101" s="6"/>
      <c r="F101" s="6"/>
      <c r="G101" s="6"/>
    </row>
    <row r="102" spans="5:7" x14ac:dyDescent="0.2">
      <c r="E102" s="6"/>
      <c r="F102" s="6"/>
      <c r="G102" s="6"/>
    </row>
    <row r="103" spans="5:7"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ht="12.75" customHeight="1" x14ac:dyDescent="0.2">
      <c r="E115" s="6"/>
      <c r="F115" s="6"/>
      <c r="G115" s="6"/>
    </row>
    <row r="116" spans="5:7" ht="12.75" customHeight="1" x14ac:dyDescent="0.2">
      <c r="E116" s="6"/>
      <c r="F116" s="6"/>
      <c r="G116" s="6"/>
    </row>
    <row r="117" spans="5:7" ht="12.75" customHeight="1" x14ac:dyDescent="0.2">
      <c r="E117" s="6"/>
      <c r="F117" s="6"/>
      <c r="G117" s="6"/>
    </row>
    <row r="118" spans="5:7" ht="12.75" customHeight="1" x14ac:dyDescent="0.2">
      <c r="E118" s="6"/>
      <c r="F118" s="6"/>
      <c r="G118" s="6"/>
    </row>
    <row r="119" spans="5:7" ht="12.75" customHeight="1" x14ac:dyDescent="0.2">
      <c r="E119" s="6"/>
      <c r="F119" s="6"/>
      <c r="G119" s="6"/>
    </row>
    <row r="120" spans="5:7" ht="12.75" customHeight="1" x14ac:dyDescent="0.2">
      <c r="E120" s="6"/>
      <c r="F120" s="6"/>
      <c r="G120" s="6"/>
    </row>
    <row r="121" spans="5:7" ht="12.75" customHeight="1" x14ac:dyDescent="0.2">
      <c r="E121" s="6"/>
      <c r="F121" s="6"/>
      <c r="G121" s="6"/>
    </row>
    <row r="122" spans="5:7" ht="12.75" customHeight="1" x14ac:dyDescent="0.2">
      <c r="E122" s="6"/>
      <c r="F122" s="6"/>
      <c r="G122" s="6"/>
    </row>
    <row r="123" spans="5:7" ht="12.75" customHeight="1" x14ac:dyDescent="0.2">
      <c r="E123" s="6"/>
      <c r="F123" s="6"/>
      <c r="G123" s="6"/>
    </row>
    <row r="124" spans="5:7" ht="12.75" customHeight="1" x14ac:dyDescent="0.2">
      <c r="E124" s="6"/>
      <c r="F124" s="6"/>
      <c r="G124" s="6"/>
    </row>
    <row r="125" spans="5:7" ht="12.75" customHeight="1" x14ac:dyDescent="0.2">
      <c r="E125" s="6"/>
      <c r="F125" s="6"/>
      <c r="G125" s="6"/>
    </row>
    <row r="126" spans="5:7" ht="12.75" customHeight="1" x14ac:dyDescent="0.2">
      <c r="E126" s="6"/>
      <c r="F126" s="6"/>
      <c r="G126" s="6"/>
    </row>
    <row r="127" spans="5:7" ht="12.75" customHeight="1" x14ac:dyDescent="0.2">
      <c r="E127" s="6"/>
      <c r="F127" s="6"/>
      <c r="G127" s="6"/>
    </row>
    <row r="128" spans="5:7" ht="12.75" customHeight="1" x14ac:dyDescent="0.2">
      <c r="E128" s="6"/>
      <c r="F128" s="6"/>
      <c r="G128" s="6"/>
    </row>
    <row r="129" spans="5:7" ht="12.75" customHeight="1" x14ac:dyDescent="0.2">
      <c r="E129" s="6"/>
      <c r="F129" s="6"/>
      <c r="G129" s="6"/>
    </row>
    <row r="130" spans="5:7" ht="12.75" customHeight="1" x14ac:dyDescent="0.2">
      <c r="E130" s="6"/>
      <c r="F130" s="6"/>
      <c r="G130" s="6"/>
    </row>
    <row r="131" spans="5:7" ht="12.75" customHeight="1" x14ac:dyDescent="0.2">
      <c r="E131" s="6"/>
      <c r="F131" s="6"/>
      <c r="G131" s="6"/>
    </row>
    <row r="132" spans="5:7" ht="12.75" customHeight="1" x14ac:dyDescent="0.2">
      <c r="E132" s="6"/>
      <c r="F132" s="6"/>
      <c r="G132" s="6"/>
    </row>
    <row r="133" spans="5:7" ht="12.75" customHeight="1" x14ac:dyDescent="0.2">
      <c r="E133" s="6"/>
      <c r="F133" s="6"/>
      <c r="G133" s="6"/>
    </row>
    <row r="134" spans="5:7" ht="12.75" customHeight="1" x14ac:dyDescent="0.2">
      <c r="E134" s="6"/>
      <c r="F134" s="6"/>
      <c r="G134" s="6"/>
    </row>
    <row r="135" spans="5:7" ht="12.75" customHeight="1" x14ac:dyDescent="0.2">
      <c r="E135" s="6"/>
      <c r="F135" s="6"/>
      <c r="G135" s="6"/>
    </row>
    <row r="136" spans="5:7" ht="12.75" customHeight="1" x14ac:dyDescent="0.2">
      <c r="E136" s="6"/>
      <c r="F136" s="6"/>
      <c r="G136" s="6"/>
    </row>
    <row r="137" spans="5:7" ht="12.75" customHeight="1" x14ac:dyDescent="0.2">
      <c r="E137" s="6"/>
      <c r="F137" s="6"/>
      <c r="G137" s="6"/>
    </row>
    <row r="138" spans="5:7" ht="12.75" customHeight="1" x14ac:dyDescent="0.2">
      <c r="E138" s="6"/>
      <c r="F138" s="6"/>
      <c r="G138" s="6"/>
    </row>
    <row r="139" spans="5:7" ht="12.75" customHeight="1" x14ac:dyDescent="0.2">
      <c r="E139" s="6"/>
      <c r="F139" s="6"/>
      <c r="G139" s="6"/>
    </row>
    <row r="140" spans="5:7" ht="12.75" customHeight="1" x14ac:dyDescent="0.2">
      <c r="E140" s="6"/>
      <c r="F140" s="6"/>
      <c r="G140" s="6"/>
    </row>
    <row r="141" spans="5:7" ht="12.75" customHeight="1"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x14ac:dyDescent="0.2">
      <c r="E154" s="6"/>
      <c r="F154" s="6"/>
      <c r="G154" s="6"/>
    </row>
    <row r="155" spans="5:7" x14ac:dyDescent="0.2">
      <c r="E155" s="6"/>
      <c r="F155" s="6"/>
      <c r="G155" s="6"/>
    </row>
    <row r="156" spans="5:7" x14ac:dyDescent="0.2">
      <c r="E156" s="6"/>
      <c r="F156" s="6"/>
      <c r="G156" s="6"/>
    </row>
    <row r="157" spans="5:7" x14ac:dyDescent="0.2">
      <c r="E157" s="6"/>
      <c r="F157" s="6"/>
      <c r="G157" s="6"/>
    </row>
    <row r="158" spans="5:7" x14ac:dyDescent="0.2">
      <c r="E158" s="6"/>
      <c r="F158" s="6"/>
      <c r="G158" s="6"/>
    </row>
    <row r="159" spans="5:7" x14ac:dyDescent="0.2">
      <c r="E159" s="6"/>
      <c r="F159" s="6"/>
      <c r="G159" s="6"/>
    </row>
    <row r="160" spans="5:7" x14ac:dyDescent="0.2">
      <c r="E160" s="6"/>
      <c r="F160" s="6"/>
      <c r="G160" s="6"/>
    </row>
    <row r="161" spans="5:7" x14ac:dyDescent="0.2">
      <c r="E161" s="6"/>
      <c r="F161" s="6"/>
      <c r="G161" s="6"/>
    </row>
    <row r="162" spans="5:7" x14ac:dyDescent="0.2">
      <c r="E162" s="6"/>
      <c r="F162" s="6"/>
      <c r="G162" s="6"/>
    </row>
    <row r="163" spans="5:7" x14ac:dyDescent="0.2">
      <c r="E163" s="6"/>
      <c r="F163" s="6"/>
      <c r="G163" s="6"/>
    </row>
    <row r="164" spans="5:7" x14ac:dyDescent="0.2">
      <c r="E164" s="6"/>
      <c r="F164" s="6"/>
      <c r="G164" s="6"/>
    </row>
    <row r="165" spans="5:7" x14ac:dyDescent="0.2">
      <c r="E165" s="6"/>
      <c r="F165" s="6"/>
      <c r="G165" s="6"/>
    </row>
    <row r="166" spans="5:7" x14ac:dyDescent="0.2">
      <c r="E166" s="6"/>
      <c r="F166" s="6"/>
      <c r="G166" s="6"/>
    </row>
    <row r="167" spans="5:7" x14ac:dyDescent="0.2">
      <c r="E167" s="6"/>
      <c r="F167" s="6"/>
      <c r="G167" s="6"/>
    </row>
    <row r="168" spans="5:7" x14ac:dyDescent="0.2">
      <c r="E168" s="6"/>
      <c r="F168" s="6"/>
      <c r="G168" s="6"/>
    </row>
    <row r="169" spans="5:7" x14ac:dyDescent="0.2">
      <c r="E169" s="6"/>
      <c r="F169" s="6"/>
      <c r="G169" s="6"/>
    </row>
    <row r="170" spans="5:7" x14ac:dyDescent="0.2">
      <c r="E170" s="6"/>
      <c r="F170" s="6"/>
      <c r="G170" s="6"/>
    </row>
    <row r="171" spans="5:7" x14ac:dyDescent="0.2">
      <c r="E171" s="6"/>
      <c r="F171" s="6"/>
      <c r="G171" s="6"/>
    </row>
    <row r="172" spans="5:7" x14ac:dyDescent="0.2">
      <c r="E172" s="77"/>
      <c r="F172" s="6"/>
      <c r="G172" s="6"/>
    </row>
    <row r="173" spans="5:7" x14ac:dyDescent="0.2">
      <c r="E173" s="77"/>
      <c r="F173" s="6"/>
      <c r="G173" s="6"/>
    </row>
    <row r="174" spans="5:7" x14ac:dyDescent="0.2">
      <c r="E174" s="77"/>
      <c r="F174" s="6"/>
      <c r="G174" s="6"/>
    </row>
    <row r="175" spans="5:7" x14ac:dyDescent="0.2">
      <c r="E175" s="77"/>
      <c r="F175" s="6"/>
      <c r="G175" s="6"/>
    </row>
    <row r="176" spans="5:7" x14ac:dyDescent="0.2">
      <c r="E176" s="77"/>
      <c r="F176" s="6"/>
      <c r="G176" s="6"/>
    </row>
    <row r="177" spans="5:7" x14ac:dyDescent="0.2">
      <c r="E177" s="77"/>
      <c r="F177" s="6"/>
      <c r="G177" s="6"/>
    </row>
    <row r="178" spans="5:7" x14ac:dyDescent="0.2">
      <c r="E178" s="77"/>
      <c r="F178" s="6"/>
      <c r="G178" s="6"/>
    </row>
    <row r="179" spans="5:7" x14ac:dyDescent="0.2">
      <c r="E179" s="77"/>
      <c r="F179" s="6"/>
      <c r="G179" s="6"/>
    </row>
    <row r="180" spans="5:7"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row>
    <row r="200" spans="5:19" x14ac:dyDescent="0.2">
      <c r="E200" s="77"/>
      <c r="F200" s="6"/>
      <c r="G200" s="6"/>
      <c r="I200" s="246" t="str">
        <f>'Revenue - NHC'!E12</f>
        <v>Aged and disability services</v>
      </c>
      <c r="S200" s="6" t="s">
        <v>360</v>
      </c>
    </row>
    <row r="201" spans="5:19" x14ac:dyDescent="0.2">
      <c r="E201" s="77"/>
      <c r="F201" s="6"/>
      <c r="G201" s="6"/>
      <c r="I201" s="246" t="str">
        <f>'Revenue - NHC'!E13</f>
        <v>Arts, culture and library</v>
      </c>
      <c r="S201" s="6" t="s">
        <v>108</v>
      </c>
    </row>
    <row r="202" spans="5:19" x14ac:dyDescent="0.2">
      <c r="E202" s="77"/>
      <c r="F202" s="6"/>
      <c r="G202" s="6"/>
      <c r="I202" s="246" t="str">
        <f>'Revenue - NHC'!E14</f>
        <v>Building services</v>
      </c>
      <c r="S202" s="6" t="s">
        <v>109</v>
      </c>
    </row>
    <row r="203" spans="5:19" x14ac:dyDescent="0.2">
      <c r="E203" s="77"/>
      <c r="F203" s="6"/>
      <c r="G203" s="6"/>
      <c r="I203" s="246" t="str">
        <f>'Revenue - NHC'!E15</f>
        <v>Community assets and land management</v>
      </c>
      <c r="S203" s="6" t="s">
        <v>440</v>
      </c>
    </row>
    <row r="204" spans="5:19" x14ac:dyDescent="0.2">
      <c r="E204" s="77"/>
      <c r="F204" s="6"/>
      <c r="G204" s="6"/>
      <c r="I204" s="246" t="str">
        <f>'Revenue - NHC'!E16</f>
        <v>Community development</v>
      </c>
      <c r="S204" s="6" t="s">
        <v>110</v>
      </c>
    </row>
    <row r="205" spans="5:19" x14ac:dyDescent="0.2">
      <c r="E205" s="77"/>
      <c r="F205" s="6"/>
      <c r="G205" s="6"/>
      <c r="I205" s="246" t="str">
        <f>'Revenue - NHC'!E17</f>
        <v>Councillors</v>
      </c>
      <c r="S205" s="6" t="s">
        <v>111</v>
      </c>
    </row>
    <row r="206" spans="5:19" x14ac:dyDescent="0.2">
      <c r="E206" s="77"/>
      <c r="F206" s="6"/>
      <c r="G206" s="6"/>
      <c r="I206" s="246" t="str">
        <f>'Revenue - NHC'!E18</f>
        <v>Customer service and records</v>
      </c>
      <c r="S206" s="6" t="s">
        <v>112</v>
      </c>
    </row>
    <row r="207" spans="5:19" x14ac:dyDescent="0.2">
      <c r="E207" s="77"/>
      <c r="F207" s="6"/>
      <c r="G207" s="6"/>
      <c r="I207" s="246" t="str">
        <f>'Revenue - NHC'!E19</f>
        <v>Development services management</v>
      </c>
      <c r="S207" s="6" t="s">
        <v>88</v>
      </c>
    </row>
    <row r="208" spans="5:19" x14ac:dyDescent="0.2">
      <c r="E208" s="77"/>
      <c r="F208" s="6"/>
      <c r="G208" s="6"/>
      <c r="I208" s="246" t="str">
        <f>'Revenue - NHC'!E20</f>
        <v>Economic development</v>
      </c>
    </row>
    <row r="209" spans="5:9" x14ac:dyDescent="0.2">
      <c r="E209" s="77"/>
      <c r="F209" s="6"/>
      <c r="G209" s="6"/>
      <c r="I209" s="246" t="str">
        <f>'Revenue - NHC'!E21</f>
        <v>Emergency management</v>
      </c>
    </row>
    <row r="210" spans="5:9" x14ac:dyDescent="0.2">
      <c r="E210" s="77"/>
      <c r="F210" s="6"/>
      <c r="G210" s="6"/>
      <c r="I210" s="246" t="str">
        <f>'Revenue - NHC'!E22</f>
        <v>Environment</v>
      </c>
    </row>
    <row r="211" spans="5:9" x14ac:dyDescent="0.2">
      <c r="E211" s="77"/>
      <c r="F211" s="6"/>
      <c r="G211" s="6"/>
      <c r="I211" s="246" t="str">
        <f>'Revenue - NHC'!E23</f>
        <v>Family services &amp; partnerships</v>
      </c>
    </row>
    <row r="212" spans="5:9" x14ac:dyDescent="0.2">
      <c r="E212" s="77"/>
      <c r="F212" s="6"/>
      <c r="G212" s="6"/>
      <c r="I212" s="246" t="str">
        <f>'Revenue - NHC'!E24</f>
        <v>Field services</v>
      </c>
    </row>
    <row r="213" spans="5:9" x14ac:dyDescent="0.2">
      <c r="E213" s="77"/>
      <c r="F213" s="6"/>
      <c r="G213" s="6"/>
      <c r="I213" s="246" t="str">
        <f>'Revenue - NHC'!E25</f>
        <v>Financial services</v>
      </c>
    </row>
    <row r="214" spans="5:9" x14ac:dyDescent="0.2">
      <c r="E214" s="77"/>
      <c r="F214" s="6"/>
      <c r="G214" s="6"/>
      <c r="I214" s="246" t="str">
        <f>'Revenue - NHC'!E26</f>
        <v>Governance</v>
      </c>
    </row>
    <row r="215" spans="5:9" x14ac:dyDescent="0.2">
      <c r="E215" s="77"/>
      <c r="F215" s="6"/>
      <c r="G215" s="6"/>
      <c r="I215" s="246" t="str">
        <f>'Revenue - NHC'!E27</f>
        <v>Health</v>
      </c>
    </row>
    <row r="216" spans="5:9" x14ac:dyDescent="0.2">
      <c r="E216" s="77"/>
      <c r="F216" s="6"/>
      <c r="G216" s="6"/>
      <c r="I216" s="246" t="str">
        <f>'Revenue - NHC'!E28</f>
        <v>Human resources</v>
      </c>
    </row>
    <row r="217" spans="5:9" x14ac:dyDescent="0.2">
      <c r="E217" s="77"/>
      <c r="F217" s="6"/>
      <c r="G217" s="6"/>
      <c r="I217" s="246" t="str">
        <f>'Revenue - NHC'!E29</f>
        <v>Information technology</v>
      </c>
    </row>
    <row r="218" spans="5:9" x14ac:dyDescent="0.2">
      <c r="E218" s="77"/>
      <c r="F218" s="6"/>
      <c r="G218" s="6"/>
      <c r="I218" s="246" t="str">
        <f>'Revenue - NHC'!E30</f>
        <v>Infrastructure management</v>
      </c>
    </row>
    <row r="219" spans="5:9" x14ac:dyDescent="0.2">
      <c r="E219" s="77"/>
      <c r="F219" s="6"/>
      <c r="G219" s="6"/>
      <c r="I219" s="246" t="str">
        <f>'Revenue - NHC'!E31</f>
        <v>Local laws</v>
      </c>
    </row>
    <row r="220" spans="5:9" x14ac:dyDescent="0.2">
      <c r="E220" s="77"/>
      <c r="F220" s="6"/>
      <c r="G220" s="6"/>
      <c r="I220" s="246" t="str">
        <f>'Revenue - NHC'!E32</f>
        <v>Other community services</v>
      </c>
    </row>
    <row r="221" spans="5:9" x14ac:dyDescent="0.2">
      <c r="E221" s="77"/>
      <c r="F221" s="6"/>
      <c r="G221" s="6"/>
      <c r="I221" s="246" t="str">
        <f>'Revenue - NHC'!E33</f>
        <v>Parks and gardens</v>
      </c>
    </row>
    <row r="222" spans="5:9" x14ac:dyDescent="0.2">
      <c r="E222" s="77"/>
      <c r="F222" s="6"/>
      <c r="G222" s="6"/>
      <c r="I222" s="246" t="str">
        <f>'Revenue - NHC'!E34</f>
        <v>Revenue services</v>
      </c>
    </row>
    <row r="223" spans="5:9" x14ac:dyDescent="0.2">
      <c r="E223" s="77"/>
      <c r="F223" s="6"/>
      <c r="G223" s="6"/>
      <c r="I223" s="246" t="str">
        <f>'Revenue - NHC'!E35</f>
        <v>Risk management</v>
      </c>
    </row>
    <row r="224" spans="5:9" x14ac:dyDescent="0.2">
      <c r="E224" s="77"/>
      <c r="F224" s="6"/>
      <c r="G224" s="6"/>
      <c r="I224" s="246" t="str">
        <f>'Revenue - NHC'!E36</f>
        <v>Roads</v>
      </c>
    </row>
    <row r="225" spans="5:9" x14ac:dyDescent="0.2">
      <c r="E225" s="77"/>
      <c r="F225" s="6"/>
      <c r="G225" s="6"/>
      <c r="I225" s="246" t="str">
        <f>'Revenue - NHC'!E37</f>
        <v>School crossing supervision</v>
      </c>
    </row>
    <row r="226" spans="5:9" x14ac:dyDescent="0.2">
      <c r="E226" s="77"/>
      <c r="F226" s="6"/>
      <c r="G226" s="6"/>
      <c r="I226" s="246" t="str">
        <f>'Revenue - NHC'!E38</f>
        <v>Sport and recreation</v>
      </c>
    </row>
    <row r="227" spans="5:9" x14ac:dyDescent="0.2">
      <c r="E227" s="77"/>
      <c r="F227" s="6"/>
      <c r="G227" s="6"/>
      <c r="I227" s="246" t="str">
        <f>'Revenue - NHC'!E39</f>
        <v>Statutory planning</v>
      </c>
    </row>
    <row r="228" spans="5:9" x14ac:dyDescent="0.2">
      <c r="E228" s="77"/>
      <c r="F228" s="6"/>
      <c r="G228" s="6"/>
      <c r="I228" s="246" t="str">
        <f>'Revenue - NHC'!E40</f>
        <v>Strategic planning</v>
      </c>
    </row>
    <row r="229" spans="5:9" x14ac:dyDescent="0.2">
      <c r="E229" s="77"/>
      <c r="F229" s="6"/>
      <c r="G229" s="6"/>
      <c r="I229" s="246" t="str">
        <f>'Revenue - NHC'!E41</f>
        <v>Tourism and events</v>
      </c>
    </row>
    <row r="230" spans="5:9" x14ac:dyDescent="0.2">
      <c r="E230" s="77"/>
      <c r="F230" s="6"/>
      <c r="G230" s="6"/>
      <c r="I230" s="246" t="str">
        <f>'Revenue - NHC'!E42</f>
        <v>Waste management</v>
      </c>
    </row>
    <row r="231" spans="5:9" x14ac:dyDescent="0.2">
      <c r="E231" s="77"/>
      <c r="F231" s="6"/>
      <c r="G231" s="6"/>
      <c r="I231" s="246" t="str">
        <f>'Revenue - NHC'!E43</f>
        <v/>
      </c>
    </row>
    <row r="232" spans="5:9" x14ac:dyDescent="0.2">
      <c r="E232" s="77"/>
      <c r="F232" s="6"/>
      <c r="G232" s="6"/>
      <c r="I232" s="246" t="str">
        <f>'Revenue - NHC'!E44</f>
        <v/>
      </c>
    </row>
    <row r="233" spans="5:9" x14ac:dyDescent="0.2">
      <c r="E233" s="77"/>
      <c r="F233" s="6"/>
      <c r="G233" s="6"/>
      <c r="I233" s="246" t="str">
        <f>'Revenue - NHC'!E45</f>
        <v/>
      </c>
    </row>
    <row r="234" spans="5:9" x14ac:dyDescent="0.2">
      <c r="E234" s="77"/>
      <c r="F234" s="6"/>
      <c r="G234" s="6"/>
      <c r="I234" s="246" t="str">
        <f>'Revenue - NHC'!E46</f>
        <v/>
      </c>
    </row>
    <row r="235" spans="5:9" x14ac:dyDescent="0.2">
      <c r="E235" s="77"/>
      <c r="F235" s="6"/>
      <c r="G235" s="6"/>
      <c r="I235" s="246" t="str">
        <f>'Revenue - NHC'!E47</f>
        <v/>
      </c>
    </row>
    <row r="236" spans="5:9" x14ac:dyDescent="0.2">
      <c r="E236" s="77"/>
      <c r="F236" s="6"/>
      <c r="G236" s="6"/>
      <c r="I236" s="246" t="str">
        <f>'Revenue - NHC'!E48</f>
        <v/>
      </c>
    </row>
    <row r="237" spans="5:9" x14ac:dyDescent="0.2">
      <c r="E237" s="77"/>
      <c r="F237" s="6"/>
      <c r="G237" s="6"/>
      <c r="I237" s="246" t="str">
        <f>'Revenue - NHC'!E49</f>
        <v/>
      </c>
    </row>
    <row r="238" spans="5:9" x14ac:dyDescent="0.2">
      <c r="E238" s="77"/>
      <c r="F238" s="6"/>
      <c r="G238" s="6"/>
      <c r="I238" s="246" t="str">
        <f>'Revenue - NHC'!E50</f>
        <v/>
      </c>
    </row>
    <row r="239" spans="5:9" x14ac:dyDescent="0.2">
      <c r="E239" s="77"/>
      <c r="F239" s="6"/>
      <c r="G239" s="6"/>
      <c r="I239" s="246" t="str">
        <f>'Revenue - NHC'!E51</f>
        <v/>
      </c>
    </row>
    <row r="240" spans="5:9" x14ac:dyDescent="0.2">
      <c r="E240" s="77"/>
      <c r="F240" s="6"/>
      <c r="G240" s="6"/>
      <c r="I240" s="246" t="str">
        <f>'Revenue - NHC'!E52</f>
        <v/>
      </c>
    </row>
    <row r="241" spans="5:9" x14ac:dyDescent="0.2">
      <c r="E241" s="77"/>
      <c r="F241" s="6"/>
      <c r="G241" s="6"/>
      <c r="I241" s="246" t="str">
        <f>'Revenue - NHC'!E53</f>
        <v/>
      </c>
    </row>
    <row r="242" spans="5:9" x14ac:dyDescent="0.2">
      <c r="E242" s="77"/>
      <c r="F242" s="6"/>
      <c r="G242" s="6"/>
      <c r="I242" s="246" t="str">
        <f>'Revenue - NHC'!E54</f>
        <v/>
      </c>
    </row>
    <row r="243" spans="5:9" x14ac:dyDescent="0.2">
      <c r="E243" s="77"/>
      <c r="F243" s="6"/>
      <c r="G243" s="6"/>
      <c r="I243" s="246" t="str">
        <f>'Revenue - NHC'!E55</f>
        <v/>
      </c>
    </row>
    <row r="244" spans="5:9" x14ac:dyDescent="0.2">
      <c r="E244" s="77"/>
      <c r="F244" s="6"/>
      <c r="G244" s="6"/>
      <c r="I244" s="246" t="str">
        <f>'Revenue - NHC'!E56</f>
        <v/>
      </c>
    </row>
    <row r="245" spans="5:9" x14ac:dyDescent="0.2">
      <c r="E245" s="77"/>
      <c r="F245" s="6"/>
      <c r="G245" s="6"/>
      <c r="I245" s="246" t="str">
        <f>'Revenue - NHC'!E57</f>
        <v/>
      </c>
    </row>
    <row r="246" spans="5:9" x14ac:dyDescent="0.2">
      <c r="E246" s="77"/>
      <c r="F246" s="6"/>
      <c r="G246" s="6"/>
      <c r="I246" s="246" t="str">
        <f>'Revenue - NHC'!E58</f>
        <v/>
      </c>
    </row>
    <row r="247" spans="5:9" x14ac:dyDescent="0.2">
      <c r="E247" s="77"/>
      <c r="F247" s="6"/>
      <c r="G247" s="6"/>
      <c r="I247" s="246" t="str">
        <f>'Revenue - NHC'!E59</f>
        <v/>
      </c>
    </row>
    <row r="248" spans="5:9" x14ac:dyDescent="0.2">
      <c r="E248" s="77"/>
      <c r="F248" s="6"/>
      <c r="G248" s="6"/>
      <c r="I248" s="246" t="str">
        <f>'Revenue - NHC'!E60</f>
        <v/>
      </c>
    </row>
    <row r="249" spans="5:9" x14ac:dyDescent="0.2">
      <c r="I249" s="246" t="str">
        <f>'Revenue - NHC'!E61</f>
        <v/>
      </c>
    </row>
    <row r="250" spans="5:9" x14ac:dyDescent="0.2">
      <c r="I250" s="246" t="str">
        <f>'Revenue - NHC'!E62</f>
        <v/>
      </c>
    </row>
    <row r="251" spans="5:9" x14ac:dyDescent="0.2">
      <c r="I251" s="246" t="str">
        <f>'Revenue - NHC'!E63</f>
        <v/>
      </c>
    </row>
    <row r="252" spans="5:9" x14ac:dyDescent="0.2">
      <c r="I252" s="246" t="str">
        <f>'Revenue - NHC'!E64</f>
        <v/>
      </c>
    </row>
    <row r="253" spans="5:9" x14ac:dyDescent="0.2">
      <c r="I253" s="246" t="str">
        <f>'Revenue - NHC'!E65</f>
        <v/>
      </c>
    </row>
    <row r="254" spans="5:9" x14ac:dyDescent="0.2">
      <c r="I254" s="246" t="str">
        <f>'Revenue - NHC'!E66</f>
        <v/>
      </c>
    </row>
    <row r="255" spans="5:9" x14ac:dyDescent="0.2">
      <c r="I255" s="246" t="str">
        <f>'Revenue - NHC'!E67</f>
        <v/>
      </c>
    </row>
    <row r="256" spans="5:9" x14ac:dyDescent="0.2">
      <c r="I256" s="246" t="str">
        <f>'Revenue - NHC'!E68</f>
        <v/>
      </c>
    </row>
    <row r="257" spans="9:9" x14ac:dyDescent="0.2">
      <c r="I257" s="246" t="str">
        <f>'Revenue - NHC'!E69</f>
        <v/>
      </c>
    </row>
    <row r="258" spans="9:9" x14ac:dyDescent="0.2">
      <c r="I258" s="246" t="str">
        <f>'Revenue - NHC'!E70</f>
        <v/>
      </c>
    </row>
    <row r="259" spans="9:9" x14ac:dyDescent="0.2">
      <c r="I259" s="246" t="str">
        <f>'Revenue - NHC'!E71</f>
        <v/>
      </c>
    </row>
    <row r="260" spans="9:9" x14ac:dyDescent="0.2">
      <c r="I260" s="246" t="str">
        <f>'Revenue - NHC'!E72</f>
        <v/>
      </c>
    </row>
    <row r="261" spans="9:9" x14ac:dyDescent="0.2">
      <c r="I261" s="246" t="str">
        <f>'Revenue - NHC'!E73</f>
        <v/>
      </c>
    </row>
    <row r="262" spans="9:9" x14ac:dyDescent="0.2">
      <c r="I262" s="246" t="str">
        <f>'Revenue - NHC'!E74</f>
        <v/>
      </c>
    </row>
    <row r="263" spans="9:9" x14ac:dyDescent="0.2">
      <c r="I263" s="246" t="str">
        <f>'Revenue - NHC'!E75</f>
        <v/>
      </c>
    </row>
    <row r="264" spans="9:9" x14ac:dyDescent="0.2">
      <c r="I264" s="246" t="str">
        <f>'Revenue - NHC'!E76</f>
        <v/>
      </c>
    </row>
    <row r="265" spans="9:9" x14ac:dyDescent="0.2">
      <c r="I265" s="246" t="str">
        <f>'Revenue - NHC'!E77</f>
        <v/>
      </c>
    </row>
    <row r="266" spans="9:9" x14ac:dyDescent="0.2">
      <c r="I266" s="246" t="str">
        <f>'Revenue - NHC'!E78</f>
        <v/>
      </c>
    </row>
    <row r="267" spans="9:9" x14ac:dyDescent="0.2">
      <c r="I267" s="246" t="str">
        <f>'Revenue - NHC'!E79</f>
        <v/>
      </c>
    </row>
    <row r="268" spans="9:9" x14ac:dyDescent="0.2">
      <c r="I268" s="246" t="str">
        <f>'Revenue - NHC'!E80</f>
        <v/>
      </c>
    </row>
    <row r="269" spans="9:9" x14ac:dyDescent="0.2">
      <c r="I269" s="246" t="str">
        <f>'Revenue - NHC'!E81</f>
        <v/>
      </c>
    </row>
    <row r="270" spans="9:9" x14ac:dyDescent="0.2">
      <c r="I270" s="246" t="str">
        <f>'Revenue - NHC'!E82</f>
        <v/>
      </c>
    </row>
    <row r="271" spans="9:9" x14ac:dyDescent="0.2">
      <c r="I271" s="246" t="str">
        <f>'Revenue - NHC'!E83</f>
        <v/>
      </c>
    </row>
    <row r="272" spans="9:9" x14ac:dyDescent="0.2">
      <c r="I272" s="246" t="str">
        <f>'Revenue - NHC'!E84</f>
        <v/>
      </c>
    </row>
    <row r="273" spans="9:9" x14ac:dyDescent="0.2">
      <c r="I273" s="246" t="str">
        <f>'Revenue - NHC'!E85</f>
        <v/>
      </c>
    </row>
    <row r="274" spans="9:9" x14ac:dyDescent="0.2">
      <c r="I274" s="246" t="str">
        <f>'Revenue - NHC'!E86</f>
        <v/>
      </c>
    </row>
    <row r="275" spans="9:9" x14ac:dyDescent="0.2">
      <c r="I275" s="246" t="str">
        <f>'Revenue - NHC'!E87</f>
        <v/>
      </c>
    </row>
    <row r="276" spans="9:9" x14ac:dyDescent="0.2">
      <c r="I276" s="246" t="str">
        <f>'Revenue - NHC'!E88</f>
        <v/>
      </c>
    </row>
    <row r="277" spans="9:9" x14ac:dyDescent="0.2">
      <c r="I277" s="246" t="str">
        <f>'Revenue - NHC'!E89</f>
        <v/>
      </c>
    </row>
    <row r="278" spans="9:9" x14ac:dyDescent="0.2">
      <c r="I278" s="246" t="str">
        <f>'Revenue - NHC'!E90</f>
        <v/>
      </c>
    </row>
    <row r="279" spans="9:9" x14ac:dyDescent="0.2">
      <c r="I279" s="246" t="str">
        <f>'Revenue - NHC'!E91</f>
        <v/>
      </c>
    </row>
    <row r="280" spans="9:9" x14ac:dyDescent="0.2">
      <c r="I280" s="246" t="str">
        <f>'Revenue - NHC'!E92</f>
        <v/>
      </c>
    </row>
    <row r="281" spans="9:9" x14ac:dyDescent="0.2">
      <c r="I281" s="246" t="str">
        <f>'Revenue - NHC'!E93</f>
        <v/>
      </c>
    </row>
    <row r="282" spans="9:9" x14ac:dyDescent="0.2">
      <c r="I282" s="246" t="str">
        <f>'Revenue - NHC'!E94</f>
        <v/>
      </c>
    </row>
    <row r="283" spans="9:9" x14ac:dyDescent="0.2">
      <c r="I283" s="246" t="str">
        <f>'Revenue - NHC'!E95</f>
        <v/>
      </c>
    </row>
    <row r="284" spans="9:9" x14ac:dyDescent="0.2">
      <c r="I284" s="246" t="str">
        <f>'Revenue - NHC'!E96</f>
        <v/>
      </c>
    </row>
    <row r="285" spans="9:9" x14ac:dyDescent="0.2">
      <c r="I285" s="246" t="str">
        <f>'Revenue - NHC'!E97</f>
        <v/>
      </c>
    </row>
    <row r="286" spans="9:9" x14ac:dyDescent="0.2">
      <c r="I286" s="246" t="str">
        <f>'Revenue - NHC'!E98</f>
        <v/>
      </c>
    </row>
    <row r="287" spans="9:9" x14ac:dyDescent="0.2">
      <c r="I287" s="246" t="str">
        <f>'Revenue - NHC'!E99</f>
        <v/>
      </c>
    </row>
    <row r="288" spans="9:9" x14ac:dyDescent="0.2">
      <c r="I288" s="246" t="str">
        <f>'Revenue - NHC'!E100</f>
        <v/>
      </c>
    </row>
    <row r="289" spans="9:9" x14ac:dyDescent="0.2">
      <c r="I289" s="246" t="str">
        <f>'Revenue - NHC'!E101</f>
        <v/>
      </c>
    </row>
    <row r="290" spans="9:9" x14ac:dyDescent="0.2">
      <c r="I290" s="246" t="str">
        <f>'Revenue - NHC'!E102</f>
        <v/>
      </c>
    </row>
    <row r="291" spans="9:9" x14ac:dyDescent="0.2">
      <c r="I291" s="246" t="str">
        <f>'Revenue - NHC'!E103</f>
        <v/>
      </c>
    </row>
    <row r="292" spans="9:9" x14ac:dyDescent="0.2">
      <c r="I292" s="246" t="str">
        <f>'Revenue - NHC'!E104</f>
        <v/>
      </c>
    </row>
    <row r="293" spans="9:9" x14ac:dyDescent="0.2">
      <c r="I293" s="246" t="str">
        <f>'Revenue - NHC'!E105</f>
        <v/>
      </c>
    </row>
    <row r="294" spans="9:9" x14ac:dyDescent="0.2">
      <c r="I294" s="246" t="str">
        <f>'Revenue - NHC'!E106</f>
        <v/>
      </c>
    </row>
    <row r="295" spans="9:9" x14ac:dyDescent="0.2">
      <c r="I295" s="246" t="str">
        <f>'Revenue - NHC'!E107</f>
        <v/>
      </c>
    </row>
    <row r="296" spans="9:9" x14ac:dyDescent="0.2">
      <c r="I296" s="246" t="str">
        <f>'Revenue - NHC'!E108</f>
        <v/>
      </c>
    </row>
    <row r="297" spans="9:9" x14ac:dyDescent="0.2">
      <c r="I297" s="246" t="str">
        <f>'Revenue - NHC'!E109</f>
        <v/>
      </c>
    </row>
    <row r="298" spans="9:9" x14ac:dyDescent="0.2">
      <c r="I298" s="246" t="str">
        <f>'Revenue - NHC'!E110</f>
        <v/>
      </c>
    </row>
    <row r="299" spans="9:9" x14ac:dyDescent="0.2">
      <c r="I299" s="246" t="str">
        <f>'Revenue - NHC'!E111</f>
        <v/>
      </c>
    </row>
    <row r="300" spans="9:9" x14ac:dyDescent="0.2">
      <c r="I300" s="246" t="str">
        <f>'Revenue - NHC'!E112</f>
        <v/>
      </c>
    </row>
    <row r="301" spans="9:9" x14ac:dyDescent="0.2">
      <c r="I301" s="246" t="str">
        <f>'Revenue - NHC'!E113</f>
        <v/>
      </c>
    </row>
    <row r="302" spans="9:9" x14ac:dyDescent="0.2">
      <c r="I302" s="246" t="str">
        <f>'Revenue - NHC'!E114</f>
        <v/>
      </c>
    </row>
    <row r="303" spans="9:9" x14ac:dyDescent="0.2">
      <c r="I303" s="246" t="str">
        <f>'Revenue - NHC'!E115</f>
        <v/>
      </c>
    </row>
    <row r="304" spans="9:9" x14ac:dyDescent="0.2">
      <c r="I304" s="246" t="str">
        <f>'Revenue - NHC'!E116</f>
        <v/>
      </c>
    </row>
    <row r="305" spans="9:9" x14ac:dyDescent="0.2">
      <c r="I305" s="246" t="str">
        <f>'Revenue - NHC'!E117</f>
        <v/>
      </c>
    </row>
    <row r="306" spans="9:9" x14ac:dyDescent="0.2">
      <c r="I306" s="246" t="str">
        <f>'Revenue - NHC'!E118</f>
        <v/>
      </c>
    </row>
    <row r="307" spans="9:9" x14ac:dyDescent="0.2">
      <c r="I307" s="246" t="str">
        <f>'Revenue - NHC'!E119</f>
        <v/>
      </c>
    </row>
    <row r="308" spans="9:9" x14ac:dyDescent="0.2">
      <c r="I308" s="246" t="str">
        <f>'Revenue - NHC'!E120</f>
        <v/>
      </c>
    </row>
    <row r="309" spans="9:9" x14ac:dyDescent="0.2">
      <c r="I309" s="246" t="str">
        <f>'Revenue - NHC'!E121</f>
        <v/>
      </c>
    </row>
    <row r="310" spans="9:9" x14ac:dyDescent="0.2">
      <c r="I310" s="246" t="str">
        <f>'Revenue - NHC'!E122</f>
        <v/>
      </c>
    </row>
    <row r="311" spans="9:9" x14ac:dyDescent="0.2">
      <c r="I311" s="246" t="str">
        <f>'Revenue - NHC'!E123</f>
        <v/>
      </c>
    </row>
    <row r="312" spans="9:9" x14ac:dyDescent="0.2">
      <c r="I312" s="246" t="str">
        <f>'Revenue - NHC'!E124</f>
        <v/>
      </c>
    </row>
    <row r="313" spans="9:9" x14ac:dyDescent="0.2">
      <c r="I313" s="246" t="str">
        <f>'Revenue - NHC'!E125</f>
        <v/>
      </c>
    </row>
    <row r="314" spans="9:9" x14ac:dyDescent="0.2">
      <c r="I314" s="246" t="str">
        <f>'Revenue - NHC'!E126</f>
        <v/>
      </c>
    </row>
    <row r="315" spans="9:9" x14ac:dyDescent="0.2">
      <c r="I315" s="246" t="str">
        <f>'Revenue - NHC'!E127</f>
        <v/>
      </c>
    </row>
    <row r="316" spans="9:9" x14ac:dyDescent="0.2">
      <c r="I316" s="246" t="str">
        <f>'Revenue - NHC'!E128</f>
        <v/>
      </c>
    </row>
    <row r="317" spans="9:9" x14ac:dyDescent="0.2">
      <c r="I317" s="246" t="str">
        <f>'Revenue - NHC'!E129</f>
        <v/>
      </c>
    </row>
    <row r="318" spans="9:9" x14ac:dyDescent="0.2">
      <c r="I318" s="246" t="str">
        <f>'Revenue - NHC'!E130</f>
        <v/>
      </c>
    </row>
    <row r="319" spans="9:9" x14ac:dyDescent="0.2">
      <c r="I319" s="246" t="str">
        <f>'Revenue - NHC'!E131</f>
        <v/>
      </c>
    </row>
    <row r="320" spans="9:9" x14ac:dyDescent="0.2">
      <c r="I320" s="246" t="str">
        <f>'Revenue - NHC'!E132</f>
        <v/>
      </c>
    </row>
    <row r="321" spans="9:9" x14ac:dyDescent="0.2">
      <c r="I321" s="246" t="str">
        <f>'Revenue - NHC'!E133</f>
        <v/>
      </c>
    </row>
    <row r="322" spans="9:9" x14ac:dyDescent="0.2">
      <c r="I322" s="246" t="str">
        <f>'Revenue - NHC'!E134</f>
        <v/>
      </c>
    </row>
    <row r="323" spans="9:9" x14ac:dyDescent="0.2">
      <c r="I323" s="246" t="str">
        <f>'Revenue - NHC'!E135</f>
        <v/>
      </c>
    </row>
    <row r="324" spans="9:9" x14ac:dyDescent="0.2">
      <c r="I324" s="246" t="str">
        <f>'Revenue - NHC'!E136</f>
        <v/>
      </c>
    </row>
    <row r="325" spans="9:9" x14ac:dyDescent="0.2">
      <c r="I325" s="246" t="str">
        <f>'Revenue - NHC'!E137</f>
        <v/>
      </c>
    </row>
    <row r="326" spans="9:9" x14ac:dyDescent="0.2">
      <c r="I326" s="246" t="str">
        <f>'Revenue - NHC'!E138</f>
        <v/>
      </c>
    </row>
    <row r="327" spans="9:9" x14ac:dyDescent="0.2">
      <c r="I327" s="246" t="str">
        <f>'Revenue - NHC'!E139</f>
        <v/>
      </c>
    </row>
    <row r="328" spans="9:9" x14ac:dyDescent="0.2">
      <c r="I328" s="246" t="str">
        <f>'Revenue - NHC'!E140</f>
        <v/>
      </c>
    </row>
    <row r="329" spans="9:9" x14ac:dyDescent="0.2">
      <c r="I329" s="246" t="str">
        <f>'Revenue - NHC'!E141</f>
        <v/>
      </c>
    </row>
    <row r="330" spans="9:9" x14ac:dyDescent="0.2">
      <c r="I330" s="246" t="str">
        <f>'Revenue - NHC'!E142</f>
        <v/>
      </c>
    </row>
    <row r="331" spans="9:9" x14ac:dyDescent="0.2">
      <c r="I331" s="246" t="str">
        <f>'Revenue - NHC'!E143</f>
        <v/>
      </c>
    </row>
    <row r="332" spans="9:9" x14ac:dyDescent="0.2">
      <c r="I332" s="246" t="str">
        <f>'Revenue - NHC'!E144</f>
        <v/>
      </c>
    </row>
    <row r="333" spans="9:9" x14ac:dyDescent="0.2">
      <c r="I333" s="246" t="str">
        <f>'Revenue - NHC'!E145</f>
        <v/>
      </c>
    </row>
    <row r="334" spans="9:9" x14ac:dyDescent="0.2">
      <c r="I334" s="246" t="str">
        <f>'Revenue - NHC'!E146</f>
        <v/>
      </c>
    </row>
    <row r="335" spans="9:9" x14ac:dyDescent="0.2">
      <c r="I335" s="246" t="str">
        <f>'Revenue - NHC'!E147</f>
        <v/>
      </c>
    </row>
    <row r="336" spans="9:9" x14ac:dyDescent="0.2">
      <c r="I336" s="246" t="str">
        <f>'Revenue - NHC'!E148</f>
        <v/>
      </c>
    </row>
    <row r="337" spans="9:9" x14ac:dyDescent="0.2">
      <c r="I337" s="246" t="str">
        <f>'Revenue - NHC'!E149</f>
        <v/>
      </c>
    </row>
    <row r="338" spans="9:9" x14ac:dyDescent="0.2">
      <c r="I338" s="246" t="str">
        <f>'Revenue - NHC'!E150</f>
        <v/>
      </c>
    </row>
    <row r="339" spans="9:9" x14ac:dyDescent="0.2">
      <c r="I339" s="246" t="str">
        <f>'Revenue - NHC'!E151</f>
        <v/>
      </c>
    </row>
    <row r="340" spans="9:9" x14ac:dyDescent="0.2">
      <c r="I340" s="246"/>
    </row>
  </sheetData>
  <mergeCells count="105">
    <mergeCell ref="F57:H61"/>
    <mergeCell ref="N57:N61"/>
    <mergeCell ref="O57:O61"/>
    <mergeCell ref="P57:P61"/>
    <mergeCell ref="Q57:Q61"/>
    <mergeCell ref="N22:N26"/>
    <mergeCell ref="O22:O26"/>
    <mergeCell ref="P22:P26"/>
    <mergeCell ref="Q22:Q26"/>
    <mergeCell ref="F27:H31"/>
    <mergeCell ref="N27:N31"/>
    <mergeCell ref="O27:O31"/>
    <mergeCell ref="P27:P31"/>
    <mergeCell ref="E47:E51"/>
    <mergeCell ref="F47:H51"/>
    <mergeCell ref="N47:N51"/>
    <mergeCell ref="Q27:Q31"/>
    <mergeCell ref="O47:O51"/>
    <mergeCell ref="P47:P51"/>
    <mergeCell ref="Q47:Q51"/>
    <mergeCell ref="F8:H9"/>
    <mergeCell ref="S8:S9"/>
    <mergeCell ref="E12:E16"/>
    <mergeCell ref="E17:E21"/>
    <mergeCell ref="N12:N16"/>
    <mergeCell ref="R12:R16"/>
    <mergeCell ref="R17:R21"/>
    <mergeCell ref="K12:K16"/>
    <mergeCell ref="L12:L16"/>
    <mergeCell ref="M12:M16"/>
    <mergeCell ref="K17:K21"/>
    <mergeCell ref="L17:L21"/>
    <mergeCell ref="M17:M21"/>
    <mergeCell ref="T8:T9"/>
    <mergeCell ref="N8:R8"/>
    <mergeCell ref="I8:I9"/>
    <mergeCell ref="K8:M8"/>
    <mergeCell ref="R27:R31"/>
    <mergeCell ref="F32:H36"/>
    <mergeCell ref="N32:N36"/>
    <mergeCell ref="O32:O36"/>
    <mergeCell ref="P32:P36"/>
    <mergeCell ref="Q32:Q36"/>
    <mergeCell ref="R32:R36"/>
    <mergeCell ref="R22:R26"/>
    <mergeCell ref="O12:O16"/>
    <mergeCell ref="P12:P16"/>
    <mergeCell ref="Q12:Q16"/>
    <mergeCell ref="N17:N21"/>
    <mergeCell ref="O17:O21"/>
    <mergeCell ref="P17:P21"/>
    <mergeCell ref="Q17:Q21"/>
    <mergeCell ref="K22:K26"/>
    <mergeCell ref="M22:M26"/>
    <mergeCell ref="F22:H26"/>
    <mergeCell ref="F12:H16"/>
    <mergeCell ref="F17:H21"/>
    <mergeCell ref="N65:R65"/>
    <mergeCell ref="R57:R61"/>
    <mergeCell ref="F37:H41"/>
    <mergeCell ref="N37:N41"/>
    <mergeCell ref="O37:O41"/>
    <mergeCell ref="P37:P41"/>
    <mergeCell ref="Q37:Q41"/>
    <mergeCell ref="R37:R41"/>
    <mergeCell ref="E42:E46"/>
    <mergeCell ref="F42:H46"/>
    <mergeCell ref="N42:N46"/>
    <mergeCell ref="O42:O46"/>
    <mergeCell ref="P42:P46"/>
    <mergeCell ref="Q42:Q46"/>
    <mergeCell ref="R42:R46"/>
    <mergeCell ref="H65:I65"/>
    <mergeCell ref="E52:E56"/>
    <mergeCell ref="F52:H56"/>
    <mergeCell ref="N52:N56"/>
    <mergeCell ref="O52:O56"/>
    <mergeCell ref="P52:P56"/>
    <mergeCell ref="Q52:Q56"/>
    <mergeCell ref="R52:R56"/>
    <mergeCell ref="E57:E61"/>
    <mergeCell ref="K6:T6"/>
    <mergeCell ref="K47:K51"/>
    <mergeCell ref="L47:L51"/>
    <mergeCell ref="M47:M51"/>
    <mergeCell ref="K52:K56"/>
    <mergeCell ref="L52:L56"/>
    <mergeCell ref="M52:M56"/>
    <mergeCell ref="K57:K61"/>
    <mergeCell ref="L57:L61"/>
    <mergeCell ref="M57:M61"/>
    <mergeCell ref="K32:K36"/>
    <mergeCell ref="L32:L36"/>
    <mergeCell ref="M32:M36"/>
    <mergeCell ref="K37:K41"/>
    <mergeCell ref="L37:L41"/>
    <mergeCell ref="M37:M41"/>
    <mergeCell ref="K42:K46"/>
    <mergeCell ref="L42:L46"/>
    <mergeCell ref="M42:M46"/>
    <mergeCell ref="R47:R51"/>
    <mergeCell ref="K27:K31"/>
    <mergeCell ref="L27:L31"/>
    <mergeCell ref="M27:M31"/>
    <mergeCell ref="L22:L26"/>
  </mergeCells>
  <dataValidations count="2">
    <dataValidation type="list" allowBlank="1" showInputMessage="1" showErrorMessage="1" sqref="I12:I61">
      <formula1>$I$200:$I$300</formula1>
    </dataValidation>
    <dataValidation type="list" allowBlank="1" showInputMessage="1" showErrorMessage="1" sqref="S12:S15 S17:S20 S27:S30 S22:S25 S32:S35 S37:S40 S42:S45 S47:S50 S52:S55 S57:S60">
      <formula1>$S$199:$S$207</formula1>
    </dataValidation>
  </dataValidations>
  <pageMargins left="0.25" right="0.25" top="0.75" bottom="0.75" header="0.3" footer="0.3"/>
  <pageSetup paperSize="8" scale="6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pageSetUpPr fitToPage="1"/>
  </sheetPr>
  <dimension ref="A1:N223"/>
  <sheetViews>
    <sheetView zoomScale="80" zoomScaleNormal="80" zoomScalePageLayoutView="80" workbookViewId="0">
      <pane ySplit="9" topLeftCell="A26" activePane="bottomLeft" state="frozen"/>
      <selection activeCell="F46" sqref="F46"/>
      <selection pane="bottomLef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1" width="3.1640625" style="6" customWidth="1"/>
    <col min="12" max="16384" width="10.83203125" style="6"/>
  </cols>
  <sheetData>
    <row r="1" spans="1:9" ht="7.35" customHeight="1" x14ac:dyDescent="0.2"/>
    <row r="2" spans="1:9" ht="18" x14ac:dyDescent="0.2">
      <c r="A2" s="5">
        <v>80</v>
      </c>
      <c r="B2" s="2" t="s">
        <v>170</v>
      </c>
      <c r="H2" s="14"/>
    </row>
    <row r="3" spans="1:9" ht="16.350000000000001" customHeight="1" x14ac:dyDescent="0.2">
      <c r="B3" s="43" t="str">
        <f>'Revenue - WHC'!B3</f>
        <v>Mansfield (S)</v>
      </c>
    </row>
    <row r="4" spans="1:9" ht="13.5" thickBot="1" x14ac:dyDescent="0.25">
      <c r="B4" s="817"/>
      <c r="C4" s="817"/>
      <c r="D4" s="817"/>
      <c r="E4" s="817"/>
    </row>
    <row r="5" spans="1:9" ht="6.75" customHeight="1" x14ac:dyDescent="0.2">
      <c r="C5" s="229"/>
      <c r="D5" s="230"/>
      <c r="E5" s="231"/>
      <c r="F5" s="232"/>
      <c r="G5" s="233"/>
      <c r="H5" s="232"/>
      <c r="I5" s="234"/>
    </row>
    <row r="6" spans="1:9" x14ac:dyDescent="0.2">
      <c r="C6" s="13"/>
      <c r="D6" s="14"/>
      <c r="E6" s="888" t="str">
        <f>VLOOKUP(' Instructions'!C9,' Instructions'!Q9:U15,2,FALSE)</f>
        <v>2019-20</v>
      </c>
      <c r="F6" s="889"/>
      <c r="G6" s="889"/>
      <c r="H6" s="890"/>
      <c r="I6" s="31"/>
    </row>
    <row r="7" spans="1:9" ht="6.75" customHeight="1" x14ac:dyDescent="0.2">
      <c r="C7" s="13"/>
      <c r="D7" s="14"/>
      <c r="E7" s="75"/>
      <c r="F7" s="54"/>
      <c r="G7" s="133"/>
      <c r="H7" s="54"/>
      <c r="I7" s="31"/>
    </row>
    <row r="8" spans="1:9" ht="25.5" x14ac:dyDescent="0.2">
      <c r="C8" s="13"/>
      <c r="D8" s="14"/>
      <c r="E8" s="216" t="s">
        <v>92</v>
      </c>
      <c r="F8" s="226" t="s">
        <v>113</v>
      </c>
      <c r="G8" s="217" t="s">
        <v>100</v>
      </c>
      <c r="H8" s="226" t="s">
        <v>90</v>
      </c>
      <c r="I8" s="31"/>
    </row>
    <row r="9" spans="1:9" ht="7.5" customHeight="1" x14ac:dyDescent="0.2">
      <c r="C9" s="13"/>
      <c r="D9" s="14"/>
      <c r="E9" s="75"/>
      <c r="F9" s="55"/>
      <c r="G9" s="133"/>
      <c r="H9" s="54"/>
      <c r="I9" s="31"/>
    </row>
    <row r="10" spans="1:9" ht="38.25" x14ac:dyDescent="0.2">
      <c r="C10" s="13"/>
      <c r="D10" s="19">
        <v>1</v>
      </c>
      <c r="E10" s="601" t="s">
        <v>486</v>
      </c>
      <c r="F10" s="602" t="s">
        <v>115</v>
      </c>
      <c r="G10" s="603" t="s">
        <v>514</v>
      </c>
      <c r="H10" s="604">
        <v>9.64</v>
      </c>
      <c r="I10" s="31"/>
    </row>
    <row r="11" spans="1:9" s="77" customFormat="1" ht="25.5" x14ac:dyDescent="0.2">
      <c r="C11" s="78"/>
      <c r="D11" s="79">
        <f>D10+1</f>
        <v>2</v>
      </c>
      <c r="E11" s="605" t="s">
        <v>492</v>
      </c>
      <c r="F11" s="606" t="s">
        <v>115</v>
      </c>
      <c r="G11" s="607" t="s">
        <v>520</v>
      </c>
      <c r="H11" s="608">
        <v>2.17</v>
      </c>
      <c r="I11" s="80"/>
    </row>
    <row r="12" spans="1:9" ht="102" x14ac:dyDescent="0.2">
      <c r="C12" s="13"/>
      <c r="D12" s="19">
        <f>D11+1</f>
        <v>3</v>
      </c>
      <c r="E12" s="605" t="s">
        <v>495</v>
      </c>
      <c r="F12" s="606" t="s">
        <v>115</v>
      </c>
      <c r="G12" s="607" t="s">
        <v>523</v>
      </c>
      <c r="H12" s="608">
        <v>0</v>
      </c>
      <c r="I12" s="31"/>
    </row>
    <row r="13" spans="1:9" ht="25.5" x14ac:dyDescent="0.2">
      <c r="C13" s="13"/>
      <c r="D13" s="19">
        <f>D12+1</f>
        <v>4</v>
      </c>
      <c r="E13" s="605" t="s">
        <v>482</v>
      </c>
      <c r="F13" s="606" t="s">
        <v>114</v>
      </c>
      <c r="G13" s="609" t="s">
        <v>510</v>
      </c>
      <c r="H13" s="608">
        <v>1</v>
      </c>
      <c r="I13" s="31"/>
    </row>
    <row r="14" spans="1:9" ht="63.75" x14ac:dyDescent="0.2">
      <c r="C14" s="13"/>
      <c r="D14" s="19">
        <f>D13+1</f>
        <v>5</v>
      </c>
      <c r="E14" s="605" t="s">
        <v>487</v>
      </c>
      <c r="F14" s="606" t="s">
        <v>115</v>
      </c>
      <c r="G14" s="609" t="s">
        <v>515</v>
      </c>
      <c r="H14" s="608">
        <v>5.12</v>
      </c>
      <c r="I14" s="31"/>
    </row>
    <row r="15" spans="1:9" ht="25.5" x14ac:dyDescent="0.2">
      <c r="C15" s="13"/>
      <c r="D15" s="79">
        <f t="shared" ref="D15:D78" si="0">D14+1</f>
        <v>6</v>
      </c>
      <c r="E15" s="605" t="s">
        <v>505</v>
      </c>
      <c r="F15" s="606" t="s">
        <v>99</v>
      </c>
      <c r="G15" s="609" t="s">
        <v>536</v>
      </c>
      <c r="H15" s="608">
        <v>0</v>
      </c>
      <c r="I15" s="31"/>
    </row>
    <row r="16" spans="1:9" ht="89.25" x14ac:dyDescent="0.2">
      <c r="C16" s="13"/>
      <c r="D16" s="19">
        <f t="shared" si="0"/>
        <v>7</v>
      </c>
      <c r="E16" s="605" t="s">
        <v>490</v>
      </c>
      <c r="F16" s="606" t="s">
        <v>114</v>
      </c>
      <c r="G16" s="609" t="s">
        <v>518</v>
      </c>
      <c r="H16" s="608">
        <v>5.0999999999999996</v>
      </c>
      <c r="I16" s="31"/>
    </row>
    <row r="17" spans="3:9" ht="25.5" x14ac:dyDescent="0.2">
      <c r="C17" s="13"/>
      <c r="D17" s="19">
        <f t="shared" si="0"/>
        <v>8</v>
      </c>
      <c r="E17" s="605" t="s">
        <v>500</v>
      </c>
      <c r="F17" s="606" t="s">
        <v>99</v>
      </c>
      <c r="G17" s="609" t="s">
        <v>529</v>
      </c>
      <c r="H17" s="608">
        <v>4.8</v>
      </c>
      <c r="I17" s="31"/>
    </row>
    <row r="18" spans="3:9" ht="63.75" x14ac:dyDescent="0.2">
      <c r="C18" s="13"/>
      <c r="D18" s="19">
        <f t="shared" si="0"/>
        <v>9</v>
      </c>
      <c r="E18" s="605" t="s">
        <v>539</v>
      </c>
      <c r="F18" s="606" t="s">
        <v>115</v>
      </c>
      <c r="G18" s="609" t="s">
        <v>508</v>
      </c>
      <c r="H18" s="608">
        <v>1.4</v>
      </c>
      <c r="I18" s="31"/>
    </row>
    <row r="19" spans="3:9" ht="51" x14ac:dyDescent="0.2">
      <c r="C19" s="13"/>
      <c r="D19" s="79">
        <f t="shared" si="0"/>
        <v>10</v>
      </c>
      <c r="E19" s="605" t="s">
        <v>488</v>
      </c>
      <c r="F19" s="606" t="s">
        <v>99</v>
      </c>
      <c r="G19" s="609" t="s">
        <v>516</v>
      </c>
      <c r="H19" s="608">
        <v>1</v>
      </c>
      <c r="I19" s="31"/>
    </row>
    <row r="20" spans="3:9" ht="63.75" x14ac:dyDescent="0.2">
      <c r="C20" s="13"/>
      <c r="D20" s="19">
        <f t="shared" si="0"/>
        <v>11</v>
      </c>
      <c r="E20" s="605" t="s">
        <v>496</v>
      </c>
      <c r="F20" s="606" t="s">
        <v>99</v>
      </c>
      <c r="G20" s="609" t="s">
        <v>524</v>
      </c>
      <c r="H20" s="608">
        <v>0.6</v>
      </c>
      <c r="I20" s="31"/>
    </row>
    <row r="21" spans="3:9" ht="38.25" x14ac:dyDescent="0.2">
      <c r="C21" s="13"/>
      <c r="D21" s="19">
        <f t="shared" si="0"/>
        <v>12</v>
      </c>
      <c r="E21" s="605" t="s">
        <v>489</v>
      </c>
      <c r="F21" s="606" t="s">
        <v>115</v>
      </c>
      <c r="G21" s="609" t="s">
        <v>517</v>
      </c>
      <c r="H21" s="608">
        <v>6.88</v>
      </c>
      <c r="I21" s="31"/>
    </row>
    <row r="22" spans="3:9" x14ac:dyDescent="0.2">
      <c r="C22" s="13"/>
      <c r="D22" s="79">
        <f t="shared" si="0"/>
        <v>13</v>
      </c>
      <c r="E22" s="605" t="s">
        <v>501</v>
      </c>
      <c r="F22" s="606" t="s">
        <v>115</v>
      </c>
      <c r="G22" s="609" t="s">
        <v>532</v>
      </c>
      <c r="H22" s="608">
        <v>3</v>
      </c>
      <c r="I22" s="31"/>
    </row>
    <row r="23" spans="3:9" ht="114.75" x14ac:dyDescent="0.2">
      <c r="C23" s="13"/>
      <c r="D23" s="19">
        <f t="shared" si="0"/>
        <v>14</v>
      </c>
      <c r="E23" s="605" t="s">
        <v>483</v>
      </c>
      <c r="F23" s="606" t="s">
        <v>114</v>
      </c>
      <c r="G23" s="609" t="s">
        <v>511</v>
      </c>
      <c r="H23" s="608">
        <v>4.8499999999999996</v>
      </c>
      <c r="I23" s="31"/>
    </row>
    <row r="24" spans="3:9" ht="38.25" x14ac:dyDescent="0.2">
      <c r="C24" s="13"/>
      <c r="D24" s="19">
        <f t="shared" si="0"/>
        <v>15</v>
      </c>
      <c r="E24" s="605" t="s">
        <v>504</v>
      </c>
      <c r="F24" s="606" t="s">
        <v>114</v>
      </c>
      <c r="G24" s="609" t="s">
        <v>535</v>
      </c>
      <c r="H24" s="608">
        <v>5.5</v>
      </c>
      <c r="I24" s="31"/>
    </row>
    <row r="25" spans="3:9" ht="63.75" x14ac:dyDescent="0.2">
      <c r="C25" s="13"/>
      <c r="D25" s="19">
        <f t="shared" si="0"/>
        <v>16</v>
      </c>
      <c r="E25" s="605" t="s">
        <v>497</v>
      </c>
      <c r="F25" s="606" t="s">
        <v>115</v>
      </c>
      <c r="G25" s="609" t="s">
        <v>525</v>
      </c>
      <c r="H25" s="608">
        <v>1.8</v>
      </c>
      <c r="I25" s="31"/>
    </row>
    <row r="26" spans="3:9" ht="25.5" x14ac:dyDescent="0.2">
      <c r="C26" s="13"/>
      <c r="D26" s="79">
        <f t="shared" si="0"/>
        <v>17</v>
      </c>
      <c r="E26" s="605" t="s">
        <v>506</v>
      </c>
      <c r="F26" s="606" t="s">
        <v>114</v>
      </c>
      <c r="G26" s="609" t="s">
        <v>537</v>
      </c>
      <c r="H26" s="608">
        <v>2.88</v>
      </c>
      <c r="I26" s="31"/>
    </row>
    <row r="27" spans="3:9" ht="38.25" x14ac:dyDescent="0.2">
      <c r="C27" s="13"/>
      <c r="D27" s="19">
        <f t="shared" si="0"/>
        <v>18</v>
      </c>
      <c r="E27" s="605" t="s">
        <v>491</v>
      </c>
      <c r="F27" s="606" t="s">
        <v>99</v>
      </c>
      <c r="G27" s="609" t="s">
        <v>519</v>
      </c>
      <c r="H27" s="608">
        <v>2.2000000000000002</v>
      </c>
      <c r="I27" s="31"/>
    </row>
    <row r="28" spans="3:9" ht="76.5" x14ac:dyDescent="0.2">
      <c r="C28" s="13"/>
      <c r="D28" s="19">
        <f t="shared" si="0"/>
        <v>19</v>
      </c>
      <c r="E28" s="605" t="s">
        <v>503</v>
      </c>
      <c r="F28" s="606" t="s">
        <v>115</v>
      </c>
      <c r="G28" s="609" t="s">
        <v>534</v>
      </c>
      <c r="H28" s="608">
        <f>8+1</f>
        <v>9</v>
      </c>
      <c r="I28" s="31"/>
    </row>
    <row r="29" spans="3:9" ht="63.75" x14ac:dyDescent="0.2">
      <c r="C29" s="13"/>
      <c r="D29" s="19">
        <f t="shared" si="0"/>
        <v>20</v>
      </c>
      <c r="E29" s="605" t="s">
        <v>498</v>
      </c>
      <c r="F29" s="606" t="s">
        <v>115</v>
      </c>
      <c r="G29" s="609" t="s">
        <v>526</v>
      </c>
      <c r="H29" s="608">
        <v>2.2999999999999998</v>
      </c>
      <c r="I29" s="31"/>
    </row>
    <row r="30" spans="3:9" ht="25.5" x14ac:dyDescent="0.2">
      <c r="C30" s="13"/>
      <c r="D30" s="79">
        <f t="shared" si="0"/>
        <v>21</v>
      </c>
      <c r="E30" s="605" t="s">
        <v>493</v>
      </c>
      <c r="F30" s="606" t="s">
        <v>115</v>
      </c>
      <c r="G30" s="609" t="s">
        <v>521</v>
      </c>
      <c r="H30" s="608">
        <v>2</v>
      </c>
      <c r="I30" s="31"/>
    </row>
    <row r="31" spans="3:9" ht="25.5" x14ac:dyDescent="0.2">
      <c r="C31" s="13"/>
      <c r="D31" s="19">
        <f t="shared" si="0"/>
        <v>22</v>
      </c>
      <c r="E31" s="605" t="s">
        <v>502</v>
      </c>
      <c r="F31" s="606" t="s">
        <v>115</v>
      </c>
      <c r="G31" s="609" t="s">
        <v>533</v>
      </c>
      <c r="H31" s="608">
        <v>6</v>
      </c>
      <c r="I31" s="31"/>
    </row>
    <row r="32" spans="3:9" ht="51" x14ac:dyDescent="0.2">
      <c r="C32" s="13"/>
      <c r="D32" s="19">
        <f t="shared" si="0"/>
        <v>23</v>
      </c>
      <c r="E32" s="605" t="s">
        <v>484</v>
      </c>
      <c r="F32" s="606" t="s">
        <v>99</v>
      </c>
      <c r="G32" s="609" t="s">
        <v>512</v>
      </c>
      <c r="H32" s="608">
        <v>2.8</v>
      </c>
      <c r="I32" s="31"/>
    </row>
    <row r="33" spans="3:9" ht="51" x14ac:dyDescent="0.2">
      <c r="C33" s="13"/>
      <c r="D33" s="79">
        <f t="shared" si="0"/>
        <v>24</v>
      </c>
      <c r="E33" s="605" t="s">
        <v>507</v>
      </c>
      <c r="F33" s="606" t="s">
        <v>99</v>
      </c>
      <c r="G33" s="609" t="s">
        <v>538</v>
      </c>
      <c r="H33" s="608">
        <v>0.5</v>
      </c>
      <c r="I33" s="31"/>
    </row>
    <row r="34" spans="3:9" ht="25.5" x14ac:dyDescent="0.2">
      <c r="C34" s="13"/>
      <c r="D34" s="19">
        <f t="shared" si="0"/>
        <v>25</v>
      </c>
      <c r="E34" s="605" t="s">
        <v>131</v>
      </c>
      <c r="F34" s="606" t="s">
        <v>115</v>
      </c>
      <c r="G34" s="609" t="s">
        <v>531</v>
      </c>
      <c r="H34" s="608">
        <v>14</v>
      </c>
      <c r="I34" s="31"/>
    </row>
    <row r="35" spans="3:9" ht="38.25" x14ac:dyDescent="0.2">
      <c r="C35" s="13"/>
      <c r="D35" s="19">
        <f t="shared" si="0"/>
        <v>26</v>
      </c>
      <c r="E35" s="605" t="s">
        <v>589</v>
      </c>
      <c r="F35" s="606" t="s">
        <v>115</v>
      </c>
      <c r="G35" s="609" t="s">
        <v>530</v>
      </c>
      <c r="H35" s="608">
        <v>1</v>
      </c>
      <c r="I35" s="31"/>
    </row>
    <row r="36" spans="3:9" ht="63.75" x14ac:dyDescent="0.2">
      <c r="C36" s="13"/>
      <c r="D36" s="19">
        <f t="shared" si="0"/>
        <v>27</v>
      </c>
      <c r="E36" s="605" t="s">
        <v>494</v>
      </c>
      <c r="F36" s="606" t="s">
        <v>115</v>
      </c>
      <c r="G36" s="609" t="s">
        <v>522</v>
      </c>
      <c r="H36" s="608">
        <v>0.67</v>
      </c>
      <c r="I36" s="31"/>
    </row>
    <row r="37" spans="3:9" ht="76.5" x14ac:dyDescent="0.2">
      <c r="C37" s="13"/>
      <c r="D37" s="79">
        <f t="shared" si="0"/>
        <v>28</v>
      </c>
      <c r="E37" s="605" t="s">
        <v>499</v>
      </c>
      <c r="F37" s="606" t="s">
        <v>115</v>
      </c>
      <c r="G37" s="609" t="s">
        <v>527</v>
      </c>
      <c r="H37" s="608">
        <v>3</v>
      </c>
      <c r="I37" s="31"/>
    </row>
    <row r="38" spans="3:9" ht="102" x14ac:dyDescent="0.2">
      <c r="C38" s="13"/>
      <c r="D38" s="19">
        <f t="shared" si="0"/>
        <v>29</v>
      </c>
      <c r="E38" s="605" t="s">
        <v>485</v>
      </c>
      <c r="F38" s="606" t="s">
        <v>99</v>
      </c>
      <c r="G38" s="609" t="s">
        <v>513</v>
      </c>
      <c r="H38" s="608">
        <v>0</v>
      </c>
      <c r="I38" s="31"/>
    </row>
    <row r="39" spans="3:9" ht="38.25" x14ac:dyDescent="0.2">
      <c r="C39" s="13"/>
      <c r="D39" s="19">
        <f t="shared" si="0"/>
        <v>30</v>
      </c>
      <c r="E39" s="605" t="s">
        <v>481</v>
      </c>
      <c r="F39" s="606" t="s">
        <v>115</v>
      </c>
      <c r="G39" s="609" t="s">
        <v>509</v>
      </c>
      <c r="H39" s="608">
        <v>0.8</v>
      </c>
      <c r="I39" s="31"/>
    </row>
    <row r="40" spans="3:9" ht="63.75" x14ac:dyDescent="0.2">
      <c r="C40" s="13"/>
      <c r="D40" s="19">
        <f t="shared" si="0"/>
        <v>31</v>
      </c>
      <c r="E40" s="605" t="s">
        <v>136</v>
      </c>
      <c r="F40" s="606" t="s">
        <v>115</v>
      </c>
      <c r="G40" s="609" t="s">
        <v>528</v>
      </c>
      <c r="H40" s="608">
        <v>1</v>
      </c>
      <c r="I40" s="31"/>
    </row>
    <row r="41" spans="3:9" x14ac:dyDescent="0.2">
      <c r="C41" s="13"/>
      <c r="D41" s="79">
        <f t="shared" si="0"/>
        <v>32</v>
      </c>
      <c r="E41" s="605"/>
      <c r="F41" s="610"/>
      <c r="G41" s="637"/>
      <c r="H41" s="636"/>
      <c r="I41" s="31"/>
    </row>
    <row r="42" spans="3:9" x14ac:dyDescent="0.2">
      <c r="C42" s="13"/>
      <c r="D42" s="19">
        <f t="shared" si="0"/>
        <v>33</v>
      </c>
      <c r="E42" s="605"/>
      <c r="F42" s="610"/>
      <c r="G42" s="637"/>
      <c r="H42" s="636"/>
      <c r="I42" s="31"/>
    </row>
    <row r="43" spans="3:9" x14ac:dyDescent="0.2">
      <c r="C43" s="13"/>
      <c r="D43" s="19">
        <f t="shared" si="0"/>
        <v>34</v>
      </c>
      <c r="E43" s="605"/>
      <c r="F43" s="610"/>
      <c r="G43" s="637"/>
      <c r="H43" s="636"/>
      <c r="I43" s="31"/>
    </row>
    <row r="44" spans="3:9" x14ac:dyDescent="0.2">
      <c r="C44" s="13"/>
      <c r="D44" s="79">
        <f t="shared" si="0"/>
        <v>35</v>
      </c>
      <c r="E44" s="605"/>
      <c r="F44" s="610"/>
      <c r="G44" s="637"/>
      <c r="H44" s="636"/>
      <c r="I44" s="31"/>
    </row>
    <row r="45" spans="3:9" x14ac:dyDescent="0.2">
      <c r="C45" s="13"/>
      <c r="D45" s="19">
        <f t="shared" si="0"/>
        <v>36</v>
      </c>
      <c r="E45" s="605"/>
      <c r="F45" s="610"/>
      <c r="G45" s="637"/>
      <c r="H45" s="636"/>
      <c r="I45" s="31"/>
    </row>
    <row r="46" spans="3:9" x14ac:dyDescent="0.2">
      <c r="C46" s="13"/>
      <c r="D46" s="19">
        <f t="shared" si="0"/>
        <v>37</v>
      </c>
      <c r="E46" s="605"/>
      <c r="F46" s="610"/>
      <c r="G46" s="637"/>
      <c r="H46" s="636"/>
      <c r="I46" s="31"/>
    </row>
    <row r="47" spans="3:9" x14ac:dyDescent="0.2">
      <c r="C47" s="13"/>
      <c r="D47" s="19">
        <f t="shared" si="0"/>
        <v>38</v>
      </c>
      <c r="E47" s="605"/>
      <c r="F47" s="610"/>
      <c r="G47" s="637"/>
      <c r="H47" s="636"/>
      <c r="I47" s="31"/>
    </row>
    <row r="48" spans="3:9" x14ac:dyDescent="0.2">
      <c r="C48" s="13"/>
      <c r="D48" s="79">
        <f t="shared" si="0"/>
        <v>39</v>
      </c>
      <c r="E48" s="605"/>
      <c r="F48" s="610"/>
      <c r="G48" s="637"/>
      <c r="H48" s="636"/>
      <c r="I48" s="31"/>
    </row>
    <row r="49" spans="3:9" x14ac:dyDescent="0.2">
      <c r="C49" s="13"/>
      <c r="D49" s="19">
        <f t="shared" si="0"/>
        <v>40</v>
      </c>
      <c r="E49" s="605"/>
      <c r="F49" s="610"/>
      <c r="G49" s="637"/>
      <c r="H49" s="636"/>
      <c r="I49" s="31"/>
    </row>
    <row r="50" spans="3:9" x14ac:dyDescent="0.2">
      <c r="C50" s="13"/>
      <c r="D50" s="19">
        <f t="shared" si="0"/>
        <v>41</v>
      </c>
      <c r="E50" s="605"/>
      <c r="F50" s="610"/>
      <c r="G50" s="637"/>
      <c r="H50" s="636"/>
      <c r="I50" s="31"/>
    </row>
    <row r="51" spans="3:9" x14ac:dyDescent="0.2">
      <c r="C51" s="13"/>
      <c r="D51" s="19">
        <f t="shared" si="0"/>
        <v>42</v>
      </c>
      <c r="E51" s="605"/>
      <c r="F51" s="610"/>
      <c r="G51" s="637"/>
      <c r="H51" s="636"/>
      <c r="I51" s="31"/>
    </row>
    <row r="52" spans="3:9" x14ac:dyDescent="0.2">
      <c r="C52" s="13"/>
      <c r="D52" s="79">
        <f t="shared" si="0"/>
        <v>43</v>
      </c>
      <c r="E52" s="605"/>
      <c r="F52" s="610"/>
      <c r="G52" s="637"/>
      <c r="H52" s="636"/>
      <c r="I52" s="31"/>
    </row>
    <row r="53" spans="3:9" x14ac:dyDescent="0.2">
      <c r="C53" s="13"/>
      <c r="D53" s="19">
        <f t="shared" si="0"/>
        <v>44</v>
      </c>
      <c r="E53" s="605"/>
      <c r="F53" s="610"/>
      <c r="G53" s="637"/>
      <c r="H53" s="636"/>
      <c r="I53" s="31"/>
    </row>
    <row r="54" spans="3:9" x14ac:dyDescent="0.2">
      <c r="C54" s="13"/>
      <c r="D54" s="19">
        <f t="shared" si="0"/>
        <v>45</v>
      </c>
      <c r="E54" s="605"/>
      <c r="F54" s="610"/>
      <c r="G54" s="637"/>
      <c r="H54" s="636"/>
      <c r="I54" s="31"/>
    </row>
    <row r="55" spans="3:9" x14ac:dyDescent="0.2">
      <c r="C55" s="13"/>
      <c r="D55" s="79">
        <f t="shared" si="0"/>
        <v>46</v>
      </c>
      <c r="E55" s="605"/>
      <c r="F55" s="610"/>
      <c r="G55" s="637"/>
      <c r="H55" s="636"/>
      <c r="I55" s="31"/>
    </row>
    <row r="56" spans="3:9" x14ac:dyDescent="0.2">
      <c r="C56" s="13"/>
      <c r="D56" s="19">
        <f t="shared" si="0"/>
        <v>47</v>
      </c>
      <c r="E56" s="605"/>
      <c r="F56" s="610"/>
      <c r="G56" s="637"/>
      <c r="H56" s="636"/>
      <c r="I56" s="31"/>
    </row>
    <row r="57" spans="3:9" x14ac:dyDescent="0.2">
      <c r="C57" s="13"/>
      <c r="D57" s="19">
        <f t="shared" si="0"/>
        <v>48</v>
      </c>
      <c r="E57" s="605"/>
      <c r="F57" s="610"/>
      <c r="G57" s="637"/>
      <c r="H57" s="636"/>
      <c r="I57" s="31"/>
    </row>
    <row r="58" spans="3:9" x14ac:dyDescent="0.2">
      <c r="C58" s="13"/>
      <c r="D58" s="19">
        <f t="shared" si="0"/>
        <v>49</v>
      </c>
      <c r="E58" s="605"/>
      <c r="F58" s="610"/>
      <c r="G58" s="637"/>
      <c r="H58" s="636"/>
      <c r="I58" s="31"/>
    </row>
    <row r="59" spans="3:9" x14ac:dyDescent="0.2">
      <c r="C59" s="13"/>
      <c r="D59" s="79">
        <f t="shared" si="0"/>
        <v>50</v>
      </c>
      <c r="E59" s="605"/>
      <c r="F59" s="610"/>
      <c r="G59" s="637"/>
      <c r="H59" s="636"/>
      <c r="I59" s="31"/>
    </row>
    <row r="60" spans="3:9" x14ac:dyDescent="0.2">
      <c r="C60" s="13"/>
      <c r="D60" s="19">
        <f t="shared" si="0"/>
        <v>51</v>
      </c>
      <c r="E60" s="605"/>
      <c r="F60" s="610"/>
      <c r="G60" s="637"/>
      <c r="H60" s="636"/>
      <c r="I60" s="31"/>
    </row>
    <row r="61" spans="3:9" x14ac:dyDescent="0.2">
      <c r="C61" s="13"/>
      <c r="D61" s="19">
        <f t="shared" si="0"/>
        <v>52</v>
      </c>
      <c r="E61" s="605"/>
      <c r="F61" s="610"/>
      <c r="G61" s="637"/>
      <c r="H61" s="636"/>
      <c r="I61" s="31"/>
    </row>
    <row r="62" spans="3:9" x14ac:dyDescent="0.2">
      <c r="C62" s="13"/>
      <c r="D62" s="19">
        <f t="shared" si="0"/>
        <v>53</v>
      </c>
      <c r="E62" s="605"/>
      <c r="F62" s="610"/>
      <c r="G62" s="637"/>
      <c r="H62" s="636"/>
      <c r="I62" s="31"/>
    </row>
    <row r="63" spans="3:9" x14ac:dyDescent="0.2">
      <c r="C63" s="13"/>
      <c r="D63" s="79">
        <f t="shared" si="0"/>
        <v>54</v>
      </c>
      <c r="E63" s="605"/>
      <c r="F63" s="610"/>
      <c r="G63" s="637"/>
      <c r="H63" s="636"/>
      <c r="I63" s="31"/>
    </row>
    <row r="64" spans="3:9" x14ac:dyDescent="0.2">
      <c r="C64" s="13"/>
      <c r="D64" s="19">
        <f t="shared" si="0"/>
        <v>55</v>
      </c>
      <c r="E64" s="605"/>
      <c r="F64" s="610"/>
      <c r="G64" s="637"/>
      <c r="H64" s="636"/>
      <c r="I64" s="31"/>
    </row>
    <row r="65" spans="3:9" x14ac:dyDescent="0.2">
      <c r="C65" s="13"/>
      <c r="D65" s="19">
        <f t="shared" si="0"/>
        <v>56</v>
      </c>
      <c r="E65" s="605"/>
      <c r="F65" s="610"/>
      <c r="G65" s="637"/>
      <c r="H65" s="636"/>
      <c r="I65" s="31"/>
    </row>
    <row r="66" spans="3:9" x14ac:dyDescent="0.2">
      <c r="C66" s="13"/>
      <c r="D66" s="79">
        <f t="shared" si="0"/>
        <v>57</v>
      </c>
      <c r="E66" s="605"/>
      <c r="F66" s="610"/>
      <c r="G66" s="637"/>
      <c r="H66" s="636"/>
      <c r="I66" s="31"/>
    </row>
    <row r="67" spans="3:9" x14ac:dyDescent="0.2">
      <c r="C67" s="13"/>
      <c r="D67" s="19">
        <f t="shared" si="0"/>
        <v>58</v>
      </c>
      <c r="E67" s="605"/>
      <c r="F67" s="610"/>
      <c r="G67" s="637"/>
      <c r="H67" s="636"/>
      <c r="I67" s="31"/>
    </row>
    <row r="68" spans="3:9" x14ac:dyDescent="0.2">
      <c r="C68" s="13"/>
      <c r="D68" s="19">
        <f t="shared" si="0"/>
        <v>59</v>
      </c>
      <c r="E68" s="605"/>
      <c r="F68" s="610"/>
      <c r="G68" s="637"/>
      <c r="H68" s="636"/>
      <c r="I68" s="31"/>
    </row>
    <row r="69" spans="3:9" x14ac:dyDescent="0.2">
      <c r="C69" s="13"/>
      <c r="D69" s="19">
        <f t="shared" si="0"/>
        <v>60</v>
      </c>
      <c r="E69" s="605"/>
      <c r="F69" s="610"/>
      <c r="G69" s="637"/>
      <c r="H69" s="636"/>
      <c r="I69" s="31"/>
    </row>
    <row r="70" spans="3:9" x14ac:dyDescent="0.2">
      <c r="C70" s="13"/>
      <c r="D70" s="79">
        <f t="shared" si="0"/>
        <v>61</v>
      </c>
      <c r="E70" s="605"/>
      <c r="F70" s="610"/>
      <c r="G70" s="637"/>
      <c r="H70" s="636"/>
      <c r="I70" s="31"/>
    </row>
    <row r="71" spans="3:9" x14ac:dyDescent="0.2">
      <c r="C71" s="13"/>
      <c r="D71" s="19">
        <f t="shared" si="0"/>
        <v>62</v>
      </c>
      <c r="E71" s="605"/>
      <c r="F71" s="610"/>
      <c r="G71" s="637"/>
      <c r="H71" s="636"/>
      <c r="I71" s="31"/>
    </row>
    <row r="72" spans="3:9" x14ac:dyDescent="0.2">
      <c r="C72" s="13"/>
      <c r="D72" s="19">
        <f t="shared" si="0"/>
        <v>63</v>
      </c>
      <c r="E72" s="605"/>
      <c r="F72" s="610"/>
      <c r="G72" s="637"/>
      <c r="H72" s="636"/>
      <c r="I72" s="31"/>
    </row>
    <row r="73" spans="3:9" x14ac:dyDescent="0.2">
      <c r="C73" s="13"/>
      <c r="D73" s="19">
        <f t="shared" si="0"/>
        <v>64</v>
      </c>
      <c r="E73" s="605"/>
      <c r="F73" s="610"/>
      <c r="G73" s="637"/>
      <c r="H73" s="636"/>
      <c r="I73" s="31"/>
    </row>
    <row r="74" spans="3:9" x14ac:dyDescent="0.2">
      <c r="C74" s="13"/>
      <c r="D74" s="79">
        <f t="shared" si="0"/>
        <v>65</v>
      </c>
      <c r="E74" s="605"/>
      <c r="F74" s="610"/>
      <c r="G74" s="637"/>
      <c r="H74" s="636"/>
      <c r="I74" s="31"/>
    </row>
    <row r="75" spans="3:9" x14ac:dyDescent="0.2">
      <c r="C75" s="13"/>
      <c r="D75" s="19">
        <f t="shared" si="0"/>
        <v>66</v>
      </c>
      <c r="E75" s="605"/>
      <c r="F75" s="610"/>
      <c r="G75" s="637"/>
      <c r="H75" s="636"/>
      <c r="I75" s="31"/>
    </row>
    <row r="76" spans="3:9" x14ac:dyDescent="0.2">
      <c r="C76" s="13"/>
      <c r="D76" s="19">
        <f t="shared" si="0"/>
        <v>67</v>
      </c>
      <c r="E76" s="605"/>
      <c r="F76" s="610"/>
      <c r="G76" s="637"/>
      <c r="H76" s="636"/>
      <c r="I76" s="31"/>
    </row>
    <row r="77" spans="3:9" x14ac:dyDescent="0.2">
      <c r="C77" s="13"/>
      <c r="D77" s="79">
        <f t="shared" si="0"/>
        <v>68</v>
      </c>
      <c r="E77" s="605"/>
      <c r="F77" s="610"/>
      <c r="G77" s="637"/>
      <c r="H77" s="636"/>
      <c r="I77" s="31"/>
    </row>
    <row r="78" spans="3:9" x14ac:dyDescent="0.2">
      <c r="C78" s="13"/>
      <c r="D78" s="19">
        <f t="shared" si="0"/>
        <v>69</v>
      </c>
      <c r="E78" s="605"/>
      <c r="F78" s="610"/>
      <c r="G78" s="637"/>
      <c r="H78" s="636"/>
      <c r="I78" s="31"/>
    </row>
    <row r="79" spans="3:9" x14ac:dyDescent="0.2">
      <c r="C79" s="13"/>
      <c r="D79" s="19">
        <f t="shared" ref="D79:D142" si="1">D78+1</f>
        <v>70</v>
      </c>
      <c r="E79" s="605"/>
      <c r="F79" s="610"/>
      <c r="G79" s="637"/>
      <c r="H79" s="636"/>
      <c r="I79" s="31"/>
    </row>
    <row r="80" spans="3:9" x14ac:dyDescent="0.2">
      <c r="C80" s="13"/>
      <c r="D80" s="19">
        <f t="shared" si="1"/>
        <v>71</v>
      </c>
      <c r="E80" s="605"/>
      <c r="F80" s="610"/>
      <c r="G80" s="637"/>
      <c r="H80" s="636"/>
      <c r="I80" s="31"/>
    </row>
    <row r="81" spans="3:9" x14ac:dyDescent="0.2">
      <c r="C81" s="13"/>
      <c r="D81" s="79">
        <f t="shared" si="1"/>
        <v>72</v>
      </c>
      <c r="E81" s="605"/>
      <c r="F81" s="610"/>
      <c r="G81" s="637"/>
      <c r="H81" s="636"/>
      <c r="I81" s="31"/>
    </row>
    <row r="82" spans="3:9" x14ac:dyDescent="0.2">
      <c r="C82" s="13"/>
      <c r="D82" s="19">
        <f t="shared" si="1"/>
        <v>73</v>
      </c>
      <c r="E82" s="605"/>
      <c r="F82" s="610"/>
      <c r="G82" s="637"/>
      <c r="H82" s="636"/>
      <c r="I82" s="31"/>
    </row>
    <row r="83" spans="3:9" x14ac:dyDescent="0.2">
      <c r="C83" s="13"/>
      <c r="D83" s="19">
        <f t="shared" si="1"/>
        <v>74</v>
      </c>
      <c r="E83" s="605"/>
      <c r="F83" s="610"/>
      <c r="G83" s="637"/>
      <c r="H83" s="636"/>
      <c r="I83" s="31"/>
    </row>
    <row r="84" spans="3:9" x14ac:dyDescent="0.2">
      <c r="C84" s="13"/>
      <c r="D84" s="19">
        <f t="shared" si="1"/>
        <v>75</v>
      </c>
      <c r="E84" s="605"/>
      <c r="F84" s="610"/>
      <c r="G84" s="637"/>
      <c r="H84" s="636"/>
      <c r="I84" s="31"/>
    </row>
    <row r="85" spans="3:9" x14ac:dyDescent="0.2">
      <c r="C85" s="13"/>
      <c r="D85" s="79">
        <f t="shared" si="1"/>
        <v>76</v>
      </c>
      <c r="E85" s="605"/>
      <c r="F85" s="610"/>
      <c r="G85" s="637"/>
      <c r="H85" s="636"/>
      <c r="I85" s="31"/>
    </row>
    <row r="86" spans="3:9" x14ac:dyDescent="0.2">
      <c r="C86" s="13"/>
      <c r="D86" s="19">
        <f t="shared" si="1"/>
        <v>77</v>
      </c>
      <c r="E86" s="605"/>
      <c r="F86" s="610"/>
      <c r="G86" s="637"/>
      <c r="H86" s="636"/>
      <c r="I86" s="31"/>
    </row>
    <row r="87" spans="3:9" x14ac:dyDescent="0.2">
      <c r="C87" s="13"/>
      <c r="D87" s="19">
        <f t="shared" si="1"/>
        <v>78</v>
      </c>
      <c r="E87" s="605"/>
      <c r="F87" s="610"/>
      <c r="G87" s="637"/>
      <c r="H87" s="636"/>
      <c r="I87" s="31"/>
    </row>
    <row r="88" spans="3:9" x14ac:dyDescent="0.2">
      <c r="C88" s="13"/>
      <c r="D88" s="79">
        <f t="shared" si="1"/>
        <v>79</v>
      </c>
      <c r="E88" s="605"/>
      <c r="F88" s="610"/>
      <c r="G88" s="637"/>
      <c r="H88" s="636"/>
      <c r="I88" s="31"/>
    </row>
    <row r="89" spans="3:9" x14ac:dyDescent="0.2">
      <c r="C89" s="13"/>
      <c r="D89" s="19">
        <f t="shared" si="1"/>
        <v>80</v>
      </c>
      <c r="E89" s="605"/>
      <c r="F89" s="610"/>
      <c r="G89" s="637"/>
      <c r="H89" s="636"/>
      <c r="I89" s="31"/>
    </row>
    <row r="90" spans="3:9" x14ac:dyDescent="0.2">
      <c r="C90" s="13"/>
      <c r="D90" s="19">
        <f t="shared" si="1"/>
        <v>81</v>
      </c>
      <c r="E90" s="605"/>
      <c r="F90" s="610"/>
      <c r="G90" s="637"/>
      <c r="H90" s="636"/>
      <c r="I90" s="31"/>
    </row>
    <row r="91" spans="3:9" x14ac:dyDescent="0.2">
      <c r="C91" s="13"/>
      <c r="D91" s="19">
        <f t="shared" si="1"/>
        <v>82</v>
      </c>
      <c r="E91" s="605"/>
      <c r="F91" s="610"/>
      <c r="G91" s="637"/>
      <c r="H91" s="636"/>
      <c r="I91" s="31"/>
    </row>
    <row r="92" spans="3:9" x14ac:dyDescent="0.2">
      <c r="C92" s="13"/>
      <c r="D92" s="79">
        <f t="shared" si="1"/>
        <v>83</v>
      </c>
      <c r="E92" s="605"/>
      <c r="F92" s="610"/>
      <c r="G92" s="637"/>
      <c r="H92" s="636"/>
      <c r="I92" s="31"/>
    </row>
    <row r="93" spans="3:9" x14ac:dyDescent="0.2">
      <c r="C93" s="13"/>
      <c r="D93" s="19">
        <f t="shared" si="1"/>
        <v>84</v>
      </c>
      <c r="E93" s="605"/>
      <c r="F93" s="610"/>
      <c r="G93" s="637"/>
      <c r="H93" s="636"/>
      <c r="I93" s="31"/>
    </row>
    <row r="94" spans="3:9" x14ac:dyDescent="0.2">
      <c r="C94" s="13"/>
      <c r="D94" s="19">
        <f t="shared" si="1"/>
        <v>85</v>
      </c>
      <c r="E94" s="605"/>
      <c r="F94" s="610"/>
      <c r="G94" s="637"/>
      <c r="H94" s="636"/>
      <c r="I94" s="31"/>
    </row>
    <row r="95" spans="3:9" x14ac:dyDescent="0.2">
      <c r="C95" s="13"/>
      <c r="D95" s="19">
        <f t="shared" si="1"/>
        <v>86</v>
      </c>
      <c r="E95" s="605"/>
      <c r="F95" s="610"/>
      <c r="G95" s="637"/>
      <c r="H95" s="636"/>
      <c r="I95" s="31"/>
    </row>
    <row r="96" spans="3:9" x14ac:dyDescent="0.2">
      <c r="C96" s="13"/>
      <c r="D96" s="79">
        <f t="shared" si="1"/>
        <v>87</v>
      </c>
      <c r="E96" s="605"/>
      <c r="F96" s="610"/>
      <c r="G96" s="637"/>
      <c r="H96" s="636"/>
      <c r="I96" s="31"/>
    </row>
    <row r="97" spans="3:9" x14ac:dyDescent="0.2">
      <c r="C97" s="13"/>
      <c r="D97" s="19">
        <f t="shared" si="1"/>
        <v>88</v>
      </c>
      <c r="E97" s="605"/>
      <c r="F97" s="610"/>
      <c r="G97" s="637"/>
      <c r="H97" s="636"/>
      <c r="I97" s="31"/>
    </row>
    <row r="98" spans="3:9" x14ac:dyDescent="0.2">
      <c r="C98" s="13"/>
      <c r="D98" s="19">
        <f t="shared" si="1"/>
        <v>89</v>
      </c>
      <c r="E98" s="605"/>
      <c r="F98" s="610"/>
      <c r="G98" s="637"/>
      <c r="H98" s="636"/>
      <c r="I98" s="31"/>
    </row>
    <row r="99" spans="3:9" x14ac:dyDescent="0.2">
      <c r="C99" s="13"/>
      <c r="D99" s="79">
        <f t="shared" si="1"/>
        <v>90</v>
      </c>
      <c r="E99" s="605"/>
      <c r="F99" s="610"/>
      <c r="G99" s="637"/>
      <c r="H99" s="636"/>
      <c r="I99" s="31"/>
    </row>
    <row r="100" spans="3:9" x14ac:dyDescent="0.2">
      <c r="C100" s="13"/>
      <c r="D100" s="19">
        <f t="shared" si="1"/>
        <v>91</v>
      </c>
      <c r="E100" s="605"/>
      <c r="F100" s="610"/>
      <c r="G100" s="637"/>
      <c r="H100" s="636"/>
      <c r="I100" s="31"/>
    </row>
    <row r="101" spans="3:9" x14ac:dyDescent="0.2">
      <c r="C101" s="13"/>
      <c r="D101" s="19">
        <f t="shared" si="1"/>
        <v>92</v>
      </c>
      <c r="E101" s="605"/>
      <c r="F101" s="610"/>
      <c r="G101" s="637"/>
      <c r="H101" s="636"/>
      <c r="I101" s="31"/>
    </row>
    <row r="102" spans="3:9" x14ac:dyDescent="0.2">
      <c r="C102" s="13"/>
      <c r="D102" s="19">
        <f t="shared" si="1"/>
        <v>93</v>
      </c>
      <c r="E102" s="605"/>
      <c r="F102" s="610"/>
      <c r="G102" s="637"/>
      <c r="H102" s="636"/>
      <c r="I102" s="31"/>
    </row>
    <row r="103" spans="3:9" x14ac:dyDescent="0.2">
      <c r="C103" s="13"/>
      <c r="D103" s="79">
        <f t="shared" si="1"/>
        <v>94</v>
      </c>
      <c r="E103" s="605"/>
      <c r="F103" s="610"/>
      <c r="G103" s="637"/>
      <c r="H103" s="636"/>
      <c r="I103" s="31"/>
    </row>
    <row r="104" spans="3:9" x14ac:dyDescent="0.2">
      <c r="C104" s="13"/>
      <c r="D104" s="19">
        <f t="shared" si="1"/>
        <v>95</v>
      </c>
      <c r="E104" s="605"/>
      <c r="F104" s="610"/>
      <c r="G104" s="637"/>
      <c r="H104" s="636"/>
      <c r="I104" s="31"/>
    </row>
    <row r="105" spans="3:9" x14ac:dyDescent="0.2">
      <c r="C105" s="13"/>
      <c r="D105" s="19">
        <f t="shared" si="1"/>
        <v>96</v>
      </c>
      <c r="E105" s="605"/>
      <c r="F105" s="610"/>
      <c r="G105" s="637"/>
      <c r="H105" s="636"/>
      <c r="I105" s="31"/>
    </row>
    <row r="106" spans="3:9" x14ac:dyDescent="0.2">
      <c r="C106" s="13"/>
      <c r="D106" s="19">
        <f t="shared" si="1"/>
        <v>97</v>
      </c>
      <c r="E106" s="605"/>
      <c r="F106" s="610"/>
      <c r="G106" s="637"/>
      <c r="H106" s="636"/>
      <c r="I106" s="31"/>
    </row>
    <row r="107" spans="3:9" x14ac:dyDescent="0.2">
      <c r="C107" s="13"/>
      <c r="D107" s="79">
        <f t="shared" si="1"/>
        <v>98</v>
      </c>
      <c r="E107" s="605"/>
      <c r="F107" s="610"/>
      <c r="G107" s="637"/>
      <c r="H107" s="636"/>
      <c r="I107" s="31"/>
    </row>
    <row r="108" spans="3:9" x14ac:dyDescent="0.2">
      <c r="C108" s="13"/>
      <c r="D108" s="19">
        <f t="shared" si="1"/>
        <v>99</v>
      </c>
      <c r="E108" s="605"/>
      <c r="F108" s="610"/>
      <c r="G108" s="637"/>
      <c r="H108" s="636"/>
      <c r="I108" s="31"/>
    </row>
    <row r="109" spans="3:9" x14ac:dyDescent="0.2">
      <c r="C109" s="13"/>
      <c r="D109" s="19">
        <f t="shared" si="1"/>
        <v>100</v>
      </c>
      <c r="E109" s="605"/>
      <c r="F109" s="610"/>
      <c r="G109" s="637"/>
      <c r="H109" s="636"/>
      <c r="I109" s="31"/>
    </row>
    <row r="110" spans="3:9" x14ac:dyDescent="0.2">
      <c r="C110" s="13"/>
      <c r="D110" s="227">
        <f t="shared" si="1"/>
        <v>101</v>
      </c>
      <c r="E110" s="605"/>
      <c r="F110" s="610"/>
      <c r="G110" s="637"/>
      <c r="H110" s="636"/>
      <c r="I110" s="228"/>
    </row>
    <row r="111" spans="3:9" x14ac:dyDescent="0.2">
      <c r="C111" s="13"/>
      <c r="D111" s="79">
        <f t="shared" si="1"/>
        <v>102</v>
      </c>
      <c r="E111" s="605"/>
      <c r="F111" s="610"/>
      <c r="G111" s="637"/>
      <c r="H111" s="636"/>
      <c r="I111" s="31"/>
    </row>
    <row r="112" spans="3:9" x14ac:dyDescent="0.2">
      <c r="C112" s="13"/>
      <c r="D112" s="19">
        <f t="shared" si="1"/>
        <v>103</v>
      </c>
      <c r="E112" s="605"/>
      <c r="F112" s="610"/>
      <c r="G112" s="637"/>
      <c r="H112" s="636"/>
      <c r="I112" s="31"/>
    </row>
    <row r="113" spans="3:14" x14ac:dyDescent="0.2">
      <c r="C113" s="13"/>
      <c r="D113" s="19">
        <f t="shared" si="1"/>
        <v>104</v>
      </c>
      <c r="E113" s="605"/>
      <c r="F113" s="610"/>
      <c r="G113" s="637"/>
      <c r="H113" s="636"/>
      <c r="I113" s="31"/>
    </row>
    <row r="114" spans="3:14" x14ac:dyDescent="0.2">
      <c r="C114" s="13"/>
      <c r="D114" s="79">
        <f t="shared" si="1"/>
        <v>105</v>
      </c>
      <c r="E114" s="605"/>
      <c r="F114" s="610"/>
      <c r="G114" s="637"/>
      <c r="H114" s="636"/>
      <c r="I114" s="31"/>
      <c r="N114" s="14"/>
    </row>
    <row r="115" spans="3:14" x14ac:dyDescent="0.2">
      <c r="C115" s="13"/>
      <c r="D115" s="19">
        <f t="shared" si="1"/>
        <v>106</v>
      </c>
      <c r="E115" s="605"/>
      <c r="F115" s="610"/>
      <c r="G115" s="637"/>
      <c r="H115" s="636"/>
      <c r="I115" s="31"/>
    </row>
    <row r="116" spans="3:14" x14ac:dyDescent="0.2">
      <c r="C116" s="13"/>
      <c r="D116" s="19">
        <f t="shared" si="1"/>
        <v>107</v>
      </c>
      <c r="E116" s="605"/>
      <c r="F116" s="610"/>
      <c r="G116" s="637"/>
      <c r="H116" s="636"/>
      <c r="I116" s="31"/>
    </row>
    <row r="117" spans="3:14" x14ac:dyDescent="0.2">
      <c r="C117" s="13"/>
      <c r="D117" s="79">
        <f t="shared" si="1"/>
        <v>108</v>
      </c>
      <c r="E117" s="605"/>
      <c r="F117" s="610"/>
      <c r="G117" s="637"/>
      <c r="H117" s="636"/>
      <c r="I117" s="31"/>
    </row>
    <row r="118" spans="3:14" x14ac:dyDescent="0.2">
      <c r="C118" s="13"/>
      <c r="D118" s="19">
        <f t="shared" si="1"/>
        <v>109</v>
      </c>
      <c r="E118" s="605"/>
      <c r="F118" s="610"/>
      <c r="G118" s="637"/>
      <c r="H118" s="636"/>
      <c r="I118" s="31"/>
    </row>
    <row r="119" spans="3:14" x14ac:dyDescent="0.2">
      <c r="C119" s="13"/>
      <c r="D119" s="19">
        <f t="shared" si="1"/>
        <v>110</v>
      </c>
      <c r="E119" s="605"/>
      <c r="F119" s="610"/>
      <c r="G119" s="637"/>
      <c r="H119" s="636"/>
      <c r="I119" s="31"/>
    </row>
    <row r="120" spans="3:14" x14ac:dyDescent="0.2">
      <c r="C120" s="13"/>
      <c r="D120" s="79">
        <f t="shared" si="1"/>
        <v>111</v>
      </c>
      <c r="E120" s="605"/>
      <c r="F120" s="610"/>
      <c r="G120" s="637"/>
      <c r="H120" s="636"/>
      <c r="I120" s="31"/>
    </row>
    <row r="121" spans="3:14" x14ac:dyDescent="0.2">
      <c r="C121" s="13"/>
      <c r="D121" s="19">
        <f t="shared" si="1"/>
        <v>112</v>
      </c>
      <c r="E121" s="605"/>
      <c r="F121" s="610"/>
      <c r="G121" s="637"/>
      <c r="H121" s="636"/>
      <c r="I121" s="31"/>
    </row>
    <row r="122" spans="3:14" x14ac:dyDescent="0.2">
      <c r="C122" s="13"/>
      <c r="D122" s="19">
        <f t="shared" si="1"/>
        <v>113</v>
      </c>
      <c r="E122" s="605"/>
      <c r="F122" s="610"/>
      <c r="G122" s="637"/>
      <c r="H122" s="636"/>
      <c r="I122" s="31"/>
    </row>
    <row r="123" spans="3:14" x14ac:dyDescent="0.2">
      <c r="C123" s="13"/>
      <c r="D123" s="79">
        <f t="shared" si="1"/>
        <v>114</v>
      </c>
      <c r="E123" s="605"/>
      <c r="F123" s="610"/>
      <c r="G123" s="637"/>
      <c r="H123" s="636"/>
      <c r="I123" s="31"/>
    </row>
    <row r="124" spans="3:14" x14ac:dyDescent="0.2">
      <c r="C124" s="13"/>
      <c r="D124" s="19">
        <f t="shared" si="1"/>
        <v>115</v>
      </c>
      <c r="E124" s="605"/>
      <c r="F124" s="610"/>
      <c r="G124" s="637"/>
      <c r="H124" s="636"/>
      <c r="I124" s="31"/>
    </row>
    <row r="125" spans="3:14" x14ac:dyDescent="0.2">
      <c r="C125" s="13"/>
      <c r="D125" s="19">
        <f t="shared" si="1"/>
        <v>116</v>
      </c>
      <c r="E125" s="605"/>
      <c r="F125" s="610"/>
      <c r="G125" s="637"/>
      <c r="H125" s="636"/>
      <c r="I125" s="31"/>
    </row>
    <row r="126" spans="3:14" x14ac:dyDescent="0.2">
      <c r="C126" s="13"/>
      <c r="D126" s="79">
        <f t="shared" si="1"/>
        <v>117</v>
      </c>
      <c r="E126" s="605"/>
      <c r="F126" s="610"/>
      <c r="G126" s="637"/>
      <c r="H126" s="636"/>
      <c r="I126" s="31"/>
    </row>
    <row r="127" spans="3:14" x14ac:dyDescent="0.2">
      <c r="C127" s="13"/>
      <c r="D127" s="19">
        <f t="shared" si="1"/>
        <v>118</v>
      </c>
      <c r="E127" s="605"/>
      <c r="F127" s="610"/>
      <c r="G127" s="637"/>
      <c r="H127" s="636"/>
      <c r="I127" s="31"/>
    </row>
    <row r="128" spans="3:14" x14ac:dyDescent="0.2">
      <c r="C128" s="13"/>
      <c r="D128" s="19">
        <f t="shared" si="1"/>
        <v>119</v>
      </c>
      <c r="E128" s="605"/>
      <c r="F128" s="610"/>
      <c r="G128" s="637"/>
      <c r="H128" s="636"/>
      <c r="I128" s="31"/>
    </row>
    <row r="129" spans="1:9" x14ac:dyDescent="0.2">
      <c r="C129" s="13"/>
      <c r="D129" s="79">
        <f t="shared" si="1"/>
        <v>120</v>
      </c>
      <c r="E129" s="605"/>
      <c r="F129" s="610"/>
      <c r="G129" s="637"/>
      <c r="H129" s="636"/>
      <c r="I129" s="31"/>
    </row>
    <row r="130" spans="1:9" s="52" customFormat="1" x14ac:dyDescent="0.2">
      <c r="A130" s="6"/>
      <c r="B130" s="6"/>
      <c r="C130" s="13"/>
      <c r="D130" s="19">
        <f t="shared" si="1"/>
        <v>121</v>
      </c>
      <c r="E130" s="605"/>
      <c r="F130" s="610"/>
      <c r="G130" s="637"/>
      <c r="H130" s="636"/>
      <c r="I130" s="31"/>
    </row>
    <row r="131" spans="1:9" s="52" customFormat="1" x14ac:dyDescent="0.2">
      <c r="A131" s="6"/>
      <c r="B131" s="6"/>
      <c r="C131" s="13"/>
      <c r="D131" s="19">
        <f t="shared" si="1"/>
        <v>122</v>
      </c>
      <c r="E131" s="605"/>
      <c r="F131" s="610"/>
      <c r="G131" s="637"/>
      <c r="H131" s="636"/>
      <c r="I131" s="31"/>
    </row>
    <row r="132" spans="1:9" s="52" customFormat="1" x14ac:dyDescent="0.2">
      <c r="A132" s="6"/>
      <c r="B132" s="6"/>
      <c r="C132" s="13"/>
      <c r="D132" s="79">
        <f t="shared" si="1"/>
        <v>123</v>
      </c>
      <c r="E132" s="605"/>
      <c r="F132" s="610"/>
      <c r="G132" s="637"/>
      <c r="H132" s="636"/>
      <c r="I132" s="31"/>
    </row>
    <row r="133" spans="1:9" x14ac:dyDescent="0.2">
      <c r="C133" s="13"/>
      <c r="D133" s="19">
        <f t="shared" si="1"/>
        <v>124</v>
      </c>
      <c r="E133" s="605"/>
      <c r="F133" s="610"/>
      <c r="G133" s="637"/>
      <c r="H133" s="636"/>
      <c r="I133" s="31"/>
    </row>
    <row r="134" spans="1:9" x14ac:dyDescent="0.2">
      <c r="C134" s="13"/>
      <c r="D134" s="19">
        <f t="shared" si="1"/>
        <v>125</v>
      </c>
      <c r="E134" s="605"/>
      <c r="F134" s="610"/>
      <c r="G134" s="637"/>
      <c r="H134" s="636"/>
      <c r="I134" s="31"/>
    </row>
    <row r="135" spans="1:9" x14ac:dyDescent="0.2">
      <c r="C135" s="13"/>
      <c r="D135" s="79">
        <f t="shared" si="1"/>
        <v>126</v>
      </c>
      <c r="E135" s="605"/>
      <c r="F135" s="610"/>
      <c r="G135" s="637"/>
      <c r="H135" s="636"/>
      <c r="I135" s="31"/>
    </row>
    <row r="136" spans="1:9" x14ac:dyDescent="0.2">
      <c r="C136" s="13"/>
      <c r="D136" s="19">
        <f t="shared" si="1"/>
        <v>127</v>
      </c>
      <c r="E136" s="605"/>
      <c r="F136" s="610"/>
      <c r="G136" s="637"/>
      <c r="H136" s="636"/>
      <c r="I136" s="31"/>
    </row>
    <row r="137" spans="1:9" x14ac:dyDescent="0.2">
      <c r="C137" s="13"/>
      <c r="D137" s="19">
        <f t="shared" si="1"/>
        <v>128</v>
      </c>
      <c r="E137" s="605"/>
      <c r="F137" s="610"/>
      <c r="G137" s="637"/>
      <c r="H137" s="636"/>
      <c r="I137" s="31"/>
    </row>
    <row r="138" spans="1:9" x14ac:dyDescent="0.2">
      <c r="C138" s="13"/>
      <c r="D138" s="79">
        <f t="shared" si="1"/>
        <v>129</v>
      </c>
      <c r="E138" s="605"/>
      <c r="F138" s="610"/>
      <c r="G138" s="637"/>
      <c r="H138" s="636"/>
      <c r="I138" s="31"/>
    </row>
    <row r="139" spans="1:9" x14ac:dyDescent="0.2">
      <c r="C139" s="13"/>
      <c r="D139" s="19">
        <f t="shared" si="1"/>
        <v>130</v>
      </c>
      <c r="E139" s="605"/>
      <c r="F139" s="610"/>
      <c r="G139" s="637"/>
      <c r="H139" s="636"/>
      <c r="I139" s="31"/>
    </row>
    <row r="140" spans="1:9" x14ac:dyDescent="0.2">
      <c r="C140" s="13"/>
      <c r="D140" s="19">
        <f t="shared" si="1"/>
        <v>131</v>
      </c>
      <c r="E140" s="605"/>
      <c r="F140" s="610"/>
      <c r="G140" s="637"/>
      <c r="H140" s="636"/>
      <c r="I140" s="31"/>
    </row>
    <row r="141" spans="1:9" x14ac:dyDescent="0.2">
      <c r="C141" s="13"/>
      <c r="D141" s="79">
        <f t="shared" si="1"/>
        <v>132</v>
      </c>
      <c r="E141" s="605"/>
      <c r="F141" s="610"/>
      <c r="G141" s="637"/>
      <c r="H141" s="636"/>
      <c r="I141" s="31"/>
    </row>
    <row r="142" spans="1:9" x14ac:dyDescent="0.2">
      <c r="C142" s="13"/>
      <c r="D142" s="19">
        <f t="shared" si="1"/>
        <v>133</v>
      </c>
      <c r="E142" s="605"/>
      <c r="F142" s="610"/>
      <c r="G142" s="637"/>
      <c r="H142" s="636"/>
      <c r="I142" s="31"/>
    </row>
    <row r="143" spans="1:9" x14ac:dyDescent="0.2">
      <c r="C143" s="13"/>
      <c r="D143" s="19">
        <f t="shared" ref="D143:D149" si="2">D142+1</f>
        <v>134</v>
      </c>
      <c r="E143" s="605"/>
      <c r="F143" s="610"/>
      <c r="G143" s="637"/>
      <c r="H143" s="636"/>
      <c r="I143" s="31"/>
    </row>
    <row r="144" spans="1:9" x14ac:dyDescent="0.2">
      <c r="C144" s="13"/>
      <c r="D144" s="79">
        <f t="shared" si="2"/>
        <v>135</v>
      </c>
      <c r="E144" s="605"/>
      <c r="F144" s="610"/>
      <c r="G144" s="637"/>
      <c r="H144" s="636"/>
      <c r="I144" s="31"/>
    </row>
    <row r="145" spans="3:9" x14ac:dyDescent="0.2">
      <c r="C145" s="13"/>
      <c r="D145" s="19">
        <f t="shared" si="2"/>
        <v>136</v>
      </c>
      <c r="E145" s="605"/>
      <c r="F145" s="610"/>
      <c r="G145" s="637"/>
      <c r="H145" s="636"/>
      <c r="I145" s="31"/>
    </row>
    <row r="146" spans="3:9" x14ac:dyDescent="0.2">
      <c r="C146" s="13"/>
      <c r="D146" s="19">
        <f t="shared" si="2"/>
        <v>137</v>
      </c>
      <c r="E146" s="605"/>
      <c r="F146" s="610"/>
      <c r="G146" s="637"/>
      <c r="H146" s="636"/>
      <c r="I146" s="31"/>
    </row>
    <row r="147" spans="3:9" x14ac:dyDescent="0.2">
      <c r="C147" s="13"/>
      <c r="D147" s="79">
        <f t="shared" si="2"/>
        <v>138</v>
      </c>
      <c r="E147" s="605"/>
      <c r="F147" s="610"/>
      <c r="G147" s="637"/>
      <c r="H147" s="636"/>
      <c r="I147" s="31"/>
    </row>
    <row r="148" spans="3:9" x14ac:dyDescent="0.2">
      <c r="C148" s="13"/>
      <c r="D148" s="19">
        <f t="shared" si="2"/>
        <v>139</v>
      </c>
      <c r="E148" s="605"/>
      <c r="F148" s="610"/>
      <c r="G148" s="637"/>
      <c r="H148" s="636"/>
      <c r="I148" s="31"/>
    </row>
    <row r="149" spans="3:9" x14ac:dyDescent="0.2">
      <c r="C149" s="13"/>
      <c r="D149" s="19">
        <f t="shared" si="2"/>
        <v>140</v>
      </c>
      <c r="E149" s="605"/>
      <c r="F149" s="610"/>
      <c r="G149" s="637"/>
      <c r="H149" s="636"/>
      <c r="I149" s="31"/>
    </row>
    <row r="150" spans="3:9" x14ac:dyDescent="0.2">
      <c r="C150" s="13"/>
      <c r="D150" s="14"/>
      <c r="E150" s="75"/>
      <c r="F150" s="54"/>
      <c r="G150" s="133"/>
      <c r="H150" s="576">
        <f>SUM(H10:H149)</f>
        <v>101.00999999999999</v>
      </c>
      <c r="I150" s="31"/>
    </row>
    <row r="151" spans="3:9" ht="13.5" thickBot="1" x14ac:dyDescent="0.25">
      <c r="C151" s="105"/>
      <c r="D151" s="218"/>
      <c r="E151" s="235"/>
      <c r="F151" s="236"/>
      <c r="G151" s="157"/>
      <c r="H151" s="236"/>
      <c r="I151" s="109"/>
    </row>
    <row r="220" spans="6:6" x14ac:dyDescent="0.2">
      <c r="F220" s="7" t="s">
        <v>86</v>
      </c>
    </row>
    <row r="221" spans="6:6" x14ac:dyDescent="0.2">
      <c r="F221" s="7" t="s">
        <v>114</v>
      </c>
    </row>
    <row r="222" spans="6:6" x14ac:dyDescent="0.2">
      <c r="F222" s="7" t="s">
        <v>115</v>
      </c>
    </row>
    <row r="223" spans="6:6" x14ac:dyDescent="0.2">
      <c r="F223" s="7" t="s">
        <v>99</v>
      </c>
    </row>
  </sheetData>
  <sheetProtection password="B0CC" sheet="1" objects="1" scenarios="1"/>
  <mergeCells count="2">
    <mergeCell ref="B4:E4"/>
    <mergeCell ref="E6:H6"/>
  </mergeCells>
  <dataValidations count="1">
    <dataValidation type="list" allowBlank="1" showInputMessage="1" showErrorMessage="1" sqref="F10:F149">
      <formula1>$F$220:$F$223</formula1>
    </dataValidation>
  </dataValidations>
  <pageMargins left="0.25" right="0.25" top="0.75" bottom="0.75" header="0.3" footer="0.3"/>
  <pageSetup paperSize="8"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39997558519241921"/>
    <pageSetUpPr autoPageBreaks="0" fitToPage="1"/>
  </sheetPr>
  <dimension ref="A1:AD244"/>
  <sheetViews>
    <sheetView showGridLines="0" zoomScale="80" zoomScaleNormal="80" zoomScalePageLayoutView="80" workbookViewId="0">
      <pane xSplit="5" ySplit="9" topLeftCell="I10" activePane="bottomRight" state="frozen"/>
      <selection activeCell="F46" sqref="F46"/>
      <selection pane="topRight" activeCell="F46" sqref="F46"/>
      <selection pane="bottomLeft" activeCell="F46" sqref="F46"/>
      <selection pane="bottomRight" activeCell="Q41" sqref="Q41"/>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7" style="4" customWidth="1"/>
    <col min="7" max="7" width="3.6640625" style="4" customWidth="1"/>
    <col min="8" max="12" width="21.1640625" style="4" customWidth="1"/>
    <col min="13" max="13" width="22.33203125" style="3" customWidth="1"/>
    <col min="14" max="15" width="22.1640625" style="3" customWidth="1"/>
    <col min="16" max="19" width="21.1640625" style="3" customWidth="1"/>
    <col min="20"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30" ht="7.35" customHeight="1" x14ac:dyDescent="0.2"/>
    <row r="2" spans="1:30" s="42" customFormat="1" ht="18" x14ac:dyDescent="0.2">
      <c r="A2" s="39">
        <v>80</v>
      </c>
      <c r="B2" s="2" t="s">
        <v>171</v>
      </c>
      <c r="C2" s="40"/>
      <c r="D2" s="40"/>
      <c r="E2" s="40"/>
      <c r="F2" s="14"/>
      <c r="G2" s="41"/>
      <c r="H2" s="41"/>
      <c r="I2" s="41"/>
      <c r="J2" s="41"/>
      <c r="K2" s="41"/>
      <c r="L2" s="41"/>
      <c r="P2" s="40"/>
      <c r="Q2" s="40"/>
      <c r="R2" s="40"/>
      <c r="S2" s="40"/>
      <c r="T2" s="40"/>
      <c r="U2" s="40"/>
      <c r="V2" s="40"/>
    </row>
    <row r="3" spans="1:30" s="42" customFormat="1" ht="16.350000000000001" customHeight="1" x14ac:dyDescent="0.2">
      <c r="A3" s="40"/>
      <c r="B3" s="43" t="str">
        <f>' Instructions'!C8</f>
        <v>Mansfield (S)</v>
      </c>
      <c r="C3" s="40"/>
      <c r="D3" s="40"/>
      <c r="E3" s="40"/>
      <c r="H3" s="41"/>
      <c r="I3" s="41"/>
      <c r="J3" s="41"/>
      <c r="K3" s="41"/>
      <c r="L3" s="41"/>
      <c r="P3" s="40"/>
      <c r="Q3" s="40"/>
      <c r="R3" s="40"/>
      <c r="S3" s="40"/>
      <c r="T3" s="40"/>
      <c r="U3" s="40"/>
      <c r="V3" s="44"/>
      <c r="Y3" s="22"/>
      <c r="Z3" s="22"/>
      <c r="AA3" s="22"/>
      <c r="AB3" s="22"/>
      <c r="AC3" s="22"/>
    </row>
    <row r="4" spans="1:30" ht="13.5" thickBot="1" x14ac:dyDescent="0.25">
      <c r="A4" s="6"/>
      <c r="B4" s="817"/>
      <c r="C4" s="817"/>
      <c r="D4" s="817"/>
      <c r="E4" s="817"/>
      <c r="F4" s="7"/>
      <c r="G4" s="7"/>
      <c r="H4" s="7"/>
      <c r="I4" s="7"/>
      <c r="J4" s="7"/>
      <c r="K4" s="7"/>
      <c r="L4" s="7"/>
      <c r="M4" s="6"/>
      <c r="N4" s="6"/>
      <c r="O4" s="6"/>
      <c r="P4" s="6"/>
      <c r="Q4" s="6"/>
      <c r="R4" s="6"/>
      <c r="S4" s="6"/>
      <c r="T4" s="6"/>
      <c r="U4" s="6"/>
      <c r="V4" s="6"/>
      <c r="Y4" s="22"/>
      <c r="Z4" s="22"/>
      <c r="AA4" s="22"/>
      <c r="AB4" s="22"/>
      <c r="AC4" s="22"/>
    </row>
    <row r="5" spans="1:30" x14ac:dyDescent="0.2">
      <c r="A5" s="6"/>
      <c r="B5" s="6"/>
      <c r="C5" s="9"/>
      <c r="D5" s="10"/>
      <c r="E5" s="10"/>
      <c r="F5" s="11"/>
      <c r="G5" s="11"/>
      <c r="H5" s="11"/>
      <c r="I5" s="11"/>
      <c r="J5" s="11"/>
      <c r="K5" s="11"/>
      <c r="L5" s="11"/>
      <c r="M5" s="10"/>
      <c r="N5" s="10"/>
      <c r="O5" s="289"/>
      <c r="P5" s="10"/>
      <c r="Q5" s="289"/>
      <c r="R5" s="289"/>
      <c r="S5" s="289"/>
      <c r="T5" s="10"/>
      <c r="U5" s="10"/>
      <c r="V5" s="10"/>
      <c r="W5" s="12"/>
      <c r="Y5" s="22"/>
      <c r="Z5" s="22"/>
      <c r="AA5" s="22"/>
      <c r="AB5" s="22"/>
      <c r="AC5" s="22"/>
    </row>
    <row r="6" spans="1:30" x14ac:dyDescent="0.2">
      <c r="A6" s="6"/>
      <c r="B6" s="6"/>
      <c r="C6" s="13"/>
      <c r="D6" s="18"/>
      <c r="E6" s="46"/>
      <c r="H6" s="821" t="str">
        <f>VLOOKUP(' Instructions'!C9,' Instructions'!Q9:U15,2,FALSE)</f>
        <v>2019-20</v>
      </c>
      <c r="I6" s="822"/>
      <c r="J6" s="822"/>
      <c r="K6" s="822"/>
      <c r="L6" s="822"/>
      <c r="M6" s="822"/>
      <c r="N6" s="822"/>
      <c r="O6" s="823"/>
      <c r="P6" s="822"/>
      <c r="Q6" s="823"/>
      <c r="R6" s="823"/>
      <c r="S6" s="823"/>
      <c r="T6" s="822"/>
      <c r="U6" s="822"/>
      <c r="V6" s="824"/>
      <c r="W6" s="17"/>
    </row>
    <row r="7" spans="1:30" ht="6" customHeight="1" x14ac:dyDescent="0.2">
      <c r="A7" s="6"/>
      <c r="B7" s="6"/>
      <c r="C7" s="13"/>
      <c r="D7" s="18"/>
      <c r="F7" s="15"/>
      <c r="G7" s="15"/>
      <c r="H7" s="15"/>
      <c r="I7" s="15"/>
      <c r="J7" s="15"/>
      <c r="K7" s="15"/>
      <c r="L7" s="15"/>
      <c r="M7" s="14"/>
      <c r="N7" s="14"/>
      <c r="O7" s="14"/>
      <c r="P7" s="14"/>
      <c r="Q7" s="14"/>
      <c r="R7" s="14"/>
      <c r="S7" s="14"/>
      <c r="T7" s="14"/>
      <c r="U7" s="14"/>
      <c r="V7" s="14"/>
      <c r="W7" s="17"/>
    </row>
    <row r="8" spans="1:30" ht="23.1" customHeight="1" x14ac:dyDescent="0.2">
      <c r="A8" s="6"/>
      <c r="B8" s="6"/>
      <c r="C8" s="13"/>
      <c r="D8" s="19"/>
      <c r="E8" s="91"/>
      <c r="F8" s="825" t="s">
        <v>113</v>
      </c>
      <c r="G8" s="15"/>
      <c r="H8" s="826" t="s">
        <v>73</v>
      </c>
      <c r="I8" s="828" t="s">
        <v>74</v>
      </c>
      <c r="J8" s="828" t="s">
        <v>75</v>
      </c>
      <c r="K8" s="828"/>
      <c r="L8" s="828"/>
      <c r="M8" s="828"/>
      <c r="N8" s="828" t="s">
        <v>76</v>
      </c>
      <c r="O8" s="829"/>
      <c r="P8" s="828"/>
      <c r="Q8" s="826" t="s">
        <v>77</v>
      </c>
      <c r="R8" s="826" t="s">
        <v>335</v>
      </c>
      <c r="S8" s="826" t="s">
        <v>334</v>
      </c>
      <c r="T8" s="826" t="s">
        <v>336</v>
      </c>
      <c r="U8" s="826" t="s">
        <v>159</v>
      </c>
      <c r="V8" s="830" t="s">
        <v>78</v>
      </c>
      <c r="W8" s="20"/>
      <c r="X8" s="21"/>
      <c r="Y8" s="21"/>
      <c r="Z8" s="21"/>
    </row>
    <row r="9" spans="1:30" ht="30" customHeight="1" x14ac:dyDescent="0.2">
      <c r="A9" s="6"/>
      <c r="B9" s="6"/>
      <c r="C9" s="13"/>
      <c r="D9" s="19"/>
      <c r="E9" s="92" t="s">
        <v>92</v>
      </c>
      <c r="F9" s="825"/>
      <c r="G9" s="15"/>
      <c r="H9" s="827"/>
      <c r="I9" s="828"/>
      <c r="J9" s="219" t="s">
        <v>329</v>
      </c>
      <c r="K9" s="219" t="s">
        <v>340</v>
      </c>
      <c r="L9" s="219" t="s">
        <v>341</v>
      </c>
      <c r="M9" s="219" t="s">
        <v>330</v>
      </c>
      <c r="N9" s="219" t="s">
        <v>332</v>
      </c>
      <c r="O9" s="354" t="s">
        <v>331</v>
      </c>
      <c r="P9" s="219" t="s">
        <v>333</v>
      </c>
      <c r="Q9" s="827"/>
      <c r="R9" s="827"/>
      <c r="S9" s="827"/>
      <c r="T9" s="827"/>
      <c r="U9" s="827"/>
      <c r="V9" s="830"/>
      <c r="W9" s="17"/>
      <c r="X9" s="22"/>
      <c r="Y9" s="22"/>
      <c r="Z9" s="22"/>
    </row>
    <row r="10" spans="1:30" ht="17.25" customHeight="1" x14ac:dyDescent="0.2">
      <c r="A10" s="6"/>
      <c r="B10" s="6"/>
      <c r="C10" s="13"/>
      <c r="D10" s="19"/>
      <c r="E10" s="222"/>
      <c r="F10" s="134"/>
      <c r="G10" s="15"/>
      <c r="H10" s="134" t="s">
        <v>165</v>
      </c>
      <c r="I10" s="134" t="s">
        <v>165</v>
      </c>
      <c r="J10" s="134" t="s">
        <v>165</v>
      </c>
      <c r="K10" s="134" t="s">
        <v>165</v>
      </c>
      <c r="L10" s="134" t="s">
        <v>165</v>
      </c>
      <c r="M10" s="134" t="s">
        <v>165</v>
      </c>
      <c r="N10" s="134" t="s">
        <v>165</v>
      </c>
      <c r="O10" s="134" t="s">
        <v>165</v>
      </c>
      <c r="P10" s="134" t="s">
        <v>165</v>
      </c>
      <c r="Q10" s="134" t="s">
        <v>165</v>
      </c>
      <c r="R10" s="134" t="s">
        <v>165</v>
      </c>
      <c r="S10" s="134" t="s">
        <v>165</v>
      </c>
      <c r="T10" s="134" t="s">
        <v>165</v>
      </c>
      <c r="U10" s="134" t="s">
        <v>165</v>
      </c>
      <c r="V10" s="134" t="s">
        <v>165</v>
      </c>
      <c r="W10" s="16"/>
      <c r="X10" s="16"/>
      <c r="Y10" s="223"/>
      <c r="Z10" s="223"/>
      <c r="AA10" s="16"/>
      <c r="AB10" s="16"/>
      <c r="AC10" s="16"/>
      <c r="AD10" s="3"/>
    </row>
    <row r="11" spans="1:30" ht="7.3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30" ht="12" customHeight="1" x14ac:dyDescent="0.2">
      <c r="A12" s="6"/>
      <c r="B12" s="6"/>
      <c r="C12" s="13"/>
      <c r="D12" s="19">
        <v>1</v>
      </c>
      <c r="E12" s="65" t="str">
        <f>IF(OR('Services - WHC'!E10="",'Services - WHC'!E10="[Enter service]"),"",'Services - WHC'!E10)</f>
        <v>Aged and disability services</v>
      </c>
      <c r="F12" s="66" t="str">
        <f>IF(OR('Services - WHC'!F10="",'Services - WHC'!F10="[Select]"),"",'Services - WHC'!F10)</f>
        <v>External</v>
      </c>
      <c r="G12" s="15"/>
      <c r="H12" s="614">
        <v>0</v>
      </c>
      <c r="I12" s="614">
        <v>231800</v>
      </c>
      <c r="J12" s="614">
        <v>516683</v>
      </c>
      <c r="K12" s="614">
        <v>605</v>
      </c>
      <c r="L12" s="614">
        <v>0</v>
      </c>
      <c r="M12" s="614">
        <v>0</v>
      </c>
      <c r="N12" s="614">
        <v>0</v>
      </c>
      <c r="O12" s="614">
        <v>0</v>
      </c>
      <c r="P12" s="614">
        <v>0</v>
      </c>
      <c r="Q12" s="614">
        <v>0</v>
      </c>
      <c r="R12" s="614">
        <v>0</v>
      </c>
      <c r="S12" s="614"/>
      <c r="T12" s="615"/>
      <c r="U12" s="616">
        <v>0</v>
      </c>
      <c r="V12" s="372">
        <f t="shared" ref="V12:V43" si="0">SUM(H12:U12)</f>
        <v>749088</v>
      </c>
      <c r="W12" s="17"/>
    </row>
    <row r="13" spans="1:30" ht="12" customHeight="1" x14ac:dyDescent="0.2">
      <c r="A13" s="6"/>
      <c r="B13" s="6"/>
      <c r="C13" s="13"/>
      <c r="D13" s="19">
        <f>D12+1</f>
        <v>2</v>
      </c>
      <c r="E13" s="68" t="str">
        <f>IF(OR('Services - WHC'!E11="",'Services - WHC'!E11="[Enter service]"),"",'Services - WHC'!E11)</f>
        <v>Arts, culture and library</v>
      </c>
      <c r="F13" s="69" t="str">
        <f>IF(OR('Services - WHC'!F11="",'Services - WHC'!F11="[Select]"),"",'Services - WHC'!F11)</f>
        <v>External</v>
      </c>
      <c r="G13" s="15"/>
      <c r="H13" s="617">
        <v>0</v>
      </c>
      <c r="I13" s="617">
        <v>5000</v>
      </c>
      <c r="J13" s="617">
        <v>125000</v>
      </c>
      <c r="K13" s="617">
        <v>0</v>
      </c>
      <c r="L13" s="617">
        <v>0</v>
      </c>
      <c r="M13" s="617">
        <v>0</v>
      </c>
      <c r="N13" s="617">
        <v>0</v>
      </c>
      <c r="O13" s="617">
        <v>0</v>
      </c>
      <c r="P13" s="617">
        <v>0</v>
      </c>
      <c r="Q13" s="617">
        <v>3500</v>
      </c>
      <c r="R13" s="617">
        <v>0</v>
      </c>
      <c r="S13" s="617"/>
      <c r="T13" s="618"/>
      <c r="U13" s="619">
        <v>0</v>
      </c>
      <c r="V13" s="373">
        <f t="shared" si="0"/>
        <v>133500</v>
      </c>
      <c r="W13" s="17"/>
    </row>
    <row r="14" spans="1:30" ht="12" customHeight="1" x14ac:dyDescent="0.2">
      <c r="A14" s="6"/>
      <c r="B14" s="6"/>
      <c r="C14" s="13"/>
      <c r="D14" s="19">
        <f t="shared" ref="D14:D77" si="1">D13+1</f>
        <v>3</v>
      </c>
      <c r="E14" s="68" t="str">
        <f>IF(OR('Services - WHC'!E12="",'Services - WHC'!E12="[Enter service]"),"",'Services - WHC'!E12)</f>
        <v>Building services</v>
      </c>
      <c r="F14" s="69" t="str">
        <f>IF(OR('Services - WHC'!F12="",'Services - WHC'!F12="[Select]"),"",'Services - WHC'!F12)</f>
        <v>External</v>
      </c>
      <c r="G14" s="15"/>
      <c r="H14" s="617">
        <v>45000</v>
      </c>
      <c r="I14" s="617">
        <v>3000</v>
      </c>
      <c r="J14" s="617">
        <v>0</v>
      </c>
      <c r="K14" s="617">
        <v>0</v>
      </c>
      <c r="L14" s="617">
        <v>0</v>
      </c>
      <c r="M14" s="617">
        <v>0</v>
      </c>
      <c r="N14" s="617">
        <v>0</v>
      </c>
      <c r="O14" s="617">
        <v>0</v>
      </c>
      <c r="P14" s="617">
        <v>0</v>
      </c>
      <c r="Q14" s="617">
        <v>0</v>
      </c>
      <c r="R14" s="617"/>
      <c r="S14" s="617"/>
      <c r="T14" s="618"/>
      <c r="U14" s="619"/>
      <c r="V14" s="373">
        <f t="shared" si="0"/>
        <v>48000</v>
      </c>
      <c r="W14" s="17"/>
    </row>
    <row r="15" spans="1:30" ht="12" customHeight="1" x14ac:dyDescent="0.2">
      <c r="A15" s="6"/>
      <c r="B15" s="6"/>
      <c r="C15" s="13"/>
      <c r="D15" s="19">
        <f t="shared" si="1"/>
        <v>4</v>
      </c>
      <c r="E15" s="68" t="str">
        <f>IF(OR('Services - WHC'!E13="",'Services - WHC'!E13="[Enter service]"),"",'Services - WHC'!E13)</f>
        <v>Community assets and land management</v>
      </c>
      <c r="F15" s="69" t="str">
        <f>IF(OR('Services - WHC'!F13="",'Services - WHC'!F13="[Select]"),"",'Services - WHC'!F13)</f>
        <v>Internal</v>
      </c>
      <c r="G15" s="15"/>
      <c r="H15" s="617">
        <v>0</v>
      </c>
      <c r="I15" s="617">
        <v>0</v>
      </c>
      <c r="J15" s="617">
        <v>0</v>
      </c>
      <c r="K15" s="617">
        <v>0</v>
      </c>
      <c r="L15" s="617">
        <v>0</v>
      </c>
      <c r="M15" s="617">
        <v>0</v>
      </c>
      <c r="N15" s="617">
        <v>0</v>
      </c>
      <c r="O15" s="617">
        <v>0</v>
      </c>
      <c r="P15" s="617">
        <v>0</v>
      </c>
      <c r="Q15" s="617">
        <v>6000</v>
      </c>
      <c r="R15" s="617"/>
      <c r="S15" s="617"/>
      <c r="T15" s="618"/>
      <c r="U15" s="619"/>
      <c r="V15" s="373">
        <f t="shared" si="0"/>
        <v>6000</v>
      </c>
      <c r="W15" s="17"/>
    </row>
    <row r="16" spans="1:30" ht="12" customHeight="1" x14ac:dyDescent="0.2">
      <c r="A16" s="6"/>
      <c r="B16" s="6"/>
      <c r="C16" s="13"/>
      <c r="D16" s="19">
        <f t="shared" si="1"/>
        <v>5</v>
      </c>
      <c r="E16" s="68" t="str">
        <f>IF(OR('Services - WHC'!E14="",'Services - WHC'!E14="[Enter service]"),"",'Services - WHC'!E14)</f>
        <v>Community development</v>
      </c>
      <c r="F16" s="69" t="str">
        <f>IF(OR('Services - WHC'!F14="",'Services - WHC'!F14="[Select]"),"",'Services - WHC'!F14)</f>
        <v>External</v>
      </c>
      <c r="G16" s="15"/>
      <c r="H16" s="617">
        <v>0</v>
      </c>
      <c r="I16" s="617">
        <v>0</v>
      </c>
      <c r="J16" s="617">
        <v>89450</v>
      </c>
      <c r="K16" s="617">
        <v>40000</v>
      </c>
      <c r="L16" s="617">
        <v>0</v>
      </c>
      <c r="M16" s="617">
        <v>0</v>
      </c>
      <c r="N16" s="617">
        <v>0</v>
      </c>
      <c r="O16" s="617">
        <v>0</v>
      </c>
      <c r="P16" s="617">
        <v>0</v>
      </c>
      <c r="Q16" s="617">
        <v>500</v>
      </c>
      <c r="R16" s="617"/>
      <c r="S16" s="617"/>
      <c r="T16" s="618"/>
      <c r="U16" s="619"/>
      <c r="V16" s="373">
        <f t="shared" si="0"/>
        <v>129950</v>
      </c>
      <c r="W16" s="17"/>
    </row>
    <row r="17" spans="1:23" ht="12" customHeight="1" x14ac:dyDescent="0.2">
      <c r="A17" s="6"/>
      <c r="B17" s="6"/>
      <c r="C17" s="13"/>
      <c r="D17" s="19">
        <f t="shared" si="1"/>
        <v>6</v>
      </c>
      <c r="E17" s="68" t="str">
        <f>IF(OR('Services - WHC'!E15="",'Services - WHC'!E15="[Enter service]"),"",'Services - WHC'!E15)</f>
        <v>Councillors</v>
      </c>
      <c r="F17" s="69" t="str">
        <f>IF(OR('Services - WHC'!F15="",'Services - WHC'!F15="[Select]"),"",'Services - WHC'!F15)</f>
        <v>Mixed</v>
      </c>
      <c r="G17" s="15"/>
      <c r="H17" s="617"/>
      <c r="I17" s="617"/>
      <c r="J17" s="617"/>
      <c r="K17" s="617"/>
      <c r="L17" s="617"/>
      <c r="M17" s="617"/>
      <c r="N17" s="617"/>
      <c r="O17" s="617"/>
      <c r="P17" s="617"/>
      <c r="Q17" s="617"/>
      <c r="R17" s="617"/>
      <c r="S17" s="617"/>
      <c r="T17" s="618"/>
      <c r="U17" s="619"/>
      <c r="V17" s="373">
        <f t="shared" si="0"/>
        <v>0</v>
      </c>
      <c r="W17" s="17"/>
    </row>
    <row r="18" spans="1:23" ht="12" customHeight="1" x14ac:dyDescent="0.2">
      <c r="A18" s="6"/>
      <c r="B18" s="6"/>
      <c r="C18" s="13"/>
      <c r="D18" s="19">
        <f t="shared" si="1"/>
        <v>7</v>
      </c>
      <c r="E18" s="68" t="str">
        <f>IF(OR('Services - WHC'!E16="",'Services - WHC'!E16="[Enter service]"),"",'Services - WHC'!E16)</f>
        <v>Customer service and records</v>
      </c>
      <c r="F18" s="69" t="str">
        <f>IF(OR('Services - WHC'!F16="",'Services - WHC'!F16="[Select]"),"",'Services - WHC'!F16)</f>
        <v>Internal</v>
      </c>
      <c r="G18" s="15"/>
      <c r="H18" s="617">
        <v>0</v>
      </c>
      <c r="I18" s="617">
        <v>6300</v>
      </c>
      <c r="J18" s="617">
        <v>0</v>
      </c>
      <c r="K18" s="617">
        <v>0</v>
      </c>
      <c r="L18" s="617">
        <v>0</v>
      </c>
      <c r="M18" s="617">
        <v>0</v>
      </c>
      <c r="N18" s="617">
        <v>0</v>
      </c>
      <c r="O18" s="617">
        <v>0</v>
      </c>
      <c r="P18" s="617">
        <v>0</v>
      </c>
      <c r="Q18" s="617">
        <v>12000</v>
      </c>
      <c r="R18" s="617"/>
      <c r="S18" s="617"/>
      <c r="T18" s="618"/>
      <c r="U18" s="619"/>
      <c r="V18" s="373">
        <f t="shared" si="0"/>
        <v>18300</v>
      </c>
      <c r="W18" s="17"/>
    </row>
    <row r="19" spans="1:23" ht="12" customHeight="1" x14ac:dyDescent="0.2">
      <c r="A19" s="6"/>
      <c r="B19" s="6"/>
      <c r="C19" s="13"/>
      <c r="D19" s="19">
        <f t="shared" si="1"/>
        <v>8</v>
      </c>
      <c r="E19" s="68" t="str">
        <f>IF(OR('Services - WHC'!E17="",'Services - WHC'!E17="[Enter service]"),"",'Services - WHC'!E17)</f>
        <v>Development services management</v>
      </c>
      <c r="F19" s="69" t="str">
        <f>IF(OR('Services - WHC'!F17="",'Services - WHC'!F17="[Select]"),"",'Services - WHC'!F17)</f>
        <v>Mixed</v>
      </c>
      <c r="G19" s="15"/>
      <c r="H19" s="617"/>
      <c r="I19" s="617"/>
      <c r="J19" s="617"/>
      <c r="K19" s="617"/>
      <c r="L19" s="617"/>
      <c r="M19" s="617"/>
      <c r="N19" s="617"/>
      <c r="O19" s="617"/>
      <c r="P19" s="617"/>
      <c r="Q19" s="617"/>
      <c r="R19" s="617"/>
      <c r="S19" s="617"/>
      <c r="T19" s="618"/>
      <c r="U19" s="619"/>
      <c r="V19" s="373">
        <f t="shared" si="0"/>
        <v>0</v>
      </c>
      <c r="W19" s="17"/>
    </row>
    <row r="20" spans="1:23" ht="12" customHeight="1" x14ac:dyDescent="0.2">
      <c r="A20" s="6"/>
      <c r="B20" s="6"/>
      <c r="C20" s="13"/>
      <c r="D20" s="19">
        <f t="shared" si="1"/>
        <v>9</v>
      </c>
      <c r="E20" s="68" t="str">
        <f>IF(OR('Services - WHC'!E18="",'Services - WHC'!E18="[Enter service]"),"",'Services - WHC'!E18)</f>
        <v>Economic development</v>
      </c>
      <c r="F20" s="69" t="str">
        <f>IF(OR('Services - WHC'!F18="",'Services - WHC'!F18="[Select]"),"",'Services - WHC'!F18)</f>
        <v>External</v>
      </c>
      <c r="G20" s="15"/>
      <c r="H20" s="617">
        <v>0</v>
      </c>
      <c r="I20" s="617">
        <v>0</v>
      </c>
      <c r="J20" s="617">
        <v>0</v>
      </c>
      <c r="K20" s="617">
        <v>0</v>
      </c>
      <c r="L20" s="617">
        <v>0</v>
      </c>
      <c r="M20" s="617">
        <v>0</v>
      </c>
      <c r="N20" s="617">
        <v>0</v>
      </c>
      <c r="O20" s="617">
        <v>0</v>
      </c>
      <c r="P20" s="617">
        <v>0</v>
      </c>
      <c r="Q20" s="617">
        <v>0</v>
      </c>
      <c r="R20" s="617"/>
      <c r="S20" s="617"/>
      <c r="T20" s="618"/>
      <c r="U20" s="619"/>
      <c r="V20" s="373">
        <f t="shared" si="0"/>
        <v>0</v>
      </c>
      <c r="W20" s="17"/>
    </row>
    <row r="21" spans="1:23" ht="12" customHeight="1" x14ac:dyDescent="0.2">
      <c r="A21" s="6"/>
      <c r="B21" s="6"/>
      <c r="C21" s="13"/>
      <c r="D21" s="19">
        <f t="shared" si="1"/>
        <v>10</v>
      </c>
      <c r="E21" s="68" t="str">
        <f>IF(OR('Services - WHC'!E19="",'Services - WHC'!E19="[Enter service]"),"",'Services - WHC'!E19)</f>
        <v>Emergency management</v>
      </c>
      <c r="F21" s="69" t="str">
        <f>IF(OR('Services - WHC'!F19="",'Services - WHC'!F19="[Select]"),"",'Services - WHC'!F19)</f>
        <v>Mixed</v>
      </c>
      <c r="G21" s="15"/>
      <c r="H21" s="617">
        <v>0</v>
      </c>
      <c r="I21" s="617">
        <v>3500</v>
      </c>
      <c r="J21" s="617">
        <v>0</v>
      </c>
      <c r="K21" s="617">
        <v>60000</v>
      </c>
      <c r="L21" s="617">
        <v>0</v>
      </c>
      <c r="M21" s="617">
        <v>0</v>
      </c>
      <c r="N21" s="617">
        <v>0</v>
      </c>
      <c r="O21" s="617">
        <v>0</v>
      </c>
      <c r="P21" s="617">
        <v>0</v>
      </c>
      <c r="Q21" s="617">
        <v>0</v>
      </c>
      <c r="R21" s="617"/>
      <c r="S21" s="617"/>
      <c r="T21" s="618"/>
      <c r="U21" s="619"/>
      <c r="V21" s="373">
        <f t="shared" si="0"/>
        <v>63500</v>
      </c>
      <c r="W21" s="17"/>
    </row>
    <row r="22" spans="1:23" ht="12" customHeight="1" x14ac:dyDescent="0.2">
      <c r="A22" s="6"/>
      <c r="B22" s="6"/>
      <c r="C22" s="13"/>
      <c r="D22" s="19">
        <f t="shared" si="1"/>
        <v>11</v>
      </c>
      <c r="E22" s="68" t="str">
        <f>IF(OR('Services - WHC'!E20="",'Services - WHC'!E20="[Enter service]"),"",'Services - WHC'!E20)</f>
        <v>Environment</v>
      </c>
      <c r="F22" s="69" t="str">
        <f>IF(OR('Services - WHC'!F20="",'Services - WHC'!F20="[Select]"),"",'Services - WHC'!F20)</f>
        <v>Mixed</v>
      </c>
      <c r="G22" s="15"/>
      <c r="H22" s="617">
        <v>2400</v>
      </c>
      <c r="I22" s="617">
        <v>0</v>
      </c>
      <c r="J22" s="617">
        <v>0</v>
      </c>
      <c r="K22" s="617">
        <v>21485</v>
      </c>
      <c r="L22" s="617">
        <v>0</v>
      </c>
      <c r="M22" s="617">
        <v>0</v>
      </c>
      <c r="N22" s="617">
        <v>0</v>
      </c>
      <c r="O22" s="617">
        <v>0</v>
      </c>
      <c r="P22" s="617">
        <v>0</v>
      </c>
      <c r="Q22" s="617">
        <v>0</v>
      </c>
      <c r="R22" s="617"/>
      <c r="S22" s="617"/>
      <c r="T22" s="618"/>
      <c r="U22" s="619"/>
      <c r="V22" s="373">
        <f t="shared" si="0"/>
        <v>23885</v>
      </c>
      <c r="W22" s="17"/>
    </row>
    <row r="23" spans="1:23" ht="12" customHeight="1" x14ac:dyDescent="0.2">
      <c r="A23" s="6"/>
      <c r="B23" s="6"/>
      <c r="C23" s="13"/>
      <c r="D23" s="19">
        <f t="shared" si="1"/>
        <v>12</v>
      </c>
      <c r="E23" s="68" t="str">
        <f>IF(OR('Services - WHC'!E21="",'Services - WHC'!E21="[Enter service]"),"",'Services - WHC'!E21)</f>
        <v>Family services &amp; partnerships</v>
      </c>
      <c r="F23" s="69" t="str">
        <f>IF(OR('Services - WHC'!F21="",'Services - WHC'!F21="[Select]"),"",'Services - WHC'!F21)</f>
        <v>External</v>
      </c>
      <c r="G23" s="15"/>
      <c r="H23" s="617">
        <v>0</v>
      </c>
      <c r="I23" s="617">
        <v>3000</v>
      </c>
      <c r="J23" s="617">
        <v>471614</v>
      </c>
      <c r="K23" s="617">
        <v>56626</v>
      </c>
      <c r="L23" s="617">
        <v>0</v>
      </c>
      <c r="M23" s="617">
        <v>0</v>
      </c>
      <c r="N23" s="617">
        <v>0</v>
      </c>
      <c r="O23" s="617">
        <v>0</v>
      </c>
      <c r="P23" s="617">
        <v>0</v>
      </c>
      <c r="Q23" s="617">
        <v>42750</v>
      </c>
      <c r="R23" s="617"/>
      <c r="S23" s="617"/>
      <c r="T23" s="618"/>
      <c r="U23" s="619"/>
      <c r="V23" s="373">
        <f t="shared" si="0"/>
        <v>573990</v>
      </c>
      <c r="W23" s="17"/>
    </row>
    <row r="24" spans="1:23" ht="12" customHeight="1" x14ac:dyDescent="0.2">
      <c r="A24" s="6"/>
      <c r="B24" s="6"/>
      <c r="C24" s="13"/>
      <c r="D24" s="19">
        <f t="shared" si="1"/>
        <v>13</v>
      </c>
      <c r="E24" s="68" t="str">
        <f>IF(OR('Services - WHC'!E22="",'Services - WHC'!E22="[Enter service]"),"",'Services - WHC'!E22)</f>
        <v>Field services</v>
      </c>
      <c r="F24" s="69" t="str">
        <f>IF(OR('Services - WHC'!F22="",'Services - WHC'!F22="[Select]"),"",'Services - WHC'!F22)</f>
        <v>External</v>
      </c>
      <c r="G24" s="15"/>
      <c r="H24" s="617">
        <v>0</v>
      </c>
      <c r="I24" s="617">
        <v>0</v>
      </c>
      <c r="J24" s="617">
        <v>0</v>
      </c>
      <c r="K24" s="617">
        <v>0</v>
      </c>
      <c r="L24" s="617">
        <v>0</v>
      </c>
      <c r="M24" s="617">
        <v>0</v>
      </c>
      <c r="N24" s="617">
        <v>0</v>
      </c>
      <c r="O24" s="617">
        <v>0</v>
      </c>
      <c r="P24" s="617">
        <v>0</v>
      </c>
      <c r="Q24" s="617">
        <v>0</v>
      </c>
      <c r="R24" s="617"/>
      <c r="S24" s="617"/>
      <c r="T24" s="618"/>
      <c r="U24" s="619"/>
      <c r="V24" s="373">
        <f t="shared" si="0"/>
        <v>0</v>
      </c>
      <c r="W24" s="17"/>
    </row>
    <row r="25" spans="1:23" ht="12" customHeight="1" x14ac:dyDescent="0.2">
      <c r="A25" s="6"/>
      <c r="B25" s="6"/>
      <c r="C25" s="13"/>
      <c r="D25" s="19">
        <f t="shared" si="1"/>
        <v>14</v>
      </c>
      <c r="E25" s="68" t="str">
        <f>IF(OR('Services - WHC'!E23="",'Services - WHC'!E23="[Enter service]"),"",'Services - WHC'!E23)</f>
        <v>Financial services</v>
      </c>
      <c r="F25" s="69" t="str">
        <f>IF(OR('Services - WHC'!F23="",'Services - WHC'!F23="[Select]"),"",'Services - WHC'!F23)</f>
        <v>Internal</v>
      </c>
      <c r="G25" s="15"/>
      <c r="H25" s="617">
        <v>0</v>
      </c>
      <c r="I25" s="617">
        <v>0</v>
      </c>
      <c r="J25" s="617">
        <v>1932724</v>
      </c>
      <c r="K25" s="617">
        <v>0</v>
      </c>
      <c r="L25" s="617">
        <v>0</v>
      </c>
      <c r="M25" s="617">
        <v>0</v>
      </c>
      <c r="N25" s="617">
        <v>0</v>
      </c>
      <c r="O25" s="617">
        <v>0</v>
      </c>
      <c r="P25" s="617">
        <v>0</v>
      </c>
      <c r="Q25" s="617">
        <v>208000</v>
      </c>
      <c r="R25" s="617"/>
      <c r="S25" s="617"/>
      <c r="T25" s="618"/>
      <c r="U25" s="619"/>
      <c r="V25" s="373">
        <f t="shared" si="0"/>
        <v>2140724</v>
      </c>
      <c r="W25" s="17"/>
    </row>
    <row r="26" spans="1:23" ht="12" customHeight="1" x14ac:dyDescent="0.2">
      <c r="A26" s="6"/>
      <c r="B26" s="6"/>
      <c r="C26" s="13"/>
      <c r="D26" s="19">
        <f t="shared" si="1"/>
        <v>15</v>
      </c>
      <c r="E26" s="68" t="str">
        <f>IF(OR('Services - WHC'!E24="",'Services - WHC'!E24="[Enter service]"),"",'Services - WHC'!E24)</f>
        <v>Governance</v>
      </c>
      <c r="F26" s="69" t="str">
        <f>IF(OR('Services - WHC'!F24="",'Services - WHC'!F24="[Select]"),"",'Services - WHC'!F24)</f>
        <v>Internal</v>
      </c>
      <c r="G26" s="15"/>
      <c r="H26" s="617"/>
      <c r="I26" s="617"/>
      <c r="J26" s="617"/>
      <c r="K26" s="617"/>
      <c r="L26" s="617"/>
      <c r="M26" s="617"/>
      <c r="N26" s="617"/>
      <c r="O26" s="617"/>
      <c r="P26" s="617"/>
      <c r="Q26" s="617"/>
      <c r="R26" s="617"/>
      <c r="S26" s="617"/>
      <c r="T26" s="618"/>
      <c r="U26" s="619"/>
      <c r="V26" s="373">
        <f t="shared" si="0"/>
        <v>0</v>
      </c>
      <c r="W26" s="17"/>
    </row>
    <row r="27" spans="1:23" ht="12" customHeight="1" x14ac:dyDescent="0.2">
      <c r="A27" s="6"/>
      <c r="B27" s="6"/>
      <c r="C27" s="13"/>
      <c r="D27" s="19">
        <f t="shared" si="1"/>
        <v>16</v>
      </c>
      <c r="E27" s="68" t="str">
        <f>IF(OR('Services - WHC'!E25="",'Services - WHC'!E25="[Enter service]"),"",'Services - WHC'!E25)</f>
        <v>Health</v>
      </c>
      <c r="F27" s="69" t="str">
        <f>IF(OR('Services - WHC'!F25="",'Services - WHC'!F25="[Select]"),"",'Services - WHC'!F25)</f>
        <v>External</v>
      </c>
      <c r="G27" s="15"/>
      <c r="H27" s="617">
        <v>40000</v>
      </c>
      <c r="I27" s="617">
        <v>112500</v>
      </c>
      <c r="J27" s="617">
        <v>13362</v>
      </c>
      <c r="K27" s="617">
        <v>0</v>
      </c>
      <c r="L27" s="617">
        <v>0</v>
      </c>
      <c r="M27" s="617">
        <v>0</v>
      </c>
      <c r="N27" s="617">
        <v>0</v>
      </c>
      <c r="O27" s="617">
        <v>0</v>
      </c>
      <c r="P27" s="617">
        <v>0</v>
      </c>
      <c r="Q27" s="617">
        <v>0</v>
      </c>
      <c r="R27" s="617"/>
      <c r="S27" s="617"/>
      <c r="T27" s="618"/>
      <c r="U27" s="619"/>
      <c r="V27" s="373">
        <f t="shared" si="0"/>
        <v>165862</v>
      </c>
      <c r="W27" s="17"/>
    </row>
    <row r="28" spans="1:23" ht="12" customHeight="1" x14ac:dyDescent="0.2">
      <c r="A28" s="6"/>
      <c r="B28" s="6"/>
      <c r="C28" s="13"/>
      <c r="D28" s="19">
        <f t="shared" si="1"/>
        <v>17</v>
      </c>
      <c r="E28" s="68" t="str">
        <f>IF(OR('Services - WHC'!E26="",'Services - WHC'!E26="[Enter service]"),"",'Services - WHC'!E26)</f>
        <v>Human resources</v>
      </c>
      <c r="F28" s="69" t="str">
        <f>IF(OR('Services - WHC'!F26="",'Services - WHC'!F26="[Select]"),"",'Services - WHC'!F26)</f>
        <v>Internal</v>
      </c>
      <c r="G28" s="15"/>
      <c r="H28" s="617">
        <v>0</v>
      </c>
      <c r="I28" s="617">
        <v>0</v>
      </c>
      <c r="J28" s="617">
        <v>0</v>
      </c>
      <c r="K28" s="617">
        <v>6500</v>
      </c>
      <c r="L28" s="617">
        <v>0</v>
      </c>
      <c r="M28" s="617">
        <v>0</v>
      </c>
      <c r="N28" s="617">
        <v>0</v>
      </c>
      <c r="O28" s="617">
        <v>0</v>
      </c>
      <c r="P28" s="617">
        <v>0</v>
      </c>
      <c r="Q28" s="617">
        <v>0</v>
      </c>
      <c r="R28" s="617"/>
      <c r="S28" s="617"/>
      <c r="T28" s="618"/>
      <c r="U28" s="619"/>
      <c r="V28" s="373">
        <f t="shared" si="0"/>
        <v>6500</v>
      </c>
      <c r="W28" s="17"/>
    </row>
    <row r="29" spans="1:23" ht="12" customHeight="1" x14ac:dyDescent="0.2">
      <c r="A29" s="6"/>
      <c r="B29" s="6"/>
      <c r="C29" s="13"/>
      <c r="D29" s="19">
        <f t="shared" si="1"/>
        <v>18</v>
      </c>
      <c r="E29" s="68" t="str">
        <f>IF(OR('Services - WHC'!E27="",'Services - WHC'!E27="[Enter service]"),"",'Services - WHC'!E27)</f>
        <v>Information technology</v>
      </c>
      <c r="F29" s="69" t="str">
        <f>IF(OR('Services - WHC'!F27="",'Services - WHC'!F27="[Select]"),"",'Services - WHC'!F27)</f>
        <v>Mixed</v>
      </c>
      <c r="G29" s="15"/>
      <c r="H29" s="617"/>
      <c r="I29" s="617"/>
      <c r="J29" s="617"/>
      <c r="K29" s="617"/>
      <c r="L29" s="617"/>
      <c r="M29" s="617"/>
      <c r="N29" s="617"/>
      <c r="O29" s="617"/>
      <c r="P29" s="617"/>
      <c r="Q29" s="617"/>
      <c r="R29" s="617"/>
      <c r="S29" s="617"/>
      <c r="T29" s="618"/>
      <c r="U29" s="619"/>
      <c r="V29" s="373">
        <f t="shared" si="0"/>
        <v>0</v>
      </c>
      <c r="W29" s="17"/>
    </row>
    <row r="30" spans="1:23" ht="12" customHeight="1" x14ac:dyDescent="0.2">
      <c r="A30" s="6"/>
      <c r="B30" s="6"/>
      <c r="C30" s="13"/>
      <c r="D30" s="19">
        <f t="shared" si="1"/>
        <v>19</v>
      </c>
      <c r="E30" s="68" t="str">
        <f>IF(OR('Services - WHC'!E28="",'Services - WHC'!E28="[Enter service]"),"",'Services - WHC'!E28)</f>
        <v>Infrastructure management</v>
      </c>
      <c r="F30" s="69" t="str">
        <f>IF(OR('Services - WHC'!F28="",'Services - WHC'!F28="[Select]"),"",'Services - WHC'!F28)</f>
        <v>External</v>
      </c>
      <c r="G30" s="15"/>
      <c r="H30" s="617">
        <v>0</v>
      </c>
      <c r="I30" s="617">
        <v>75000</v>
      </c>
      <c r="J30" s="617">
        <v>0</v>
      </c>
      <c r="K30" s="617">
        <v>0</v>
      </c>
      <c r="L30" s="617">
        <v>0</v>
      </c>
      <c r="M30" s="617">
        <v>0</v>
      </c>
      <c r="N30" s="617">
        <v>0</v>
      </c>
      <c r="O30" s="617">
        <v>0</v>
      </c>
      <c r="P30" s="617">
        <v>0</v>
      </c>
      <c r="Q30" s="617">
        <v>6000</v>
      </c>
      <c r="R30" s="617"/>
      <c r="S30" s="617"/>
      <c r="T30" s="618"/>
      <c r="U30" s="619"/>
      <c r="V30" s="373">
        <f t="shared" si="0"/>
        <v>81000</v>
      </c>
      <c r="W30" s="17"/>
    </row>
    <row r="31" spans="1:23" ht="12" customHeight="1" x14ac:dyDescent="0.2">
      <c r="A31" s="6"/>
      <c r="B31" s="6"/>
      <c r="C31" s="13"/>
      <c r="D31" s="19">
        <f t="shared" si="1"/>
        <v>20</v>
      </c>
      <c r="E31" s="68" t="str">
        <f>IF(OR('Services - WHC'!E29="",'Services - WHC'!E29="[Enter service]"),"",'Services - WHC'!E29)</f>
        <v>Local laws</v>
      </c>
      <c r="F31" s="69" t="str">
        <f>IF(OR('Services - WHC'!F29="",'Services - WHC'!F29="[Select]"),"",'Services - WHC'!F29)</f>
        <v>External</v>
      </c>
      <c r="G31" s="15"/>
      <c r="H31" s="617">
        <v>25500</v>
      </c>
      <c r="I31" s="617">
        <v>111600</v>
      </c>
      <c r="J31" s="617">
        <v>0</v>
      </c>
      <c r="K31" s="617">
        <v>0</v>
      </c>
      <c r="L31" s="617">
        <v>0</v>
      </c>
      <c r="M31" s="617">
        <v>0</v>
      </c>
      <c r="N31" s="617">
        <v>0</v>
      </c>
      <c r="O31" s="617">
        <v>0</v>
      </c>
      <c r="P31" s="617">
        <v>0</v>
      </c>
      <c r="Q31" s="617">
        <v>0</v>
      </c>
      <c r="R31" s="617"/>
      <c r="S31" s="617"/>
      <c r="T31" s="618"/>
      <c r="U31" s="619"/>
      <c r="V31" s="373">
        <f t="shared" si="0"/>
        <v>137100</v>
      </c>
      <c r="W31" s="17"/>
    </row>
    <row r="32" spans="1:23" ht="12" customHeight="1" x14ac:dyDescent="0.2">
      <c r="A32" s="6"/>
      <c r="B32" s="6"/>
      <c r="C32" s="13"/>
      <c r="D32" s="19">
        <f t="shared" si="1"/>
        <v>21</v>
      </c>
      <c r="E32" s="68" t="str">
        <f>IF(OR('Services - WHC'!E30="",'Services - WHC'!E30="[Enter service]"),"",'Services - WHC'!E30)</f>
        <v>Other community services</v>
      </c>
      <c r="F32" s="69" t="str">
        <f>IF(OR('Services - WHC'!F30="",'Services - WHC'!F30="[Select]"),"",'Services - WHC'!F30)</f>
        <v>External</v>
      </c>
      <c r="G32" s="15"/>
      <c r="H32" s="617">
        <v>0</v>
      </c>
      <c r="I32" s="617">
        <v>0</v>
      </c>
      <c r="J32" s="617">
        <v>0</v>
      </c>
      <c r="K32" s="617">
        <v>10000</v>
      </c>
      <c r="L32" s="617">
        <v>0</v>
      </c>
      <c r="M32" s="617">
        <v>0</v>
      </c>
      <c r="N32" s="617">
        <v>0</v>
      </c>
      <c r="O32" s="617">
        <v>0</v>
      </c>
      <c r="P32" s="617">
        <v>0</v>
      </c>
      <c r="Q32" s="617">
        <v>0</v>
      </c>
      <c r="R32" s="617"/>
      <c r="S32" s="617"/>
      <c r="T32" s="618"/>
      <c r="U32" s="619"/>
      <c r="V32" s="373">
        <f t="shared" si="0"/>
        <v>10000</v>
      </c>
      <c r="W32" s="17"/>
    </row>
    <row r="33" spans="1:23" ht="12" customHeight="1" x14ac:dyDescent="0.2">
      <c r="A33" s="6"/>
      <c r="B33" s="6"/>
      <c r="C33" s="13"/>
      <c r="D33" s="19">
        <f t="shared" si="1"/>
        <v>22</v>
      </c>
      <c r="E33" s="68" t="str">
        <f>IF(OR('Services - WHC'!E31="",'Services - WHC'!E31="[Enter service]"),"",'Services - WHC'!E31)</f>
        <v>Parks and gardens</v>
      </c>
      <c r="F33" s="69" t="str">
        <f>IF(OR('Services - WHC'!F31="",'Services - WHC'!F31="[Select]"),"",'Services - WHC'!F31)</f>
        <v>External</v>
      </c>
      <c r="G33" s="15"/>
      <c r="H33" s="617">
        <v>0</v>
      </c>
      <c r="I33" s="617">
        <v>0</v>
      </c>
      <c r="J33" s="617">
        <v>7000</v>
      </c>
      <c r="K33" s="617">
        <v>0</v>
      </c>
      <c r="L33" s="617">
        <v>0</v>
      </c>
      <c r="M33" s="617">
        <v>0</v>
      </c>
      <c r="N33" s="617">
        <v>0</v>
      </c>
      <c r="O33" s="617">
        <v>0</v>
      </c>
      <c r="P33" s="617">
        <v>0</v>
      </c>
      <c r="Q33" s="617">
        <v>0</v>
      </c>
      <c r="R33" s="617"/>
      <c r="S33" s="617"/>
      <c r="T33" s="618"/>
      <c r="U33" s="619"/>
      <c r="V33" s="373">
        <f t="shared" si="0"/>
        <v>7000</v>
      </c>
      <c r="W33" s="17"/>
    </row>
    <row r="34" spans="1:23" ht="12" customHeight="1" x14ac:dyDescent="0.2">
      <c r="A34" s="6"/>
      <c r="B34" s="6"/>
      <c r="C34" s="13"/>
      <c r="D34" s="19">
        <f t="shared" si="1"/>
        <v>23</v>
      </c>
      <c r="E34" s="68" t="str">
        <f>IF(OR('Services - WHC'!E32="",'Services - WHC'!E32="[Enter service]"),"",'Services - WHC'!E32)</f>
        <v>Revenue services</v>
      </c>
      <c r="F34" s="69" t="str">
        <f>IF(OR('Services - WHC'!F32="",'Services - WHC'!F32="[Select]"),"",'Services - WHC'!F32)</f>
        <v>Mixed</v>
      </c>
      <c r="G34" s="15"/>
      <c r="H34" s="617">
        <v>15000</v>
      </c>
      <c r="I34" s="617">
        <v>10000</v>
      </c>
      <c r="J34" s="617">
        <v>0</v>
      </c>
      <c r="K34" s="617">
        <v>51000</v>
      </c>
      <c r="L34" s="617">
        <v>0</v>
      </c>
      <c r="M34" s="617">
        <v>0</v>
      </c>
      <c r="N34" s="617">
        <v>0</v>
      </c>
      <c r="O34" s="617">
        <v>0</v>
      </c>
      <c r="P34" s="617">
        <v>0</v>
      </c>
      <c r="Q34" s="617">
        <v>36000</v>
      </c>
      <c r="R34" s="617"/>
      <c r="S34" s="617"/>
      <c r="T34" s="618"/>
      <c r="U34" s="619">
        <v>12099149</v>
      </c>
      <c r="V34" s="373">
        <f t="shared" si="0"/>
        <v>12211149</v>
      </c>
      <c r="W34" s="17"/>
    </row>
    <row r="35" spans="1:23" ht="12" customHeight="1" x14ac:dyDescent="0.2">
      <c r="A35" s="6"/>
      <c r="B35" s="6"/>
      <c r="C35" s="13"/>
      <c r="D35" s="19">
        <f t="shared" si="1"/>
        <v>24</v>
      </c>
      <c r="E35" s="68" t="str">
        <f>IF(OR('Services - WHC'!E33="",'Services - WHC'!E33="[Enter service]"),"",'Services - WHC'!E33)</f>
        <v>Risk management</v>
      </c>
      <c r="F35" s="69" t="str">
        <f>IF(OR('Services - WHC'!F33="",'Services - WHC'!F33="[Select]"),"",'Services - WHC'!F33)</f>
        <v>Mixed</v>
      </c>
      <c r="G35" s="15"/>
      <c r="H35" s="617"/>
      <c r="I35" s="617"/>
      <c r="J35" s="617"/>
      <c r="K35" s="617"/>
      <c r="L35" s="617"/>
      <c r="M35" s="617"/>
      <c r="N35" s="617"/>
      <c r="O35" s="617"/>
      <c r="P35" s="617"/>
      <c r="Q35" s="617"/>
      <c r="R35" s="617"/>
      <c r="S35" s="617"/>
      <c r="T35" s="618"/>
      <c r="U35" s="619"/>
      <c r="V35" s="373">
        <f t="shared" si="0"/>
        <v>0</v>
      </c>
      <c r="W35" s="17"/>
    </row>
    <row r="36" spans="1:23" ht="12" customHeight="1" x14ac:dyDescent="0.2">
      <c r="A36" s="6"/>
      <c r="B36" s="6"/>
      <c r="C36" s="13"/>
      <c r="D36" s="19">
        <f t="shared" si="1"/>
        <v>25</v>
      </c>
      <c r="E36" s="68" t="str">
        <f>IF(OR('Services - WHC'!E34="",'Services - WHC'!E34="[Enter service]"),"",'Services - WHC'!E34)</f>
        <v>Roads</v>
      </c>
      <c r="F36" s="69" t="str">
        <f>IF(OR('Services - WHC'!F34="",'Services - WHC'!F34="[Select]"),"",'Services - WHC'!F34)</f>
        <v>External</v>
      </c>
      <c r="G36" s="15"/>
      <c r="H36" s="617">
        <v>0</v>
      </c>
      <c r="I36" s="617">
        <v>0</v>
      </c>
      <c r="J36" s="617">
        <v>905671</v>
      </c>
      <c r="K36" s="617">
        <v>0</v>
      </c>
      <c r="L36" s="617">
        <v>0</v>
      </c>
      <c r="M36" s="617">
        <v>1254000</v>
      </c>
      <c r="N36" s="617">
        <v>0</v>
      </c>
      <c r="O36" s="617">
        <v>0</v>
      </c>
      <c r="P36" s="617">
        <v>0</v>
      </c>
      <c r="Q36" s="617">
        <v>25068</v>
      </c>
      <c r="R36" s="617"/>
      <c r="S36" s="617"/>
      <c r="T36" s="618"/>
      <c r="U36" s="619"/>
      <c r="V36" s="373">
        <f t="shared" si="0"/>
        <v>2184739</v>
      </c>
      <c r="W36" s="17"/>
    </row>
    <row r="37" spans="1:23" ht="12" customHeight="1" x14ac:dyDescent="0.2">
      <c r="A37" s="6"/>
      <c r="B37" s="6"/>
      <c r="C37" s="13"/>
      <c r="D37" s="19">
        <f t="shared" si="1"/>
        <v>26</v>
      </c>
      <c r="E37" s="68" t="str">
        <f>IF(OR('Services - WHC'!E35="",'Services - WHC'!E35="[Enter service]"),"",'Services - WHC'!E35)</f>
        <v>School crossing supervision</v>
      </c>
      <c r="F37" s="69" t="str">
        <f>IF(OR('Services - WHC'!F35="",'Services - WHC'!F35="[Select]"),"",'Services - WHC'!F35)</f>
        <v>External</v>
      </c>
      <c r="G37" s="15"/>
      <c r="H37" s="617">
        <v>0</v>
      </c>
      <c r="I37" s="617">
        <v>0</v>
      </c>
      <c r="J37" s="617">
        <v>30205</v>
      </c>
      <c r="K37" s="617">
        <v>0</v>
      </c>
      <c r="L37" s="617">
        <v>0</v>
      </c>
      <c r="M37" s="617">
        <v>0</v>
      </c>
      <c r="N37" s="617">
        <v>0</v>
      </c>
      <c r="O37" s="617">
        <v>0</v>
      </c>
      <c r="P37" s="617">
        <v>0</v>
      </c>
      <c r="Q37" s="617">
        <v>0</v>
      </c>
      <c r="R37" s="617"/>
      <c r="S37" s="617"/>
      <c r="T37" s="618"/>
      <c r="U37" s="619"/>
      <c r="V37" s="373">
        <f t="shared" si="0"/>
        <v>30205</v>
      </c>
      <c r="W37" s="17"/>
    </row>
    <row r="38" spans="1:23" ht="12" customHeight="1" x14ac:dyDescent="0.2">
      <c r="A38" s="6"/>
      <c r="B38" s="6"/>
      <c r="C38" s="13"/>
      <c r="D38" s="19">
        <f t="shared" si="1"/>
        <v>27</v>
      </c>
      <c r="E38" s="68" t="str">
        <f>IF(OR('Services - WHC'!E36="",'Services - WHC'!E36="[Enter service]"),"",'Services - WHC'!E36)</f>
        <v>Sport and recreation</v>
      </c>
      <c r="F38" s="69" t="str">
        <f>IF(OR('Services - WHC'!F36="",'Services - WHC'!F36="[Select]"),"",'Services - WHC'!F36)</f>
        <v>External</v>
      </c>
      <c r="G38" s="15"/>
      <c r="H38" s="617">
        <v>0</v>
      </c>
      <c r="I38" s="617">
        <v>46200</v>
      </c>
      <c r="J38" s="617">
        <v>0</v>
      </c>
      <c r="K38" s="617">
        <v>10000</v>
      </c>
      <c r="L38" s="617">
        <v>0</v>
      </c>
      <c r="M38" s="617">
        <v>4328000</v>
      </c>
      <c r="N38" s="617">
        <v>0</v>
      </c>
      <c r="O38" s="617">
        <v>0</v>
      </c>
      <c r="P38" s="617">
        <v>0</v>
      </c>
      <c r="Q38" s="617">
        <v>70000</v>
      </c>
      <c r="R38" s="617"/>
      <c r="S38" s="617"/>
      <c r="T38" s="618"/>
      <c r="U38" s="619"/>
      <c r="V38" s="373">
        <f t="shared" si="0"/>
        <v>4454200</v>
      </c>
      <c r="W38" s="17"/>
    </row>
    <row r="39" spans="1:23" ht="12" customHeight="1" x14ac:dyDescent="0.2">
      <c r="A39" s="6"/>
      <c r="B39" s="6"/>
      <c r="C39" s="13"/>
      <c r="D39" s="19">
        <f t="shared" si="1"/>
        <v>28</v>
      </c>
      <c r="E39" s="68" t="str">
        <f>IF(OR('Services - WHC'!E37="",'Services - WHC'!E37="[Enter service]"),"",'Services - WHC'!E37)</f>
        <v>Statutory planning</v>
      </c>
      <c r="F39" s="69" t="str">
        <f>IF(OR('Services - WHC'!F37="",'Services - WHC'!F37="[Select]"),"",'Services - WHC'!F37)</f>
        <v>External</v>
      </c>
      <c r="G39" s="15"/>
      <c r="H39" s="617">
        <v>180000</v>
      </c>
      <c r="I39" s="617">
        <v>0</v>
      </c>
      <c r="J39" s="617">
        <v>0</v>
      </c>
      <c r="K39" s="617">
        <v>100000</v>
      </c>
      <c r="L39" s="617">
        <v>0</v>
      </c>
      <c r="M39" s="617">
        <v>0</v>
      </c>
      <c r="N39" s="617">
        <v>0</v>
      </c>
      <c r="O39" s="617">
        <v>0</v>
      </c>
      <c r="P39" s="617">
        <v>0</v>
      </c>
      <c r="Q39" s="617">
        <v>0</v>
      </c>
      <c r="R39" s="617"/>
      <c r="S39" s="617"/>
      <c r="T39" s="618"/>
      <c r="U39" s="619"/>
      <c r="V39" s="373">
        <f t="shared" si="0"/>
        <v>280000</v>
      </c>
      <c r="W39" s="17"/>
    </row>
    <row r="40" spans="1:23" ht="12" customHeight="1" x14ac:dyDescent="0.2">
      <c r="A40" s="6"/>
      <c r="B40" s="6"/>
      <c r="C40" s="13"/>
      <c r="D40" s="19">
        <f t="shared" si="1"/>
        <v>29</v>
      </c>
      <c r="E40" s="68" t="str">
        <f>IF(OR('Services - WHC'!E38="",'Services - WHC'!E38="[Enter service]"),"",'Services - WHC'!E38)</f>
        <v>Strategic planning</v>
      </c>
      <c r="F40" s="69" t="str">
        <f>IF(OR('Services - WHC'!F38="",'Services - WHC'!F38="[Select]"),"",'Services - WHC'!F38)</f>
        <v>Mixed</v>
      </c>
      <c r="G40" s="15"/>
      <c r="H40" s="617">
        <v>0</v>
      </c>
      <c r="I40" s="617">
        <v>0</v>
      </c>
      <c r="J40" s="617">
        <v>0</v>
      </c>
      <c r="K40" s="617">
        <v>0</v>
      </c>
      <c r="L40" s="617">
        <v>0</v>
      </c>
      <c r="M40" s="617">
        <v>0</v>
      </c>
      <c r="N40" s="617">
        <v>0</v>
      </c>
      <c r="O40" s="617">
        <v>0</v>
      </c>
      <c r="P40" s="617">
        <v>0</v>
      </c>
      <c r="Q40" s="617">
        <v>0</v>
      </c>
      <c r="R40" s="617"/>
      <c r="S40" s="617"/>
      <c r="T40" s="618"/>
      <c r="U40" s="619"/>
      <c r="V40" s="373">
        <f t="shared" si="0"/>
        <v>0</v>
      </c>
      <c r="W40" s="17"/>
    </row>
    <row r="41" spans="1:23" ht="12" customHeight="1" x14ac:dyDescent="0.2">
      <c r="A41" s="6"/>
      <c r="B41" s="6"/>
      <c r="C41" s="13"/>
      <c r="D41" s="19">
        <f t="shared" si="1"/>
        <v>30</v>
      </c>
      <c r="E41" s="68" t="str">
        <f>IF(OR('Services - WHC'!E39="",'Services - WHC'!E39="[Enter service]"),"",'Services - WHC'!E39)</f>
        <v>Tourism and events</v>
      </c>
      <c r="F41" s="69" t="str">
        <f>IF(OR('Services - WHC'!F39="",'Services - WHC'!F39="[Select]"),"",'Services - WHC'!F39)</f>
        <v>External</v>
      </c>
      <c r="G41" s="15"/>
      <c r="H41" s="617">
        <v>0</v>
      </c>
      <c r="I41" s="617">
        <v>20000</v>
      </c>
      <c r="J41" s="617">
        <v>0</v>
      </c>
      <c r="K41" s="617">
        <v>0</v>
      </c>
      <c r="L41" s="617">
        <v>0</v>
      </c>
      <c r="M41" s="617">
        <v>0</v>
      </c>
      <c r="N41" s="617">
        <v>5000</v>
      </c>
      <c r="O41" s="617">
        <v>0</v>
      </c>
      <c r="P41" s="617">
        <v>0</v>
      </c>
      <c r="Q41" s="617">
        <v>0</v>
      </c>
      <c r="R41" s="617"/>
      <c r="S41" s="617"/>
      <c r="T41" s="618"/>
      <c r="U41" s="619"/>
      <c r="V41" s="373">
        <f t="shared" si="0"/>
        <v>25000</v>
      </c>
      <c r="W41" s="17"/>
    </row>
    <row r="42" spans="1:23" ht="12" customHeight="1" x14ac:dyDescent="0.2">
      <c r="A42" s="6"/>
      <c r="B42" s="6"/>
      <c r="C42" s="13"/>
      <c r="D42" s="19">
        <f t="shared" si="1"/>
        <v>31</v>
      </c>
      <c r="E42" s="68" t="str">
        <f>IF(OR('Services - WHC'!E40="",'Services - WHC'!E40="[Enter service]"),"",'Services - WHC'!E40)</f>
        <v>Waste management</v>
      </c>
      <c r="F42" s="69" t="str">
        <f>IF(OR('Services - WHC'!F40="",'Services - WHC'!F40="[Select]"),"",'Services - WHC'!F40)</f>
        <v>External</v>
      </c>
      <c r="G42" s="15"/>
      <c r="H42" s="617">
        <v>0</v>
      </c>
      <c r="I42" s="617">
        <v>122000</v>
      </c>
      <c r="J42" s="617">
        <v>0</v>
      </c>
      <c r="K42" s="617">
        <v>0</v>
      </c>
      <c r="L42" s="617">
        <v>0</v>
      </c>
      <c r="M42" s="617">
        <v>0</v>
      </c>
      <c r="N42" s="617">
        <v>0</v>
      </c>
      <c r="O42" s="617">
        <v>0</v>
      </c>
      <c r="P42" s="617">
        <v>0</v>
      </c>
      <c r="Q42" s="617">
        <v>0</v>
      </c>
      <c r="R42" s="617"/>
      <c r="S42" s="617"/>
      <c r="T42" s="618"/>
      <c r="U42" s="619">
        <v>2100496</v>
      </c>
      <c r="V42" s="373">
        <f t="shared" si="0"/>
        <v>2222496</v>
      </c>
      <c r="W42" s="17"/>
    </row>
    <row r="43" spans="1:23" ht="12" customHeight="1" x14ac:dyDescent="0.2">
      <c r="A43" s="6"/>
      <c r="B43" s="6"/>
      <c r="C43" s="13"/>
      <c r="D43" s="19">
        <f t="shared" si="1"/>
        <v>32</v>
      </c>
      <c r="E43" s="68" t="str">
        <f>IF(OR('Services - WHC'!E41="",'Services - WHC'!E41="[Enter service]"),"",'Services - WHC'!E41)</f>
        <v/>
      </c>
      <c r="F43" s="69" t="str">
        <f>IF(OR('Services - WHC'!F41="",'Services - WHC'!F41="[Select]"),"",'Services - WHC'!F41)</f>
        <v/>
      </c>
      <c r="G43" s="15"/>
      <c r="H43" s="617"/>
      <c r="I43" s="617"/>
      <c r="J43" s="617"/>
      <c r="K43" s="617"/>
      <c r="L43" s="617"/>
      <c r="M43" s="617"/>
      <c r="N43" s="617"/>
      <c r="O43" s="617"/>
      <c r="P43" s="617"/>
      <c r="Q43" s="617"/>
      <c r="R43" s="617"/>
      <c r="S43" s="617"/>
      <c r="T43" s="618"/>
      <c r="U43" s="619"/>
      <c r="V43" s="373">
        <f t="shared" si="0"/>
        <v>0</v>
      </c>
      <c r="W43" s="17"/>
    </row>
    <row r="44" spans="1:23" ht="12" customHeight="1" x14ac:dyDescent="0.2">
      <c r="A44" s="6"/>
      <c r="B44" s="6"/>
      <c r="C44" s="13"/>
      <c r="D44" s="19">
        <f t="shared" si="1"/>
        <v>33</v>
      </c>
      <c r="E44" s="68" t="str">
        <f>IF(OR('Services - WHC'!E42="",'Services - WHC'!E42="[Enter service]"),"",'Services - WHC'!E42)</f>
        <v/>
      </c>
      <c r="F44" s="69" t="str">
        <f>IF(OR('Services - WHC'!F42="",'Services - WHC'!F42="[Select]"),"",'Services - WHC'!F42)</f>
        <v/>
      </c>
      <c r="G44" s="15"/>
      <c r="H44" s="617"/>
      <c r="I44" s="617"/>
      <c r="J44" s="617"/>
      <c r="K44" s="617"/>
      <c r="L44" s="617"/>
      <c r="M44" s="617"/>
      <c r="N44" s="617"/>
      <c r="O44" s="617"/>
      <c r="P44" s="617"/>
      <c r="Q44" s="617"/>
      <c r="R44" s="617"/>
      <c r="S44" s="617"/>
      <c r="T44" s="618"/>
      <c r="U44" s="619"/>
      <c r="V44" s="373">
        <f t="shared" ref="V44:V75" si="2">SUM(H44:U44)</f>
        <v>0</v>
      </c>
      <c r="W44" s="17"/>
    </row>
    <row r="45" spans="1:23" ht="12" customHeight="1" x14ac:dyDescent="0.2">
      <c r="A45" s="6"/>
      <c r="B45" s="6"/>
      <c r="C45" s="13"/>
      <c r="D45" s="19">
        <f t="shared" si="1"/>
        <v>34</v>
      </c>
      <c r="E45" s="68" t="str">
        <f>IF(OR('Services - WHC'!E43="",'Services - WHC'!E43="[Enter service]"),"",'Services - WHC'!E43)</f>
        <v/>
      </c>
      <c r="F45" s="69" t="str">
        <f>IF(OR('Services - WHC'!F43="",'Services - WHC'!F43="[Select]"),"",'Services - WHC'!F43)</f>
        <v/>
      </c>
      <c r="G45" s="15"/>
      <c r="H45" s="617"/>
      <c r="I45" s="617"/>
      <c r="J45" s="617"/>
      <c r="K45" s="617"/>
      <c r="L45" s="617"/>
      <c r="M45" s="617"/>
      <c r="N45" s="617"/>
      <c r="O45" s="617"/>
      <c r="P45" s="617"/>
      <c r="Q45" s="617"/>
      <c r="R45" s="617"/>
      <c r="S45" s="617"/>
      <c r="T45" s="618"/>
      <c r="U45" s="619"/>
      <c r="V45" s="373">
        <f t="shared" si="2"/>
        <v>0</v>
      </c>
      <c r="W45" s="17"/>
    </row>
    <row r="46" spans="1:23" ht="12" customHeight="1" x14ac:dyDescent="0.2">
      <c r="A46" s="6"/>
      <c r="B46" s="6"/>
      <c r="C46" s="13"/>
      <c r="D46" s="19">
        <f t="shared" si="1"/>
        <v>35</v>
      </c>
      <c r="E46" s="68" t="str">
        <f>IF(OR('Services - WHC'!E44="",'Services - WHC'!E44="[Enter service]"),"",'Services - WHC'!E44)</f>
        <v/>
      </c>
      <c r="F46" s="69" t="str">
        <f>IF(OR('Services - WHC'!F44="",'Services - WHC'!F44="[Select]"),"",'Services - WHC'!F44)</f>
        <v/>
      </c>
      <c r="G46" s="15"/>
      <c r="H46" s="617"/>
      <c r="I46" s="617"/>
      <c r="J46" s="617"/>
      <c r="K46" s="617"/>
      <c r="L46" s="617"/>
      <c r="M46" s="617"/>
      <c r="N46" s="617"/>
      <c r="O46" s="617"/>
      <c r="P46" s="617"/>
      <c r="Q46" s="617"/>
      <c r="R46" s="617"/>
      <c r="S46" s="617"/>
      <c r="T46" s="618"/>
      <c r="U46" s="619"/>
      <c r="V46" s="373">
        <f t="shared" si="2"/>
        <v>0</v>
      </c>
      <c r="W46" s="17"/>
    </row>
    <row r="47" spans="1:23" ht="12" customHeight="1" x14ac:dyDescent="0.2">
      <c r="A47" s="6"/>
      <c r="B47" s="6"/>
      <c r="C47" s="13"/>
      <c r="D47" s="19">
        <f t="shared" si="1"/>
        <v>36</v>
      </c>
      <c r="E47" s="68" t="str">
        <f>IF(OR('Services - WHC'!E45="",'Services - WHC'!E45="[Enter service]"),"",'Services - WHC'!E45)</f>
        <v/>
      </c>
      <c r="F47" s="69" t="str">
        <f>IF(OR('Services - WHC'!F45="",'Services - WHC'!F45="[Select]"),"",'Services - WHC'!F45)</f>
        <v/>
      </c>
      <c r="G47" s="15"/>
      <c r="H47" s="617"/>
      <c r="I47" s="617"/>
      <c r="J47" s="617"/>
      <c r="K47" s="617"/>
      <c r="L47" s="617"/>
      <c r="M47" s="617"/>
      <c r="N47" s="617"/>
      <c r="O47" s="617"/>
      <c r="P47" s="617"/>
      <c r="Q47" s="617"/>
      <c r="R47" s="617"/>
      <c r="S47" s="617"/>
      <c r="T47" s="618"/>
      <c r="U47" s="619"/>
      <c r="V47" s="373">
        <f t="shared" si="2"/>
        <v>0</v>
      </c>
      <c r="W47" s="17"/>
    </row>
    <row r="48" spans="1:23" ht="12" customHeight="1" x14ac:dyDescent="0.2">
      <c r="A48" s="6"/>
      <c r="B48" s="6"/>
      <c r="C48" s="13"/>
      <c r="D48" s="19">
        <f t="shared" si="1"/>
        <v>37</v>
      </c>
      <c r="E48" s="68" t="str">
        <f>IF(OR('Services - WHC'!E46="",'Services - WHC'!E46="[Enter service]"),"",'Services - WHC'!E46)</f>
        <v/>
      </c>
      <c r="F48" s="69" t="str">
        <f>IF(OR('Services - WHC'!F46="",'Services - WHC'!F46="[Select]"),"",'Services - WHC'!F46)</f>
        <v/>
      </c>
      <c r="G48" s="15"/>
      <c r="H48" s="617"/>
      <c r="I48" s="617"/>
      <c r="J48" s="617"/>
      <c r="K48" s="617"/>
      <c r="L48" s="617"/>
      <c r="M48" s="617"/>
      <c r="N48" s="617"/>
      <c r="O48" s="617"/>
      <c r="P48" s="617"/>
      <c r="Q48" s="617"/>
      <c r="R48" s="617"/>
      <c r="S48" s="617"/>
      <c r="T48" s="618"/>
      <c r="U48" s="619"/>
      <c r="V48" s="373">
        <f t="shared" si="2"/>
        <v>0</v>
      </c>
      <c r="W48" s="17"/>
    </row>
    <row r="49" spans="1:23" ht="12" customHeight="1" x14ac:dyDescent="0.2">
      <c r="A49" s="6"/>
      <c r="B49" s="6"/>
      <c r="C49" s="13"/>
      <c r="D49" s="19">
        <f t="shared" si="1"/>
        <v>38</v>
      </c>
      <c r="E49" s="68" t="str">
        <f>IF(OR('Services - WHC'!E47="",'Services - WHC'!E47="[Enter service]"),"",'Services - WHC'!E47)</f>
        <v/>
      </c>
      <c r="F49" s="69" t="str">
        <f>IF(OR('Services - WHC'!F47="",'Services - WHC'!F47="[Select]"),"",'Services - WHC'!F47)</f>
        <v/>
      </c>
      <c r="G49" s="15"/>
      <c r="H49" s="617"/>
      <c r="I49" s="617"/>
      <c r="J49" s="617"/>
      <c r="K49" s="617"/>
      <c r="L49" s="617"/>
      <c r="M49" s="617"/>
      <c r="N49" s="617"/>
      <c r="O49" s="617"/>
      <c r="P49" s="617"/>
      <c r="Q49" s="617"/>
      <c r="R49" s="617"/>
      <c r="S49" s="617"/>
      <c r="T49" s="618"/>
      <c r="U49" s="619"/>
      <c r="V49" s="373">
        <f t="shared" si="2"/>
        <v>0</v>
      </c>
      <c r="W49" s="17"/>
    </row>
    <row r="50" spans="1:23" ht="12" customHeight="1" x14ac:dyDescent="0.2">
      <c r="A50" s="6"/>
      <c r="B50" s="6"/>
      <c r="C50" s="13"/>
      <c r="D50" s="19">
        <f t="shared" si="1"/>
        <v>39</v>
      </c>
      <c r="E50" s="68" t="str">
        <f>IF(OR('Services - WHC'!E48="",'Services - WHC'!E48="[Enter service]"),"",'Services - WHC'!E48)</f>
        <v/>
      </c>
      <c r="F50" s="69" t="str">
        <f>IF(OR('Services - WHC'!F48="",'Services - WHC'!F48="[Select]"),"",'Services - WHC'!F48)</f>
        <v/>
      </c>
      <c r="G50" s="15"/>
      <c r="H50" s="617"/>
      <c r="I50" s="617"/>
      <c r="J50" s="617"/>
      <c r="K50" s="617"/>
      <c r="L50" s="617"/>
      <c r="M50" s="617"/>
      <c r="N50" s="617"/>
      <c r="O50" s="617"/>
      <c r="P50" s="617"/>
      <c r="Q50" s="617"/>
      <c r="R50" s="617"/>
      <c r="S50" s="617"/>
      <c r="T50" s="618"/>
      <c r="U50" s="619"/>
      <c r="V50" s="373">
        <f t="shared" si="2"/>
        <v>0</v>
      </c>
      <c r="W50" s="17"/>
    </row>
    <row r="51" spans="1:23" ht="12" customHeight="1" x14ac:dyDescent="0.2">
      <c r="A51" s="6"/>
      <c r="B51" s="6"/>
      <c r="C51" s="13"/>
      <c r="D51" s="19">
        <f t="shared" si="1"/>
        <v>40</v>
      </c>
      <c r="E51" s="68" t="str">
        <f>IF(OR('Services - WHC'!E49="",'Services - WHC'!E49="[Enter service]"),"",'Services - WHC'!E49)</f>
        <v/>
      </c>
      <c r="F51" s="69" t="str">
        <f>IF(OR('Services - WHC'!F49="",'Services - WHC'!F49="[Select]"),"",'Services - WHC'!F49)</f>
        <v/>
      </c>
      <c r="G51" s="15"/>
      <c r="H51" s="617"/>
      <c r="I51" s="617"/>
      <c r="J51" s="617"/>
      <c r="K51" s="617"/>
      <c r="L51" s="617"/>
      <c r="M51" s="617"/>
      <c r="N51" s="617"/>
      <c r="O51" s="617"/>
      <c r="P51" s="617"/>
      <c r="Q51" s="617"/>
      <c r="R51" s="617"/>
      <c r="S51" s="617"/>
      <c r="T51" s="618"/>
      <c r="U51" s="619"/>
      <c r="V51" s="373">
        <f t="shared" si="2"/>
        <v>0</v>
      </c>
      <c r="W51" s="17"/>
    </row>
    <row r="52" spans="1:23" ht="12" customHeight="1" x14ac:dyDescent="0.2">
      <c r="A52" s="6"/>
      <c r="B52" s="6"/>
      <c r="C52" s="13"/>
      <c r="D52" s="19">
        <f t="shared" si="1"/>
        <v>41</v>
      </c>
      <c r="E52" s="68" t="str">
        <f>IF(OR('Services - WHC'!E50="",'Services - WHC'!E50="[Enter service]"),"",'Services - WHC'!E50)</f>
        <v/>
      </c>
      <c r="F52" s="69" t="str">
        <f>IF(OR('Services - WHC'!F50="",'Services - WHC'!F50="[Select]"),"",'Services - WHC'!F50)</f>
        <v/>
      </c>
      <c r="G52" s="15"/>
      <c r="H52" s="617"/>
      <c r="I52" s="617"/>
      <c r="J52" s="617"/>
      <c r="K52" s="617"/>
      <c r="L52" s="617"/>
      <c r="M52" s="617"/>
      <c r="N52" s="617"/>
      <c r="O52" s="617"/>
      <c r="P52" s="617"/>
      <c r="Q52" s="617"/>
      <c r="R52" s="617"/>
      <c r="S52" s="617"/>
      <c r="T52" s="618"/>
      <c r="U52" s="619"/>
      <c r="V52" s="373">
        <f t="shared" si="2"/>
        <v>0</v>
      </c>
      <c r="W52" s="17"/>
    </row>
    <row r="53" spans="1:23" ht="12" customHeight="1" x14ac:dyDescent="0.2">
      <c r="A53" s="6"/>
      <c r="B53" s="6"/>
      <c r="C53" s="13"/>
      <c r="D53" s="19">
        <f t="shared" si="1"/>
        <v>42</v>
      </c>
      <c r="E53" s="68" t="str">
        <f>IF(OR('Services - WHC'!E51="",'Services - WHC'!E51="[Enter service]"),"",'Services - WHC'!E51)</f>
        <v/>
      </c>
      <c r="F53" s="69" t="str">
        <f>IF(OR('Services - WHC'!F51="",'Services - WHC'!F51="[Select]"),"",'Services - WHC'!F51)</f>
        <v/>
      </c>
      <c r="G53" s="15"/>
      <c r="H53" s="617"/>
      <c r="I53" s="617"/>
      <c r="J53" s="617"/>
      <c r="K53" s="617"/>
      <c r="L53" s="617"/>
      <c r="M53" s="617"/>
      <c r="N53" s="617"/>
      <c r="O53" s="617"/>
      <c r="P53" s="617"/>
      <c r="Q53" s="617"/>
      <c r="R53" s="617"/>
      <c r="S53" s="617"/>
      <c r="T53" s="618"/>
      <c r="U53" s="619"/>
      <c r="V53" s="373">
        <f t="shared" si="2"/>
        <v>0</v>
      </c>
      <c r="W53" s="17"/>
    </row>
    <row r="54" spans="1:23" ht="12" customHeight="1" x14ac:dyDescent="0.2">
      <c r="A54" s="6"/>
      <c r="B54" s="6"/>
      <c r="C54" s="13"/>
      <c r="D54" s="19">
        <f t="shared" si="1"/>
        <v>43</v>
      </c>
      <c r="E54" s="68" t="str">
        <f>IF(OR('Services - WHC'!E52="",'Services - WHC'!E52="[Enter service]"),"",'Services - WHC'!E52)</f>
        <v/>
      </c>
      <c r="F54" s="69" t="str">
        <f>IF(OR('Services - WHC'!F52="",'Services - WHC'!F52="[Select]"),"",'Services - WHC'!F52)</f>
        <v/>
      </c>
      <c r="G54" s="15"/>
      <c r="H54" s="617"/>
      <c r="I54" s="617"/>
      <c r="J54" s="617"/>
      <c r="K54" s="617"/>
      <c r="L54" s="617"/>
      <c r="M54" s="617"/>
      <c r="N54" s="617"/>
      <c r="O54" s="617"/>
      <c r="P54" s="617"/>
      <c r="Q54" s="617"/>
      <c r="R54" s="617"/>
      <c r="S54" s="617"/>
      <c r="T54" s="618"/>
      <c r="U54" s="619"/>
      <c r="V54" s="373">
        <f t="shared" si="2"/>
        <v>0</v>
      </c>
      <c r="W54" s="17"/>
    </row>
    <row r="55" spans="1:23" ht="12" customHeight="1" x14ac:dyDescent="0.2">
      <c r="A55" s="6"/>
      <c r="B55" s="6"/>
      <c r="C55" s="13"/>
      <c r="D55" s="19">
        <f t="shared" si="1"/>
        <v>44</v>
      </c>
      <c r="E55" s="68" t="str">
        <f>IF(OR('Services - WHC'!E53="",'Services - WHC'!E53="[Enter service]"),"",'Services - WHC'!E53)</f>
        <v/>
      </c>
      <c r="F55" s="69" t="str">
        <f>IF(OR('Services - WHC'!F53="",'Services - WHC'!F53="[Select]"),"",'Services - WHC'!F53)</f>
        <v/>
      </c>
      <c r="G55" s="15"/>
      <c r="H55" s="617"/>
      <c r="I55" s="617"/>
      <c r="J55" s="617"/>
      <c r="K55" s="617"/>
      <c r="L55" s="617"/>
      <c r="M55" s="617"/>
      <c r="N55" s="617"/>
      <c r="O55" s="617"/>
      <c r="P55" s="617"/>
      <c r="Q55" s="617"/>
      <c r="R55" s="617"/>
      <c r="S55" s="617"/>
      <c r="T55" s="618"/>
      <c r="U55" s="619"/>
      <c r="V55" s="373">
        <f t="shared" si="2"/>
        <v>0</v>
      </c>
      <c r="W55" s="17"/>
    </row>
    <row r="56" spans="1:23" ht="12" customHeight="1" x14ac:dyDescent="0.2">
      <c r="A56" s="6"/>
      <c r="B56" s="6"/>
      <c r="C56" s="13"/>
      <c r="D56" s="19">
        <f t="shared" si="1"/>
        <v>45</v>
      </c>
      <c r="E56" s="68" t="str">
        <f>IF(OR('Services - WHC'!E54="",'Services - WHC'!E54="[Enter service]"),"",'Services - WHC'!E54)</f>
        <v/>
      </c>
      <c r="F56" s="69" t="str">
        <f>IF(OR('Services - WHC'!F54="",'Services - WHC'!F54="[Select]"),"",'Services - WHC'!F54)</f>
        <v/>
      </c>
      <c r="G56" s="15"/>
      <c r="H56" s="617"/>
      <c r="I56" s="617"/>
      <c r="J56" s="617"/>
      <c r="K56" s="617"/>
      <c r="L56" s="617"/>
      <c r="M56" s="617"/>
      <c r="N56" s="617"/>
      <c r="O56" s="617"/>
      <c r="P56" s="617"/>
      <c r="Q56" s="617"/>
      <c r="R56" s="617"/>
      <c r="S56" s="617"/>
      <c r="T56" s="618"/>
      <c r="U56" s="619"/>
      <c r="V56" s="373">
        <f t="shared" si="2"/>
        <v>0</v>
      </c>
      <c r="W56" s="17"/>
    </row>
    <row r="57" spans="1:23" ht="12" customHeight="1" x14ac:dyDescent="0.2">
      <c r="A57" s="6"/>
      <c r="B57" s="6"/>
      <c r="C57" s="13"/>
      <c r="D57" s="19">
        <f t="shared" si="1"/>
        <v>46</v>
      </c>
      <c r="E57" s="68" t="str">
        <f>IF(OR('Services - WHC'!E55="",'Services - WHC'!E55="[Enter service]"),"",'Services - WHC'!E55)</f>
        <v/>
      </c>
      <c r="F57" s="69" t="str">
        <f>IF(OR('Services - WHC'!F55="",'Services - WHC'!F55="[Select]"),"",'Services - WHC'!F55)</f>
        <v/>
      </c>
      <c r="G57" s="15"/>
      <c r="H57" s="617"/>
      <c r="I57" s="617"/>
      <c r="J57" s="617"/>
      <c r="K57" s="617"/>
      <c r="L57" s="617"/>
      <c r="M57" s="617"/>
      <c r="N57" s="617"/>
      <c r="O57" s="617"/>
      <c r="P57" s="617"/>
      <c r="Q57" s="617"/>
      <c r="R57" s="617"/>
      <c r="S57" s="617"/>
      <c r="T57" s="618"/>
      <c r="U57" s="619"/>
      <c r="V57" s="373">
        <f t="shared" si="2"/>
        <v>0</v>
      </c>
      <c r="W57" s="17"/>
    </row>
    <row r="58" spans="1:23" ht="12" customHeight="1" x14ac:dyDescent="0.2">
      <c r="A58" s="6"/>
      <c r="B58" s="6"/>
      <c r="C58" s="13"/>
      <c r="D58" s="19">
        <f t="shared" si="1"/>
        <v>47</v>
      </c>
      <c r="E58" s="68" t="str">
        <f>IF(OR('Services - WHC'!E56="",'Services - WHC'!E56="[Enter service]"),"",'Services - WHC'!E56)</f>
        <v/>
      </c>
      <c r="F58" s="69" t="str">
        <f>IF(OR('Services - WHC'!F56="",'Services - WHC'!F56="[Select]"),"",'Services - WHC'!F56)</f>
        <v/>
      </c>
      <c r="G58" s="15"/>
      <c r="H58" s="617"/>
      <c r="I58" s="617"/>
      <c r="J58" s="617"/>
      <c r="K58" s="617"/>
      <c r="L58" s="617"/>
      <c r="M58" s="617"/>
      <c r="N58" s="617"/>
      <c r="O58" s="617"/>
      <c r="P58" s="617"/>
      <c r="Q58" s="617"/>
      <c r="R58" s="617"/>
      <c r="S58" s="617"/>
      <c r="T58" s="618"/>
      <c r="U58" s="619"/>
      <c r="V58" s="373">
        <f t="shared" si="2"/>
        <v>0</v>
      </c>
      <c r="W58" s="17"/>
    </row>
    <row r="59" spans="1:23" ht="12" customHeight="1" x14ac:dyDescent="0.2">
      <c r="A59" s="6"/>
      <c r="B59" s="6"/>
      <c r="C59" s="13"/>
      <c r="D59" s="19">
        <f t="shared" si="1"/>
        <v>48</v>
      </c>
      <c r="E59" s="68" t="str">
        <f>IF(OR('Services - WHC'!E57="",'Services - WHC'!E57="[Enter service]"),"",'Services - WHC'!E57)</f>
        <v/>
      </c>
      <c r="F59" s="69" t="str">
        <f>IF(OR('Services - WHC'!F57="",'Services - WHC'!F57="[Select]"),"",'Services - WHC'!F57)</f>
        <v/>
      </c>
      <c r="G59" s="15"/>
      <c r="H59" s="617"/>
      <c r="I59" s="617"/>
      <c r="J59" s="617"/>
      <c r="K59" s="617"/>
      <c r="L59" s="617"/>
      <c r="M59" s="617"/>
      <c r="N59" s="617"/>
      <c r="O59" s="617"/>
      <c r="P59" s="617"/>
      <c r="Q59" s="617"/>
      <c r="R59" s="617"/>
      <c r="S59" s="617"/>
      <c r="T59" s="618"/>
      <c r="U59" s="619"/>
      <c r="V59" s="373">
        <f t="shared" si="2"/>
        <v>0</v>
      </c>
      <c r="W59" s="17"/>
    </row>
    <row r="60" spans="1:23" ht="12" customHeight="1" x14ac:dyDescent="0.2">
      <c r="A60" s="6"/>
      <c r="B60" s="6"/>
      <c r="C60" s="13"/>
      <c r="D60" s="19">
        <f t="shared" si="1"/>
        <v>49</v>
      </c>
      <c r="E60" s="68" t="str">
        <f>IF(OR('Services - WHC'!E58="",'Services - WHC'!E58="[Enter service]"),"",'Services - WHC'!E58)</f>
        <v/>
      </c>
      <c r="F60" s="69" t="str">
        <f>IF(OR('Services - WHC'!F58="",'Services - WHC'!F58="[Select]"),"",'Services - WHC'!F58)</f>
        <v/>
      </c>
      <c r="G60" s="15"/>
      <c r="H60" s="617"/>
      <c r="I60" s="617"/>
      <c r="J60" s="617"/>
      <c r="K60" s="617"/>
      <c r="L60" s="617"/>
      <c r="M60" s="617"/>
      <c r="N60" s="617"/>
      <c r="O60" s="617"/>
      <c r="P60" s="617"/>
      <c r="Q60" s="617"/>
      <c r="R60" s="617"/>
      <c r="S60" s="617"/>
      <c r="T60" s="618"/>
      <c r="U60" s="619"/>
      <c r="V60" s="373">
        <f t="shared" si="2"/>
        <v>0</v>
      </c>
      <c r="W60" s="17"/>
    </row>
    <row r="61" spans="1:23" ht="12" customHeight="1" x14ac:dyDescent="0.2">
      <c r="A61" s="6"/>
      <c r="B61" s="6"/>
      <c r="C61" s="13"/>
      <c r="D61" s="19">
        <f t="shared" si="1"/>
        <v>50</v>
      </c>
      <c r="E61" s="68" t="str">
        <f>IF(OR('Services - WHC'!E59="",'Services - WHC'!E59="[Enter service]"),"",'Services - WHC'!E59)</f>
        <v/>
      </c>
      <c r="F61" s="69" t="str">
        <f>IF(OR('Services - WHC'!F59="",'Services - WHC'!F59="[Select]"),"",'Services - WHC'!F59)</f>
        <v/>
      </c>
      <c r="G61" s="15"/>
      <c r="H61" s="617"/>
      <c r="I61" s="617"/>
      <c r="J61" s="617"/>
      <c r="K61" s="617"/>
      <c r="L61" s="617"/>
      <c r="M61" s="617"/>
      <c r="N61" s="617"/>
      <c r="O61" s="617"/>
      <c r="P61" s="617"/>
      <c r="Q61" s="617"/>
      <c r="R61" s="617"/>
      <c r="S61" s="617"/>
      <c r="T61" s="618"/>
      <c r="U61" s="619"/>
      <c r="V61" s="373">
        <f t="shared" si="2"/>
        <v>0</v>
      </c>
      <c r="W61" s="17"/>
    </row>
    <row r="62" spans="1:23" ht="12" customHeight="1" x14ac:dyDescent="0.2">
      <c r="A62" s="6"/>
      <c r="B62" s="6"/>
      <c r="C62" s="13"/>
      <c r="D62" s="19">
        <f t="shared" si="1"/>
        <v>51</v>
      </c>
      <c r="E62" s="68" t="str">
        <f>IF(OR('Services - WHC'!E60="",'Services - WHC'!E60="[Enter service]"),"",'Services - WHC'!E60)</f>
        <v/>
      </c>
      <c r="F62" s="69" t="str">
        <f>IF(OR('Services - WHC'!F60="",'Services - WHC'!F60="[Select]"),"",'Services - WHC'!F60)</f>
        <v/>
      </c>
      <c r="G62" s="15"/>
      <c r="H62" s="617"/>
      <c r="I62" s="617"/>
      <c r="J62" s="617"/>
      <c r="K62" s="617"/>
      <c r="L62" s="617"/>
      <c r="M62" s="617"/>
      <c r="N62" s="617"/>
      <c r="O62" s="617"/>
      <c r="P62" s="617"/>
      <c r="Q62" s="617"/>
      <c r="R62" s="617"/>
      <c r="S62" s="617"/>
      <c r="T62" s="618"/>
      <c r="U62" s="619"/>
      <c r="V62" s="373">
        <f t="shared" si="2"/>
        <v>0</v>
      </c>
      <c r="W62" s="17"/>
    </row>
    <row r="63" spans="1:23" ht="12" customHeight="1" x14ac:dyDescent="0.2">
      <c r="A63" s="6"/>
      <c r="B63" s="6"/>
      <c r="C63" s="13"/>
      <c r="D63" s="19">
        <f t="shared" si="1"/>
        <v>52</v>
      </c>
      <c r="E63" s="68" t="str">
        <f>IF(OR('Services - WHC'!E61="",'Services - WHC'!E61="[Enter service]"),"",'Services - WHC'!E61)</f>
        <v/>
      </c>
      <c r="F63" s="69" t="str">
        <f>IF(OR('Services - WHC'!F61="",'Services - WHC'!F61="[Select]"),"",'Services - WHC'!F61)</f>
        <v/>
      </c>
      <c r="G63" s="15"/>
      <c r="H63" s="617"/>
      <c r="I63" s="617"/>
      <c r="J63" s="617"/>
      <c r="K63" s="617"/>
      <c r="L63" s="617"/>
      <c r="M63" s="617"/>
      <c r="N63" s="617"/>
      <c r="O63" s="617"/>
      <c r="P63" s="617"/>
      <c r="Q63" s="617"/>
      <c r="R63" s="617"/>
      <c r="S63" s="617"/>
      <c r="T63" s="618"/>
      <c r="U63" s="619"/>
      <c r="V63" s="373">
        <f t="shared" si="2"/>
        <v>0</v>
      </c>
      <c r="W63" s="17"/>
    </row>
    <row r="64" spans="1:23" ht="12" customHeight="1" x14ac:dyDescent="0.2">
      <c r="A64" s="6"/>
      <c r="B64" s="6"/>
      <c r="C64" s="13"/>
      <c r="D64" s="19">
        <f t="shared" si="1"/>
        <v>53</v>
      </c>
      <c r="E64" s="68" t="str">
        <f>IF(OR('Services - WHC'!E62="",'Services - WHC'!E62="[Enter service]"),"",'Services - WHC'!E62)</f>
        <v/>
      </c>
      <c r="F64" s="69" t="str">
        <f>IF(OR('Services - WHC'!F62="",'Services - WHC'!F62="[Select]"),"",'Services - WHC'!F62)</f>
        <v/>
      </c>
      <c r="G64" s="15"/>
      <c r="H64" s="617"/>
      <c r="I64" s="617"/>
      <c r="J64" s="617"/>
      <c r="K64" s="617"/>
      <c r="L64" s="617"/>
      <c r="M64" s="617"/>
      <c r="N64" s="617"/>
      <c r="O64" s="617"/>
      <c r="P64" s="617"/>
      <c r="Q64" s="617"/>
      <c r="R64" s="617"/>
      <c r="S64" s="617"/>
      <c r="T64" s="618"/>
      <c r="U64" s="619"/>
      <c r="V64" s="373">
        <f t="shared" si="2"/>
        <v>0</v>
      </c>
      <c r="W64" s="17"/>
    </row>
    <row r="65" spans="1:23" ht="12" customHeight="1" x14ac:dyDescent="0.2">
      <c r="A65" s="6"/>
      <c r="B65" s="6"/>
      <c r="C65" s="13"/>
      <c r="D65" s="19">
        <f t="shared" si="1"/>
        <v>54</v>
      </c>
      <c r="E65" s="68" t="str">
        <f>IF(OR('Services - WHC'!E63="",'Services - WHC'!E63="[Enter service]"),"",'Services - WHC'!E63)</f>
        <v/>
      </c>
      <c r="F65" s="69" t="str">
        <f>IF(OR('Services - WHC'!F63="",'Services - WHC'!F63="[Select]"),"",'Services - WHC'!F63)</f>
        <v/>
      </c>
      <c r="G65" s="15"/>
      <c r="H65" s="617"/>
      <c r="I65" s="617"/>
      <c r="J65" s="617"/>
      <c r="K65" s="617"/>
      <c r="L65" s="617"/>
      <c r="M65" s="617"/>
      <c r="N65" s="617"/>
      <c r="O65" s="617"/>
      <c r="P65" s="617"/>
      <c r="Q65" s="617"/>
      <c r="R65" s="617"/>
      <c r="S65" s="617"/>
      <c r="T65" s="618"/>
      <c r="U65" s="619"/>
      <c r="V65" s="373">
        <f t="shared" si="2"/>
        <v>0</v>
      </c>
      <c r="W65" s="17"/>
    </row>
    <row r="66" spans="1:23" ht="12" customHeight="1" x14ac:dyDescent="0.2">
      <c r="A66" s="6"/>
      <c r="B66" s="6"/>
      <c r="C66" s="13"/>
      <c r="D66" s="19">
        <f t="shared" si="1"/>
        <v>55</v>
      </c>
      <c r="E66" s="68" t="str">
        <f>IF(OR('Services - WHC'!E64="",'Services - WHC'!E64="[Enter service]"),"",'Services - WHC'!E64)</f>
        <v/>
      </c>
      <c r="F66" s="69" t="str">
        <f>IF(OR('Services - WHC'!F64="",'Services - WHC'!F64="[Select]"),"",'Services - WHC'!F64)</f>
        <v/>
      </c>
      <c r="G66" s="15"/>
      <c r="H66" s="617"/>
      <c r="I66" s="617"/>
      <c r="J66" s="617"/>
      <c r="K66" s="617"/>
      <c r="L66" s="617"/>
      <c r="M66" s="617"/>
      <c r="N66" s="617"/>
      <c r="O66" s="617"/>
      <c r="P66" s="617"/>
      <c r="Q66" s="617"/>
      <c r="R66" s="617"/>
      <c r="S66" s="617"/>
      <c r="T66" s="618"/>
      <c r="U66" s="619"/>
      <c r="V66" s="373">
        <f t="shared" si="2"/>
        <v>0</v>
      </c>
      <c r="W66" s="17"/>
    </row>
    <row r="67" spans="1:23" ht="12" customHeight="1" x14ac:dyDescent="0.2">
      <c r="A67" s="6"/>
      <c r="B67" s="6"/>
      <c r="C67" s="13"/>
      <c r="D67" s="19">
        <f t="shared" si="1"/>
        <v>56</v>
      </c>
      <c r="E67" s="68" t="str">
        <f>IF(OR('Services - WHC'!E65="",'Services - WHC'!E65="[Enter service]"),"",'Services - WHC'!E65)</f>
        <v/>
      </c>
      <c r="F67" s="69" t="str">
        <f>IF(OR('Services - WHC'!F65="",'Services - WHC'!F65="[Select]"),"",'Services - WHC'!F65)</f>
        <v/>
      </c>
      <c r="G67" s="15"/>
      <c r="H67" s="617"/>
      <c r="I67" s="617"/>
      <c r="J67" s="617"/>
      <c r="K67" s="617"/>
      <c r="L67" s="617"/>
      <c r="M67" s="617"/>
      <c r="N67" s="617"/>
      <c r="O67" s="617"/>
      <c r="P67" s="617"/>
      <c r="Q67" s="617"/>
      <c r="R67" s="617"/>
      <c r="S67" s="617"/>
      <c r="T67" s="618"/>
      <c r="U67" s="619"/>
      <c r="V67" s="373">
        <f t="shared" si="2"/>
        <v>0</v>
      </c>
      <c r="W67" s="17"/>
    </row>
    <row r="68" spans="1:23" ht="12" customHeight="1" x14ac:dyDescent="0.2">
      <c r="A68" s="6"/>
      <c r="B68" s="6"/>
      <c r="C68" s="13"/>
      <c r="D68" s="19">
        <f t="shared" si="1"/>
        <v>57</v>
      </c>
      <c r="E68" s="68" t="str">
        <f>IF(OR('Services - WHC'!E66="",'Services - WHC'!E66="[Enter service]"),"",'Services - WHC'!E66)</f>
        <v/>
      </c>
      <c r="F68" s="69" t="str">
        <f>IF(OR('Services - WHC'!F66="",'Services - WHC'!F66="[Select]"),"",'Services - WHC'!F66)</f>
        <v/>
      </c>
      <c r="G68" s="15"/>
      <c r="H68" s="617"/>
      <c r="I68" s="617"/>
      <c r="J68" s="617"/>
      <c r="K68" s="617"/>
      <c r="L68" s="617"/>
      <c r="M68" s="617"/>
      <c r="N68" s="617"/>
      <c r="O68" s="617"/>
      <c r="P68" s="617"/>
      <c r="Q68" s="617"/>
      <c r="R68" s="617"/>
      <c r="S68" s="617"/>
      <c r="T68" s="618"/>
      <c r="U68" s="619"/>
      <c r="V68" s="373">
        <f t="shared" si="2"/>
        <v>0</v>
      </c>
      <c r="W68" s="17"/>
    </row>
    <row r="69" spans="1:23" ht="12" customHeight="1" x14ac:dyDescent="0.2">
      <c r="A69" s="6"/>
      <c r="B69" s="6"/>
      <c r="C69" s="13"/>
      <c r="D69" s="19">
        <f t="shared" si="1"/>
        <v>58</v>
      </c>
      <c r="E69" s="68" t="str">
        <f>IF(OR('Services - WHC'!E67="",'Services - WHC'!E67="[Enter service]"),"",'Services - WHC'!E67)</f>
        <v/>
      </c>
      <c r="F69" s="69" t="str">
        <f>IF(OR('Services - WHC'!F67="",'Services - WHC'!F67="[Select]"),"",'Services - WHC'!F67)</f>
        <v/>
      </c>
      <c r="G69" s="15"/>
      <c r="H69" s="617"/>
      <c r="I69" s="617"/>
      <c r="J69" s="617"/>
      <c r="K69" s="617"/>
      <c r="L69" s="617"/>
      <c r="M69" s="617"/>
      <c r="N69" s="617"/>
      <c r="O69" s="617"/>
      <c r="P69" s="617"/>
      <c r="Q69" s="617"/>
      <c r="R69" s="617"/>
      <c r="S69" s="617"/>
      <c r="T69" s="618"/>
      <c r="U69" s="619"/>
      <c r="V69" s="373">
        <f t="shared" si="2"/>
        <v>0</v>
      </c>
      <c r="W69" s="17"/>
    </row>
    <row r="70" spans="1:23" ht="12" customHeight="1" x14ac:dyDescent="0.2">
      <c r="A70" s="6"/>
      <c r="B70" s="6"/>
      <c r="C70" s="13"/>
      <c r="D70" s="19">
        <f t="shared" si="1"/>
        <v>59</v>
      </c>
      <c r="E70" s="68" t="str">
        <f>IF(OR('Services - WHC'!E68="",'Services - WHC'!E68="[Enter service]"),"",'Services - WHC'!E68)</f>
        <v/>
      </c>
      <c r="F70" s="69" t="str">
        <f>IF(OR('Services - WHC'!F68="",'Services - WHC'!F68="[Select]"),"",'Services - WHC'!F68)</f>
        <v/>
      </c>
      <c r="G70" s="15"/>
      <c r="H70" s="617"/>
      <c r="I70" s="617"/>
      <c r="J70" s="617"/>
      <c r="K70" s="617"/>
      <c r="L70" s="617"/>
      <c r="M70" s="617"/>
      <c r="N70" s="617"/>
      <c r="O70" s="617"/>
      <c r="P70" s="617"/>
      <c r="Q70" s="617"/>
      <c r="R70" s="617"/>
      <c r="S70" s="617"/>
      <c r="T70" s="618"/>
      <c r="U70" s="619"/>
      <c r="V70" s="373">
        <f t="shared" si="2"/>
        <v>0</v>
      </c>
      <c r="W70" s="17"/>
    </row>
    <row r="71" spans="1:23" ht="12" customHeight="1" x14ac:dyDescent="0.2">
      <c r="A71" s="6"/>
      <c r="B71" s="6"/>
      <c r="C71" s="13"/>
      <c r="D71" s="19">
        <f t="shared" si="1"/>
        <v>60</v>
      </c>
      <c r="E71" s="68" t="str">
        <f>IF(OR('Services - WHC'!E69="",'Services - WHC'!E69="[Enter service]"),"",'Services - WHC'!E69)</f>
        <v/>
      </c>
      <c r="F71" s="69" t="str">
        <f>IF(OR('Services - WHC'!F69="",'Services - WHC'!F69="[Select]"),"",'Services - WHC'!F69)</f>
        <v/>
      </c>
      <c r="G71" s="15"/>
      <c r="H71" s="617"/>
      <c r="I71" s="617"/>
      <c r="J71" s="617"/>
      <c r="K71" s="617"/>
      <c r="L71" s="617"/>
      <c r="M71" s="617"/>
      <c r="N71" s="617"/>
      <c r="O71" s="617"/>
      <c r="P71" s="617"/>
      <c r="Q71" s="617"/>
      <c r="R71" s="617"/>
      <c r="S71" s="617"/>
      <c r="T71" s="618"/>
      <c r="U71" s="619"/>
      <c r="V71" s="373">
        <f t="shared" si="2"/>
        <v>0</v>
      </c>
      <c r="W71" s="17"/>
    </row>
    <row r="72" spans="1:23" ht="12" customHeight="1" x14ac:dyDescent="0.2">
      <c r="A72" s="6"/>
      <c r="B72" s="6"/>
      <c r="C72" s="13"/>
      <c r="D72" s="19">
        <f t="shared" si="1"/>
        <v>61</v>
      </c>
      <c r="E72" s="68" t="str">
        <f>IF(OR('Services - WHC'!E70="",'Services - WHC'!E70="[Enter service]"),"",'Services - WHC'!E70)</f>
        <v/>
      </c>
      <c r="F72" s="69" t="str">
        <f>IF(OR('Services - WHC'!F70="",'Services - WHC'!F70="[Select]"),"",'Services - WHC'!F70)</f>
        <v/>
      </c>
      <c r="G72" s="15"/>
      <c r="H72" s="617"/>
      <c r="I72" s="617"/>
      <c r="J72" s="617"/>
      <c r="K72" s="617"/>
      <c r="L72" s="617"/>
      <c r="M72" s="617"/>
      <c r="N72" s="617"/>
      <c r="O72" s="617"/>
      <c r="P72" s="617"/>
      <c r="Q72" s="617"/>
      <c r="R72" s="617"/>
      <c r="S72" s="617"/>
      <c r="T72" s="618"/>
      <c r="U72" s="619"/>
      <c r="V72" s="373">
        <f t="shared" si="2"/>
        <v>0</v>
      </c>
      <c r="W72" s="17"/>
    </row>
    <row r="73" spans="1:23" ht="12" customHeight="1" x14ac:dyDescent="0.2">
      <c r="A73" s="6"/>
      <c r="B73" s="6"/>
      <c r="C73" s="13"/>
      <c r="D73" s="19">
        <f t="shared" si="1"/>
        <v>62</v>
      </c>
      <c r="E73" s="68" t="str">
        <f>IF(OR('Services - WHC'!E71="",'Services - WHC'!E71="[Enter service]"),"",'Services - WHC'!E71)</f>
        <v/>
      </c>
      <c r="F73" s="69" t="str">
        <f>IF(OR('Services - WHC'!F71="",'Services - WHC'!F71="[Select]"),"",'Services - WHC'!F71)</f>
        <v/>
      </c>
      <c r="G73" s="15"/>
      <c r="H73" s="617"/>
      <c r="I73" s="617"/>
      <c r="J73" s="617"/>
      <c r="K73" s="617"/>
      <c r="L73" s="617"/>
      <c r="M73" s="617"/>
      <c r="N73" s="617"/>
      <c r="O73" s="617"/>
      <c r="P73" s="617"/>
      <c r="Q73" s="617"/>
      <c r="R73" s="617"/>
      <c r="S73" s="617"/>
      <c r="T73" s="618"/>
      <c r="U73" s="619"/>
      <c r="V73" s="373">
        <f t="shared" si="2"/>
        <v>0</v>
      </c>
      <c r="W73" s="17"/>
    </row>
    <row r="74" spans="1:23" ht="12" customHeight="1" x14ac:dyDescent="0.2">
      <c r="A74" s="6"/>
      <c r="B74" s="6"/>
      <c r="C74" s="13"/>
      <c r="D74" s="19">
        <f t="shared" si="1"/>
        <v>63</v>
      </c>
      <c r="E74" s="68" t="str">
        <f>IF(OR('Services - WHC'!E72="",'Services - WHC'!E72="[Enter service]"),"",'Services - WHC'!E72)</f>
        <v/>
      </c>
      <c r="F74" s="69" t="str">
        <f>IF(OR('Services - WHC'!F72="",'Services - WHC'!F72="[Select]"),"",'Services - WHC'!F72)</f>
        <v/>
      </c>
      <c r="G74" s="15"/>
      <c r="H74" s="617"/>
      <c r="I74" s="617"/>
      <c r="J74" s="617"/>
      <c r="K74" s="617"/>
      <c r="L74" s="617"/>
      <c r="M74" s="617"/>
      <c r="N74" s="617"/>
      <c r="O74" s="617"/>
      <c r="P74" s="617"/>
      <c r="Q74" s="617"/>
      <c r="R74" s="617"/>
      <c r="S74" s="617"/>
      <c r="T74" s="618"/>
      <c r="U74" s="619"/>
      <c r="V74" s="373">
        <f t="shared" si="2"/>
        <v>0</v>
      </c>
      <c r="W74" s="17"/>
    </row>
    <row r="75" spans="1:23" ht="12" customHeight="1" x14ac:dyDescent="0.2">
      <c r="A75" s="6"/>
      <c r="B75" s="6"/>
      <c r="C75" s="13"/>
      <c r="D75" s="19">
        <f t="shared" si="1"/>
        <v>64</v>
      </c>
      <c r="E75" s="68" t="str">
        <f>IF(OR('Services - WHC'!E73="",'Services - WHC'!E73="[Enter service]"),"",'Services - WHC'!E73)</f>
        <v/>
      </c>
      <c r="F75" s="69" t="str">
        <f>IF(OR('Services - WHC'!F73="",'Services - WHC'!F73="[Select]"),"",'Services - WHC'!F73)</f>
        <v/>
      </c>
      <c r="G75" s="15"/>
      <c r="H75" s="617"/>
      <c r="I75" s="617"/>
      <c r="J75" s="617"/>
      <c r="K75" s="617"/>
      <c r="L75" s="617"/>
      <c r="M75" s="617"/>
      <c r="N75" s="617"/>
      <c r="O75" s="617"/>
      <c r="P75" s="617"/>
      <c r="Q75" s="617"/>
      <c r="R75" s="617"/>
      <c r="S75" s="617"/>
      <c r="T75" s="618"/>
      <c r="U75" s="619"/>
      <c r="V75" s="373">
        <f t="shared" si="2"/>
        <v>0</v>
      </c>
      <c r="W75" s="17"/>
    </row>
    <row r="76" spans="1:23" ht="12" customHeight="1" x14ac:dyDescent="0.2">
      <c r="A76" s="6"/>
      <c r="B76" s="6"/>
      <c r="C76" s="13"/>
      <c r="D76" s="19">
        <f t="shared" si="1"/>
        <v>65</v>
      </c>
      <c r="E76" s="68" t="str">
        <f>IF(OR('Services - WHC'!E74="",'Services - WHC'!E74="[Enter service]"),"",'Services - WHC'!E74)</f>
        <v/>
      </c>
      <c r="F76" s="69" t="str">
        <f>IF(OR('Services - WHC'!F74="",'Services - WHC'!F74="[Select]"),"",'Services - WHC'!F74)</f>
        <v/>
      </c>
      <c r="G76" s="15"/>
      <c r="H76" s="617"/>
      <c r="I76" s="617"/>
      <c r="J76" s="617"/>
      <c r="K76" s="617"/>
      <c r="L76" s="617"/>
      <c r="M76" s="617"/>
      <c r="N76" s="617"/>
      <c r="O76" s="617"/>
      <c r="P76" s="617"/>
      <c r="Q76" s="617"/>
      <c r="R76" s="617"/>
      <c r="S76" s="617"/>
      <c r="T76" s="618"/>
      <c r="U76" s="619"/>
      <c r="V76" s="373">
        <f t="shared" ref="V76:V107" si="3">SUM(H76:U76)</f>
        <v>0</v>
      </c>
      <c r="W76" s="17"/>
    </row>
    <row r="77" spans="1:23" ht="12" customHeight="1" x14ac:dyDescent="0.2">
      <c r="A77" s="6"/>
      <c r="B77" s="6"/>
      <c r="C77" s="13"/>
      <c r="D77" s="19">
        <f t="shared" si="1"/>
        <v>66</v>
      </c>
      <c r="E77" s="68" t="str">
        <f>IF(OR('Services - WHC'!E75="",'Services - WHC'!E75="[Enter service]"),"",'Services - WHC'!E75)</f>
        <v/>
      </c>
      <c r="F77" s="69" t="str">
        <f>IF(OR('Services - WHC'!F75="",'Services - WHC'!F75="[Select]"),"",'Services - WHC'!F75)</f>
        <v/>
      </c>
      <c r="G77" s="15"/>
      <c r="H77" s="617"/>
      <c r="I77" s="617"/>
      <c r="J77" s="617"/>
      <c r="K77" s="617"/>
      <c r="L77" s="617"/>
      <c r="M77" s="617"/>
      <c r="N77" s="617"/>
      <c r="O77" s="617"/>
      <c r="P77" s="617"/>
      <c r="Q77" s="617"/>
      <c r="R77" s="617"/>
      <c r="S77" s="617"/>
      <c r="T77" s="618"/>
      <c r="U77" s="619"/>
      <c r="V77" s="373">
        <f t="shared" si="3"/>
        <v>0</v>
      </c>
      <c r="W77" s="17"/>
    </row>
    <row r="78" spans="1:23" ht="12" customHeight="1" x14ac:dyDescent="0.2">
      <c r="A78" s="6"/>
      <c r="B78" s="6"/>
      <c r="C78" s="13"/>
      <c r="D78" s="19">
        <f t="shared" ref="D78:D141" si="4">D77+1</f>
        <v>67</v>
      </c>
      <c r="E78" s="68" t="str">
        <f>IF(OR('Services - WHC'!E76="",'Services - WHC'!E76="[Enter service]"),"",'Services - WHC'!E76)</f>
        <v/>
      </c>
      <c r="F78" s="69" t="str">
        <f>IF(OR('Services - WHC'!F76="",'Services - WHC'!F76="[Select]"),"",'Services - WHC'!F76)</f>
        <v/>
      </c>
      <c r="G78" s="15"/>
      <c r="H78" s="617"/>
      <c r="I78" s="617"/>
      <c r="J78" s="617"/>
      <c r="K78" s="617"/>
      <c r="L78" s="617"/>
      <c r="M78" s="617"/>
      <c r="N78" s="617"/>
      <c r="O78" s="617"/>
      <c r="P78" s="617"/>
      <c r="Q78" s="617"/>
      <c r="R78" s="617"/>
      <c r="S78" s="617"/>
      <c r="T78" s="618"/>
      <c r="U78" s="619"/>
      <c r="V78" s="373">
        <f t="shared" si="3"/>
        <v>0</v>
      </c>
      <c r="W78" s="17"/>
    </row>
    <row r="79" spans="1:23" ht="12" customHeight="1" x14ac:dyDescent="0.2">
      <c r="A79" s="6"/>
      <c r="B79" s="6"/>
      <c r="C79" s="13"/>
      <c r="D79" s="19">
        <f t="shared" si="4"/>
        <v>68</v>
      </c>
      <c r="E79" s="68" t="str">
        <f>IF(OR('Services - WHC'!E77="",'Services - WHC'!E77="[Enter service]"),"",'Services - WHC'!E77)</f>
        <v/>
      </c>
      <c r="F79" s="69" t="str">
        <f>IF(OR('Services - WHC'!F77="",'Services - WHC'!F77="[Select]"),"",'Services - WHC'!F77)</f>
        <v/>
      </c>
      <c r="G79" s="15"/>
      <c r="H79" s="617"/>
      <c r="I79" s="617"/>
      <c r="J79" s="617"/>
      <c r="K79" s="617"/>
      <c r="L79" s="617"/>
      <c r="M79" s="617"/>
      <c r="N79" s="617"/>
      <c r="O79" s="617"/>
      <c r="P79" s="617"/>
      <c r="Q79" s="617"/>
      <c r="R79" s="617"/>
      <c r="S79" s="617"/>
      <c r="T79" s="618"/>
      <c r="U79" s="619"/>
      <c r="V79" s="373">
        <f t="shared" si="3"/>
        <v>0</v>
      </c>
      <c r="W79" s="17"/>
    </row>
    <row r="80" spans="1:23" ht="12" customHeight="1" x14ac:dyDescent="0.2">
      <c r="A80" s="6"/>
      <c r="B80" s="6"/>
      <c r="C80" s="13"/>
      <c r="D80" s="19">
        <f t="shared" si="4"/>
        <v>69</v>
      </c>
      <c r="E80" s="68" t="str">
        <f>IF(OR('Services - WHC'!E78="",'Services - WHC'!E78="[Enter service]"),"",'Services - WHC'!E78)</f>
        <v/>
      </c>
      <c r="F80" s="69" t="str">
        <f>IF(OR('Services - WHC'!F78="",'Services - WHC'!F78="[Select]"),"",'Services - WHC'!F78)</f>
        <v/>
      </c>
      <c r="G80" s="15"/>
      <c r="H80" s="617"/>
      <c r="I80" s="617"/>
      <c r="J80" s="617"/>
      <c r="K80" s="617"/>
      <c r="L80" s="617"/>
      <c r="M80" s="617"/>
      <c r="N80" s="617"/>
      <c r="O80" s="617"/>
      <c r="P80" s="617"/>
      <c r="Q80" s="617"/>
      <c r="R80" s="617"/>
      <c r="S80" s="617"/>
      <c r="T80" s="618"/>
      <c r="U80" s="619"/>
      <c r="V80" s="373">
        <f t="shared" si="3"/>
        <v>0</v>
      </c>
      <c r="W80" s="17"/>
    </row>
    <row r="81" spans="1:23" ht="12" customHeight="1" x14ac:dyDescent="0.2">
      <c r="A81" s="6"/>
      <c r="B81" s="6"/>
      <c r="C81" s="13"/>
      <c r="D81" s="19">
        <f t="shared" si="4"/>
        <v>70</v>
      </c>
      <c r="E81" s="68" t="str">
        <f>IF(OR('Services - WHC'!E79="",'Services - WHC'!E79="[Enter service]"),"",'Services - WHC'!E79)</f>
        <v/>
      </c>
      <c r="F81" s="69" t="str">
        <f>IF(OR('Services - WHC'!F79="",'Services - WHC'!F79="[Select]"),"",'Services - WHC'!F79)</f>
        <v/>
      </c>
      <c r="G81" s="15"/>
      <c r="H81" s="617"/>
      <c r="I81" s="617"/>
      <c r="J81" s="617"/>
      <c r="K81" s="617"/>
      <c r="L81" s="617"/>
      <c r="M81" s="617"/>
      <c r="N81" s="617"/>
      <c r="O81" s="617"/>
      <c r="P81" s="617"/>
      <c r="Q81" s="617"/>
      <c r="R81" s="617"/>
      <c r="S81" s="617"/>
      <c r="T81" s="618"/>
      <c r="U81" s="619"/>
      <c r="V81" s="373">
        <f t="shared" si="3"/>
        <v>0</v>
      </c>
      <c r="W81" s="17"/>
    </row>
    <row r="82" spans="1:23" ht="12" customHeight="1" x14ac:dyDescent="0.2">
      <c r="A82" s="6"/>
      <c r="B82" s="6"/>
      <c r="C82" s="13"/>
      <c r="D82" s="19">
        <f t="shared" si="4"/>
        <v>71</v>
      </c>
      <c r="E82" s="68" t="str">
        <f>IF(OR('Services - WHC'!E80="",'Services - WHC'!E80="[Enter service]"),"",'Services - WHC'!E80)</f>
        <v/>
      </c>
      <c r="F82" s="69" t="str">
        <f>IF(OR('Services - WHC'!F80="",'Services - WHC'!F80="[Select]"),"",'Services - WHC'!F80)</f>
        <v/>
      </c>
      <c r="G82" s="15"/>
      <c r="H82" s="617"/>
      <c r="I82" s="617"/>
      <c r="J82" s="617"/>
      <c r="K82" s="617"/>
      <c r="L82" s="617"/>
      <c r="M82" s="617"/>
      <c r="N82" s="617"/>
      <c r="O82" s="617"/>
      <c r="P82" s="617"/>
      <c r="Q82" s="617"/>
      <c r="R82" s="617"/>
      <c r="S82" s="617"/>
      <c r="T82" s="618"/>
      <c r="U82" s="619"/>
      <c r="V82" s="373">
        <f t="shared" si="3"/>
        <v>0</v>
      </c>
      <c r="W82" s="17"/>
    </row>
    <row r="83" spans="1:23" ht="12" customHeight="1" x14ac:dyDescent="0.2">
      <c r="A83" s="6"/>
      <c r="B83" s="6"/>
      <c r="C83" s="13"/>
      <c r="D83" s="19">
        <f t="shared" si="4"/>
        <v>72</v>
      </c>
      <c r="E83" s="68" t="str">
        <f>IF(OR('Services - WHC'!E81="",'Services - WHC'!E81="[Enter service]"),"",'Services - WHC'!E81)</f>
        <v/>
      </c>
      <c r="F83" s="69" t="str">
        <f>IF(OR('Services - WHC'!F81="",'Services - WHC'!F81="[Select]"),"",'Services - WHC'!F81)</f>
        <v/>
      </c>
      <c r="G83" s="15"/>
      <c r="H83" s="617"/>
      <c r="I83" s="617"/>
      <c r="J83" s="617"/>
      <c r="K83" s="617"/>
      <c r="L83" s="617"/>
      <c r="M83" s="617"/>
      <c r="N83" s="617"/>
      <c r="O83" s="617"/>
      <c r="P83" s="617"/>
      <c r="Q83" s="617"/>
      <c r="R83" s="617"/>
      <c r="S83" s="617"/>
      <c r="T83" s="618"/>
      <c r="U83" s="619"/>
      <c r="V83" s="373">
        <f t="shared" si="3"/>
        <v>0</v>
      </c>
      <c r="W83" s="17"/>
    </row>
    <row r="84" spans="1:23" ht="12" customHeight="1" x14ac:dyDescent="0.2">
      <c r="A84" s="6"/>
      <c r="B84" s="6"/>
      <c r="C84" s="13"/>
      <c r="D84" s="19">
        <f t="shared" si="4"/>
        <v>73</v>
      </c>
      <c r="E84" s="68" t="str">
        <f>IF(OR('Services - WHC'!E82="",'Services - WHC'!E82="[Enter service]"),"",'Services - WHC'!E82)</f>
        <v/>
      </c>
      <c r="F84" s="69" t="str">
        <f>IF(OR('Services - WHC'!F82="",'Services - WHC'!F82="[Select]"),"",'Services - WHC'!F82)</f>
        <v/>
      </c>
      <c r="G84" s="15"/>
      <c r="H84" s="617"/>
      <c r="I84" s="617"/>
      <c r="J84" s="617"/>
      <c r="K84" s="617"/>
      <c r="L84" s="617"/>
      <c r="M84" s="617"/>
      <c r="N84" s="617"/>
      <c r="O84" s="617"/>
      <c r="P84" s="617"/>
      <c r="Q84" s="617"/>
      <c r="R84" s="617"/>
      <c r="S84" s="617"/>
      <c r="T84" s="618"/>
      <c r="U84" s="619"/>
      <c r="V84" s="373">
        <f t="shared" si="3"/>
        <v>0</v>
      </c>
      <c r="W84" s="17"/>
    </row>
    <row r="85" spans="1:23" ht="12" customHeight="1" x14ac:dyDescent="0.2">
      <c r="A85" s="6"/>
      <c r="B85" s="6"/>
      <c r="C85" s="13"/>
      <c r="D85" s="19">
        <f t="shared" si="4"/>
        <v>74</v>
      </c>
      <c r="E85" s="68" t="str">
        <f>IF(OR('Services - WHC'!E83="",'Services - WHC'!E83="[Enter service]"),"",'Services - WHC'!E83)</f>
        <v/>
      </c>
      <c r="F85" s="69" t="str">
        <f>IF(OR('Services - WHC'!F83="",'Services - WHC'!F83="[Select]"),"",'Services - WHC'!F83)</f>
        <v/>
      </c>
      <c r="G85" s="15"/>
      <c r="H85" s="617"/>
      <c r="I85" s="617"/>
      <c r="J85" s="617"/>
      <c r="K85" s="617"/>
      <c r="L85" s="617"/>
      <c r="M85" s="617"/>
      <c r="N85" s="617"/>
      <c r="O85" s="617"/>
      <c r="P85" s="617"/>
      <c r="Q85" s="617"/>
      <c r="R85" s="617"/>
      <c r="S85" s="617"/>
      <c r="T85" s="618"/>
      <c r="U85" s="619"/>
      <c r="V85" s="373">
        <f t="shared" si="3"/>
        <v>0</v>
      </c>
      <c r="W85" s="17"/>
    </row>
    <row r="86" spans="1:23" ht="12" customHeight="1" x14ac:dyDescent="0.2">
      <c r="A86" s="6"/>
      <c r="B86" s="6"/>
      <c r="C86" s="13"/>
      <c r="D86" s="19">
        <f t="shared" si="4"/>
        <v>75</v>
      </c>
      <c r="E86" s="68" t="str">
        <f>IF(OR('Services - WHC'!E84="",'Services - WHC'!E84="[Enter service]"),"",'Services - WHC'!E84)</f>
        <v/>
      </c>
      <c r="F86" s="69" t="str">
        <f>IF(OR('Services - WHC'!F84="",'Services - WHC'!F84="[Select]"),"",'Services - WHC'!F84)</f>
        <v/>
      </c>
      <c r="G86" s="15"/>
      <c r="H86" s="617"/>
      <c r="I86" s="617"/>
      <c r="J86" s="617"/>
      <c r="K86" s="617"/>
      <c r="L86" s="617"/>
      <c r="M86" s="617"/>
      <c r="N86" s="617"/>
      <c r="O86" s="617"/>
      <c r="P86" s="617"/>
      <c r="Q86" s="617"/>
      <c r="R86" s="617"/>
      <c r="S86" s="617"/>
      <c r="T86" s="618"/>
      <c r="U86" s="619"/>
      <c r="V86" s="373">
        <f t="shared" si="3"/>
        <v>0</v>
      </c>
      <c r="W86" s="17"/>
    </row>
    <row r="87" spans="1:23" ht="12" customHeight="1" x14ac:dyDescent="0.2">
      <c r="A87" s="6"/>
      <c r="B87" s="6"/>
      <c r="C87" s="13"/>
      <c r="D87" s="19">
        <f t="shared" si="4"/>
        <v>76</v>
      </c>
      <c r="E87" s="68" t="str">
        <f>IF(OR('Services - WHC'!E85="",'Services - WHC'!E85="[Enter service]"),"",'Services - WHC'!E85)</f>
        <v/>
      </c>
      <c r="F87" s="69" t="str">
        <f>IF(OR('Services - WHC'!F85="",'Services - WHC'!F85="[Select]"),"",'Services - WHC'!F85)</f>
        <v/>
      </c>
      <c r="G87" s="15"/>
      <c r="H87" s="617"/>
      <c r="I87" s="617"/>
      <c r="J87" s="617"/>
      <c r="K87" s="617"/>
      <c r="L87" s="617"/>
      <c r="M87" s="617"/>
      <c r="N87" s="617"/>
      <c r="O87" s="617"/>
      <c r="P87" s="617"/>
      <c r="Q87" s="617"/>
      <c r="R87" s="617"/>
      <c r="S87" s="617"/>
      <c r="T87" s="618"/>
      <c r="U87" s="619"/>
      <c r="V87" s="373">
        <f t="shared" si="3"/>
        <v>0</v>
      </c>
      <c r="W87" s="17"/>
    </row>
    <row r="88" spans="1:23" ht="12" customHeight="1" x14ac:dyDescent="0.2">
      <c r="A88" s="6"/>
      <c r="B88" s="6"/>
      <c r="C88" s="13"/>
      <c r="D88" s="19">
        <f t="shared" si="4"/>
        <v>77</v>
      </c>
      <c r="E88" s="68" t="str">
        <f>IF(OR('Services - WHC'!E86="",'Services - WHC'!E86="[Enter service]"),"",'Services - WHC'!E86)</f>
        <v/>
      </c>
      <c r="F88" s="69" t="str">
        <f>IF(OR('Services - WHC'!F86="",'Services - WHC'!F86="[Select]"),"",'Services - WHC'!F86)</f>
        <v/>
      </c>
      <c r="G88" s="15"/>
      <c r="H88" s="617"/>
      <c r="I88" s="617"/>
      <c r="J88" s="617"/>
      <c r="K88" s="617"/>
      <c r="L88" s="617"/>
      <c r="M88" s="617"/>
      <c r="N88" s="617"/>
      <c r="O88" s="617"/>
      <c r="P88" s="617"/>
      <c r="Q88" s="617"/>
      <c r="R88" s="617"/>
      <c r="S88" s="617"/>
      <c r="T88" s="618"/>
      <c r="U88" s="619"/>
      <c r="V88" s="373">
        <f t="shared" si="3"/>
        <v>0</v>
      </c>
      <c r="W88" s="17"/>
    </row>
    <row r="89" spans="1:23" ht="12" customHeight="1" x14ac:dyDescent="0.2">
      <c r="A89" s="6"/>
      <c r="B89" s="6"/>
      <c r="C89" s="13"/>
      <c r="D89" s="19">
        <f t="shared" si="4"/>
        <v>78</v>
      </c>
      <c r="E89" s="68" t="str">
        <f>IF(OR('Services - WHC'!E87="",'Services - WHC'!E87="[Enter service]"),"",'Services - WHC'!E87)</f>
        <v/>
      </c>
      <c r="F89" s="69" t="str">
        <f>IF(OR('Services - WHC'!F87="",'Services - WHC'!F87="[Select]"),"",'Services - WHC'!F87)</f>
        <v/>
      </c>
      <c r="G89" s="15"/>
      <c r="H89" s="617"/>
      <c r="I89" s="617"/>
      <c r="J89" s="617"/>
      <c r="K89" s="617"/>
      <c r="L89" s="617"/>
      <c r="M89" s="617"/>
      <c r="N89" s="617"/>
      <c r="O89" s="617"/>
      <c r="P89" s="617"/>
      <c r="Q89" s="617"/>
      <c r="R89" s="617"/>
      <c r="S89" s="617"/>
      <c r="T89" s="618"/>
      <c r="U89" s="619"/>
      <c r="V89" s="373">
        <f t="shared" si="3"/>
        <v>0</v>
      </c>
      <c r="W89" s="17"/>
    </row>
    <row r="90" spans="1:23" ht="12" customHeight="1" x14ac:dyDescent="0.2">
      <c r="A90" s="6"/>
      <c r="B90" s="6"/>
      <c r="C90" s="13"/>
      <c r="D90" s="19">
        <f t="shared" si="4"/>
        <v>79</v>
      </c>
      <c r="E90" s="68" t="str">
        <f>IF(OR('Services - WHC'!E88="",'Services - WHC'!E88="[Enter service]"),"",'Services - WHC'!E88)</f>
        <v/>
      </c>
      <c r="F90" s="69" t="str">
        <f>IF(OR('Services - WHC'!F88="",'Services - WHC'!F88="[Select]"),"",'Services - WHC'!F88)</f>
        <v/>
      </c>
      <c r="G90" s="15"/>
      <c r="H90" s="617"/>
      <c r="I90" s="617"/>
      <c r="J90" s="617"/>
      <c r="K90" s="617"/>
      <c r="L90" s="617"/>
      <c r="M90" s="617"/>
      <c r="N90" s="617"/>
      <c r="O90" s="617"/>
      <c r="P90" s="617"/>
      <c r="Q90" s="617"/>
      <c r="R90" s="617"/>
      <c r="S90" s="617"/>
      <c r="T90" s="618"/>
      <c r="U90" s="619"/>
      <c r="V90" s="373">
        <f t="shared" si="3"/>
        <v>0</v>
      </c>
      <c r="W90" s="17"/>
    </row>
    <row r="91" spans="1:23" ht="12" customHeight="1" x14ac:dyDescent="0.2">
      <c r="A91" s="6"/>
      <c r="B91" s="6"/>
      <c r="C91" s="13"/>
      <c r="D91" s="19">
        <f t="shared" si="4"/>
        <v>80</v>
      </c>
      <c r="E91" s="68" t="str">
        <f>IF(OR('Services - WHC'!E89="",'Services - WHC'!E89="[Enter service]"),"",'Services - WHC'!E89)</f>
        <v/>
      </c>
      <c r="F91" s="69" t="str">
        <f>IF(OR('Services - WHC'!F89="",'Services - WHC'!F89="[Select]"),"",'Services - WHC'!F89)</f>
        <v/>
      </c>
      <c r="G91" s="15"/>
      <c r="H91" s="617"/>
      <c r="I91" s="617"/>
      <c r="J91" s="617"/>
      <c r="K91" s="617"/>
      <c r="L91" s="617"/>
      <c r="M91" s="617"/>
      <c r="N91" s="617"/>
      <c r="O91" s="617"/>
      <c r="P91" s="617"/>
      <c r="Q91" s="617"/>
      <c r="R91" s="617"/>
      <c r="S91" s="617"/>
      <c r="T91" s="618"/>
      <c r="U91" s="619"/>
      <c r="V91" s="373">
        <f t="shared" si="3"/>
        <v>0</v>
      </c>
      <c r="W91" s="17"/>
    </row>
    <row r="92" spans="1:23" ht="12" customHeight="1" x14ac:dyDescent="0.2">
      <c r="A92" s="6"/>
      <c r="B92" s="6"/>
      <c r="C92" s="13"/>
      <c r="D92" s="19">
        <f t="shared" si="4"/>
        <v>81</v>
      </c>
      <c r="E92" s="68" t="str">
        <f>IF(OR('Services - WHC'!E90="",'Services - WHC'!E90="[Enter service]"),"",'Services - WHC'!E90)</f>
        <v/>
      </c>
      <c r="F92" s="69" t="str">
        <f>IF(OR('Services - WHC'!F90="",'Services - WHC'!F90="[Select]"),"",'Services - WHC'!F90)</f>
        <v/>
      </c>
      <c r="G92" s="15"/>
      <c r="H92" s="617"/>
      <c r="I92" s="617"/>
      <c r="J92" s="617"/>
      <c r="K92" s="617"/>
      <c r="L92" s="617"/>
      <c r="M92" s="617"/>
      <c r="N92" s="617"/>
      <c r="O92" s="617"/>
      <c r="P92" s="617"/>
      <c r="Q92" s="617"/>
      <c r="R92" s="617"/>
      <c r="S92" s="617"/>
      <c r="T92" s="618"/>
      <c r="U92" s="619"/>
      <c r="V92" s="373">
        <f t="shared" si="3"/>
        <v>0</v>
      </c>
      <c r="W92" s="17"/>
    </row>
    <row r="93" spans="1:23" ht="12" customHeight="1" x14ac:dyDescent="0.2">
      <c r="A93" s="6"/>
      <c r="B93" s="6"/>
      <c r="C93" s="13"/>
      <c r="D93" s="19">
        <f t="shared" si="4"/>
        <v>82</v>
      </c>
      <c r="E93" s="68" t="str">
        <f>IF(OR('Services - WHC'!E91="",'Services - WHC'!E91="[Enter service]"),"",'Services - WHC'!E91)</f>
        <v/>
      </c>
      <c r="F93" s="69" t="str">
        <f>IF(OR('Services - WHC'!F91="",'Services - WHC'!F91="[Select]"),"",'Services - WHC'!F91)</f>
        <v/>
      </c>
      <c r="G93" s="15"/>
      <c r="H93" s="617"/>
      <c r="I93" s="617"/>
      <c r="J93" s="617"/>
      <c r="K93" s="617"/>
      <c r="L93" s="617"/>
      <c r="M93" s="617"/>
      <c r="N93" s="617"/>
      <c r="O93" s="617"/>
      <c r="P93" s="617"/>
      <c r="Q93" s="617"/>
      <c r="R93" s="617"/>
      <c r="S93" s="617"/>
      <c r="T93" s="618"/>
      <c r="U93" s="619"/>
      <c r="V93" s="373">
        <f t="shared" si="3"/>
        <v>0</v>
      </c>
      <c r="W93" s="17"/>
    </row>
    <row r="94" spans="1:23" ht="12" customHeight="1" x14ac:dyDescent="0.2">
      <c r="A94" s="6"/>
      <c r="B94" s="6"/>
      <c r="C94" s="13"/>
      <c r="D94" s="19">
        <f t="shared" si="4"/>
        <v>83</v>
      </c>
      <c r="E94" s="68" t="str">
        <f>IF(OR('Services - WHC'!E92="",'Services - WHC'!E92="[Enter service]"),"",'Services - WHC'!E92)</f>
        <v/>
      </c>
      <c r="F94" s="69" t="str">
        <f>IF(OR('Services - WHC'!F92="",'Services - WHC'!F92="[Select]"),"",'Services - WHC'!F92)</f>
        <v/>
      </c>
      <c r="G94" s="15"/>
      <c r="H94" s="617"/>
      <c r="I94" s="617"/>
      <c r="J94" s="617"/>
      <c r="K94" s="617"/>
      <c r="L94" s="617"/>
      <c r="M94" s="617"/>
      <c r="N94" s="617"/>
      <c r="O94" s="617"/>
      <c r="P94" s="617"/>
      <c r="Q94" s="617"/>
      <c r="R94" s="617"/>
      <c r="S94" s="617"/>
      <c r="T94" s="618"/>
      <c r="U94" s="619"/>
      <c r="V94" s="373">
        <f t="shared" si="3"/>
        <v>0</v>
      </c>
      <c r="W94" s="17"/>
    </row>
    <row r="95" spans="1:23" ht="12" customHeight="1" x14ac:dyDescent="0.2">
      <c r="A95" s="6"/>
      <c r="B95" s="6"/>
      <c r="C95" s="13"/>
      <c r="D95" s="19">
        <f t="shared" si="4"/>
        <v>84</v>
      </c>
      <c r="E95" s="68" t="str">
        <f>IF(OR('Services - WHC'!E93="",'Services - WHC'!E93="[Enter service]"),"",'Services - WHC'!E93)</f>
        <v/>
      </c>
      <c r="F95" s="69" t="str">
        <f>IF(OR('Services - WHC'!F93="",'Services - WHC'!F93="[Select]"),"",'Services - WHC'!F93)</f>
        <v/>
      </c>
      <c r="G95" s="15"/>
      <c r="H95" s="617"/>
      <c r="I95" s="617"/>
      <c r="J95" s="617"/>
      <c r="K95" s="617"/>
      <c r="L95" s="617"/>
      <c r="M95" s="617"/>
      <c r="N95" s="617"/>
      <c r="O95" s="617"/>
      <c r="P95" s="617"/>
      <c r="Q95" s="617"/>
      <c r="R95" s="617"/>
      <c r="S95" s="617"/>
      <c r="T95" s="618"/>
      <c r="U95" s="619"/>
      <c r="V95" s="373">
        <f t="shared" si="3"/>
        <v>0</v>
      </c>
      <c r="W95" s="17"/>
    </row>
    <row r="96" spans="1:23" ht="12" customHeight="1" x14ac:dyDescent="0.2">
      <c r="A96" s="6"/>
      <c r="B96" s="6"/>
      <c r="C96" s="13"/>
      <c r="D96" s="19">
        <f t="shared" si="4"/>
        <v>85</v>
      </c>
      <c r="E96" s="68" t="str">
        <f>IF(OR('Services - WHC'!E94="",'Services - WHC'!E94="[Enter service]"),"",'Services - WHC'!E94)</f>
        <v/>
      </c>
      <c r="F96" s="69" t="str">
        <f>IF(OR('Services - WHC'!F94="",'Services - WHC'!F94="[Select]"),"",'Services - WHC'!F94)</f>
        <v/>
      </c>
      <c r="G96" s="15"/>
      <c r="H96" s="617"/>
      <c r="I96" s="617"/>
      <c r="J96" s="617"/>
      <c r="K96" s="617"/>
      <c r="L96" s="617"/>
      <c r="M96" s="617"/>
      <c r="N96" s="617"/>
      <c r="O96" s="617"/>
      <c r="P96" s="617"/>
      <c r="Q96" s="617"/>
      <c r="R96" s="617"/>
      <c r="S96" s="617"/>
      <c r="T96" s="618"/>
      <c r="U96" s="619"/>
      <c r="V96" s="373">
        <f t="shared" si="3"/>
        <v>0</v>
      </c>
      <c r="W96" s="17"/>
    </row>
    <row r="97" spans="1:23" ht="12" customHeight="1" x14ac:dyDescent="0.2">
      <c r="A97" s="6"/>
      <c r="B97" s="6"/>
      <c r="C97" s="13"/>
      <c r="D97" s="19">
        <f t="shared" si="4"/>
        <v>86</v>
      </c>
      <c r="E97" s="68" t="str">
        <f>IF(OR('Services - WHC'!E95="",'Services - WHC'!E95="[Enter service]"),"",'Services - WHC'!E95)</f>
        <v/>
      </c>
      <c r="F97" s="69" t="str">
        <f>IF(OR('Services - WHC'!F95="",'Services - WHC'!F95="[Select]"),"",'Services - WHC'!F95)</f>
        <v/>
      </c>
      <c r="G97" s="15"/>
      <c r="H97" s="617"/>
      <c r="I97" s="617"/>
      <c r="J97" s="617"/>
      <c r="K97" s="617"/>
      <c r="L97" s="617"/>
      <c r="M97" s="617"/>
      <c r="N97" s="617"/>
      <c r="O97" s="617"/>
      <c r="P97" s="617"/>
      <c r="Q97" s="617"/>
      <c r="R97" s="617"/>
      <c r="S97" s="617"/>
      <c r="T97" s="618"/>
      <c r="U97" s="619"/>
      <c r="V97" s="373">
        <f t="shared" si="3"/>
        <v>0</v>
      </c>
      <c r="W97" s="17"/>
    </row>
    <row r="98" spans="1:23" ht="12" customHeight="1" x14ac:dyDescent="0.2">
      <c r="A98" s="6"/>
      <c r="B98" s="6"/>
      <c r="C98" s="13"/>
      <c r="D98" s="19">
        <f t="shared" si="4"/>
        <v>87</v>
      </c>
      <c r="E98" s="68" t="str">
        <f>IF(OR('Services - WHC'!E96="",'Services - WHC'!E96="[Enter service]"),"",'Services - WHC'!E96)</f>
        <v/>
      </c>
      <c r="F98" s="69" t="str">
        <f>IF(OR('Services - WHC'!F96="",'Services - WHC'!F96="[Select]"),"",'Services - WHC'!F96)</f>
        <v/>
      </c>
      <c r="G98" s="15"/>
      <c r="H98" s="617"/>
      <c r="I98" s="617"/>
      <c r="J98" s="617"/>
      <c r="K98" s="617"/>
      <c r="L98" s="617"/>
      <c r="M98" s="617"/>
      <c r="N98" s="617"/>
      <c r="O98" s="617"/>
      <c r="P98" s="617"/>
      <c r="Q98" s="617"/>
      <c r="R98" s="617"/>
      <c r="S98" s="617"/>
      <c r="T98" s="618"/>
      <c r="U98" s="619"/>
      <c r="V98" s="373">
        <f t="shared" si="3"/>
        <v>0</v>
      </c>
      <c r="W98" s="17"/>
    </row>
    <row r="99" spans="1:23" ht="12" customHeight="1" x14ac:dyDescent="0.2">
      <c r="A99" s="6"/>
      <c r="B99" s="6"/>
      <c r="C99" s="13"/>
      <c r="D99" s="19">
        <f t="shared" si="4"/>
        <v>88</v>
      </c>
      <c r="E99" s="68" t="str">
        <f>IF(OR('Services - WHC'!E97="",'Services - WHC'!E97="[Enter service]"),"",'Services - WHC'!E97)</f>
        <v/>
      </c>
      <c r="F99" s="69" t="str">
        <f>IF(OR('Services - WHC'!F97="",'Services - WHC'!F97="[Select]"),"",'Services - WHC'!F97)</f>
        <v/>
      </c>
      <c r="G99" s="15"/>
      <c r="H99" s="617"/>
      <c r="I99" s="617"/>
      <c r="J99" s="617"/>
      <c r="K99" s="617"/>
      <c r="L99" s="617"/>
      <c r="M99" s="617"/>
      <c r="N99" s="617"/>
      <c r="O99" s="617"/>
      <c r="P99" s="617"/>
      <c r="Q99" s="617"/>
      <c r="R99" s="617"/>
      <c r="S99" s="617"/>
      <c r="T99" s="618"/>
      <c r="U99" s="619"/>
      <c r="V99" s="373">
        <f t="shared" si="3"/>
        <v>0</v>
      </c>
      <c r="W99" s="17"/>
    </row>
    <row r="100" spans="1:23" ht="12" customHeight="1" x14ac:dyDescent="0.2">
      <c r="A100" s="6"/>
      <c r="B100" s="6"/>
      <c r="C100" s="13"/>
      <c r="D100" s="19">
        <f t="shared" si="4"/>
        <v>89</v>
      </c>
      <c r="E100" s="68" t="str">
        <f>IF(OR('Services - WHC'!E98="",'Services - WHC'!E98="[Enter service]"),"",'Services - WHC'!E98)</f>
        <v/>
      </c>
      <c r="F100" s="69" t="str">
        <f>IF(OR('Services - WHC'!F98="",'Services - WHC'!F98="[Select]"),"",'Services - WHC'!F98)</f>
        <v/>
      </c>
      <c r="G100" s="15"/>
      <c r="H100" s="617"/>
      <c r="I100" s="617"/>
      <c r="J100" s="617"/>
      <c r="K100" s="617"/>
      <c r="L100" s="617"/>
      <c r="M100" s="617"/>
      <c r="N100" s="617"/>
      <c r="O100" s="617"/>
      <c r="P100" s="617"/>
      <c r="Q100" s="617"/>
      <c r="R100" s="617"/>
      <c r="S100" s="617"/>
      <c r="T100" s="618"/>
      <c r="U100" s="619"/>
      <c r="V100" s="373">
        <f t="shared" si="3"/>
        <v>0</v>
      </c>
      <c r="W100" s="17"/>
    </row>
    <row r="101" spans="1:23" ht="12" customHeight="1" x14ac:dyDescent="0.2">
      <c r="A101" s="6"/>
      <c r="B101" s="6"/>
      <c r="C101" s="13"/>
      <c r="D101" s="19">
        <f t="shared" si="4"/>
        <v>90</v>
      </c>
      <c r="E101" s="68" t="str">
        <f>IF(OR('Services - WHC'!E99="",'Services - WHC'!E99="[Enter service]"),"",'Services - WHC'!E99)</f>
        <v/>
      </c>
      <c r="F101" s="69" t="str">
        <f>IF(OR('Services - WHC'!F99="",'Services - WHC'!F99="[Select]"),"",'Services - WHC'!F99)</f>
        <v/>
      </c>
      <c r="G101" s="15"/>
      <c r="H101" s="617"/>
      <c r="I101" s="617"/>
      <c r="J101" s="617"/>
      <c r="K101" s="617"/>
      <c r="L101" s="617"/>
      <c r="M101" s="617"/>
      <c r="N101" s="617"/>
      <c r="O101" s="617"/>
      <c r="P101" s="617"/>
      <c r="Q101" s="617"/>
      <c r="R101" s="617"/>
      <c r="S101" s="617"/>
      <c r="T101" s="618"/>
      <c r="U101" s="619"/>
      <c r="V101" s="373">
        <f t="shared" si="3"/>
        <v>0</v>
      </c>
      <c r="W101" s="17"/>
    </row>
    <row r="102" spans="1:23" ht="12" customHeight="1" x14ac:dyDescent="0.2">
      <c r="A102" s="6"/>
      <c r="B102" s="6"/>
      <c r="C102" s="13"/>
      <c r="D102" s="19">
        <f t="shared" si="4"/>
        <v>91</v>
      </c>
      <c r="E102" s="68" t="str">
        <f>IF(OR('Services - WHC'!E100="",'Services - WHC'!E100="[Enter service]"),"",'Services - WHC'!E100)</f>
        <v/>
      </c>
      <c r="F102" s="69" t="str">
        <f>IF(OR('Services - WHC'!F100="",'Services - WHC'!F100="[Select]"),"",'Services - WHC'!F100)</f>
        <v/>
      </c>
      <c r="G102" s="15"/>
      <c r="H102" s="617"/>
      <c r="I102" s="617"/>
      <c r="J102" s="617"/>
      <c r="K102" s="617"/>
      <c r="L102" s="617"/>
      <c r="M102" s="617"/>
      <c r="N102" s="617"/>
      <c r="O102" s="617"/>
      <c r="P102" s="617"/>
      <c r="Q102" s="617"/>
      <c r="R102" s="617"/>
      <c r="S102" s="617"/>
      <c r="T102" s="618"/>
      <c r="U102" s="619"/>
      <c r="V102" s="373">
        <f t="shared" si="3"/>
        <v>0</v>
      </c>
      <c r="W102" s="17"/>
    </row>
    <row r="103" spans="1:23" ht="12" customHeight="1" x14ac:dyDescent="0.2">
      <c r="A103" s="6"/>
      <c r="B103" s="6"/>
      <c r="C103" s="13"/>
      <c r="D103" s="19">
        <f t="shared" si="4"/>
        <v>92</v>
      </c>
      <c r="E103" s="68" t="str">
        <f>IF(OR('Services - WHC'!E101="",'Services - WHC'!E101="[Enter service]"),"",'Services - WHC'!E101)</f>
        <v/>
      </c>
      <c r="F103" s="69" t="str">
        <f>IF(OR('Services - WHC'!F101="",'Services - WHC'!F101="[Select]"),"",'Services - WHC'!F101)</f>
        <v/>
      </c>
      <c r="G103" s="15"/>
      <c r="H103" s="617"/>
      <c r="I103" s="617"/>
      <c r="J103" s="617"/>
      <c r="K103" s="617"/>
      <c r="L103" s="617"/>
      <c r="M103" s="617"/>
      <c r="N103" s="617"/>
      <c r="O103" s="617"/>
      <c r="P103" s="617"/>
      <c r="Q103" s="617"/>
      <c r="R103" s="617"/>
      <c r="S103" s="617"/>
      <c r="T103" s="618"/>
      <c r="U103" s="619"/>
      <c r="V103" s="373">
        <f t="shared" si="3"/>
        <v>0</v>
      </c>
      <c r="W103" s="17"/>
    </row>
    <row r="104" spans="1:23" ht="12" customHeight="1" x14ac:dyDescent="0.2">
      <c r="A104" s="6"/>
      <c r="B104" s="6"/>
      <c r="C104" s="13"/>
      <c r="D104" s="19">
        <f t="shared" si="4"/>
        <v>93</v>
      </c>
      <c r="E104" s="68" t="str">
        <f>IF(OR('Services - WHC'!E102="",'Services - WHC'!E102="[Enter service]"),"",'Services - WHC'!E102)</f>
        <v/>
      </c>
      <c r="F104" s="69" t="str">
        <f>IF(OR('Services - WHC'!F102="",'Services - WHC'!F102="[Select]"),"",'Services - WHC'!F102)</f>
        <v/>
      </c>
      <c r="G104" s="15"/>
      <c r="H104" s="617"/>
      <c r="I104" s="617"/>
      <c r="J104" s="617"/>
      <c r="K104" s="617"/>
      <c r="L104" s="617"/>
      <c r="M104" s="617"/>
      <c r="N104" s="617"/>
      <c r="O104" s="617"/>
      <c r="P104" s="617"/>
      <c r="Q104" s="617"/>
      <c r="R104" s="617"/>
      <c r="S104" s="617"/>
      <c r="T104" s="618"/>
      <c r="U104" s="619"/>
      <c r="V104" s="373">
        <f t="shared" si="3"/>
        <v>0</v>
      </c>
      <c r="W104" s="17"/>
    </row>
    <row r="105" spans="1:23" ht="12" customHeight="1" x14ac:dyDescent="0.2">
      <c r="A105" s="6"/>
      <c r="B105" s="6"/>
      <c r="C105" s="13"/>
      <c r="D105" s="19">
        <f t="shared" si="4"/>
        <v>94</v>
      </c>
      <c r="E105" s="68" t="str">
        <f>IF(OR('Services - WHC'!E103="",'Services - WHC'!E103="[Enter service]"),"",'Services - WHC'!E103)</f>
        <v/>
      </c>
      <c r="F105" s="69" t="str">
        <f>IF(OR('Services - WHC'!F103="",'Services - WHC'!F103="[Select]"),"",'Services - WHC'!F103)</f>
        <v/>
      </c>
      <c r="G105" s="15"/>
      <c r="H105" s="617"/>
      <c r="I105" s="617"/>
      <c r="J105" s="617"/>
      <c r="K105" s="617"/>
      <c r="L105" s="617"/>
      <c r="M105" s="617"/>
      <c r="N105" s="617"/>
      <c r="O105" s="617"/>
      <c r="P105" s="617"/>
      <c r="Q105" s="617"/>
      <c r="R105" s="617"/>
      <c r="S105" s="617"/>
      <c r="T105" s="618"/>
      <c r="U105" s="619"/>
      <c r="V105" s="373">
        <f t="shared" si="3"/>
        <v>0</v>
      </c>
      <c r="W105" s="17"/>
    </row>
    <row r="106" spans="1:23" ht="12" customHeight="1" x14ac:dyDescent="0.2">
      <c r="A106" s="6"/>
      <c r="B106" s="6"/>
      <c r="C106" s="13"/>
      <c r="D106" s="19">
        <f t="shared" si="4"/>
        <v>95</v>
      </c>
      <c r="E106" s="68" t="str">
        <f>IF(OR('Services - WHC'!E104="",'Services - WHC'!E104="[Enter service]"),"",'Services - WHC'!E104)</f>
        <v/>
      </c>
      <c r="F106" s="69" t="str">
        <f>IF(OR('Services - WHC'!F104="",'Services - WHC'!F104="[Select]"),"",'Services - WHC'!F104)</f>
        <v/>
      </c>
      <c r="G106" s="15"/>
      <c r="H106" s="617"/>
      <c r="I106" s="617"/>
      <c r="J106" s="617"/>
      <c r="K106" s="617"/>
      <c r="L106" s="617"/>
      <c r="M106" s="617"/>
      <c r="N106" s="617"/>
      <c r="O106" s="617"/>
      <c r="P106" s="617"/>
      <c r="Q106" s="617"/>
      <c r="R106" s="617"/>
      <c r="S106" s="617"/>
      <c r="T106" s="618"/>
      <c r="U106" s="619"/>
      <c r="V106" s="373">
        <f t="shared" si="3"/>
        <v>0</v>
      </c>
      <c r="W106" s="17"/>
    </row>
    <row r="107" spans="1:23" ht="12" customHeight="1" x14ac:dyDescent="0.2">
      <c r="A107" s="6"/>
      <c r="B107" s="6"/>
      <c r="C107" s="13"/>
      <c r="D107" s="19">
        <f t="shared" si="4"/>
        <v>96</v>
      </c>
      <c r="E107" s="68" t="str">
        <f>IF(OR('Services - WHC'!E105="",'Services - WHC'!E105="[Enter service]"),"",'Services - WHC'!E105)</f>
        <v/>
      </c>
      <c r="F107" s="69" t="str">
        <f>IF(OR('Services - WHC'!F105="",'Services - WHC'!F105="[Select]"),"",'Services - WHC'!F105)</f>
        <v/>
      </c>
      <c r="G107" s="15"/>
      <c r="H107" s="617"/>
      <c r="I107" s="617"/>
      <c r="J107" s="617"/>
      <c r="K107" s="617"/>
      <c r="L107" s="617"/>
      <c r="M107" s="617"/>
      <c r="N107" s="617"/>
      <c r="O107" s="617"/>
      <c r="P107" s="617"/>
      <c r="Q107" s="617"/>
      <c r="R107" s="617"/>
      <c r="S107" s="617"/>
      <c r="T107" s="618"/>
      <c r="U107" s="619"/>
      <c r="V107" s="373">
        <f t="shared" si="3"/>
        <v>0</v>
      </c>
      <c r="W107" s="17"/>
    </row>
    <row r="108" spans="1:23" ht="12" customHeight="1" x14ac:dyDescent="0.2">
      <c r="A108" s="6"/>
      <c r="B108" s="6"/>
      <c r="C108" s="13"/>
      <c r="D108" s="19">
        <f t="shared" si="4"/>
        <v>97</v>
      </c>
      <c r="E108" s="68" t="str">
        <f>IF(OR('Services - WHC'!E106="",'Services - WHC'!E106="[Enter service]"),"",'Services - WHC'!E106)</f>
        <v/>
      </c>
      <c r="F108" s="69" t="str">
        <f>IF(OR('Services - WHC'!F106="",'Services - WHC'!F106="[Select]"),"",'Services - WHC'!F106)</f>
        <v/>
      </c>
      <c r="G108" s="15"/>
      <c r="H108" s="617"/>
      <c r="I108" s="617"/>
      <c r="J108" s="617"/>
      <c r="K108" s="617"/>
      <c r="L108" s="617"/>
      <c r="M108" s="617"/>
      <c r="N108" s="617"/>
      <c r="O108" s="617"/>
      <c r="P108" s="617"/>
      <c r="Q108" s="617"/>
      <c r="R108" s="617"/>
      <c r="S108" s="617"/>
      <c r="T108" s="618"/>
      <c r="U108" s="619"/>
      <c r="V108" s="373">
        <f t="shared" ref="V108:V139" si="5">SUM(H108:U108)</f>
        <v>0</v>
      </c>
      <c r="W108" s="17"/>
    </row>
    <row r="109" spans="1:23" ht="12" customHeight="1" x14ac:dyDescent="0.2">
      <c r="A109" s="6"/>
      <c r="B109" s="6"/>
      <c r="C109" s="13"/>
      <c r="D109" s="19">
        <f t="shared" si="4"/>
        <v>98</v>
      </c>
      <c r="E109" s="68" t="str">
        <f>IF(OR('Services - WHC'!E107="",'Services - WHC'!E107="[Enter service]"),"",'Services - WHC'!E107)</f>
        <v/>
      </c>
      <c r="F109" s="69" t="str">
        <f>IF(OR('Services - WHC'!F107="",'Services - WHC'!F107="[Select]"),"",'Services - WHC'!F107)</f>
        <v/>
      </c>
      <c r="G109" s="15"/>
      <c r="H109" s="617"/>
      <c r="I109" s="617"/>
      <c r="J109" s="617"/>
      <c r="K109" s="617"/>
      <c r="L109" s="617"/>
      <c r="M109" s="617"/>
      <c r="N109" s="617"/>
      <c r="O109" s="617"/>
      <c r="P109" s="617"/>
      <c r="Q109" s="617"/>
      <c r="R109" s="617"/>
      <c r="S109" s="617"/>
      <c r="T109" s="618"/>
      <c r="U109" s="619"/>
      <c r="V109" s="373">
        <f t="shared" si="5"/>
        <v>0</v>
      </c>
      <c r="W109" s="17"/>
    </row>
    <row r="110" spans="1:23" ht="12" customHeight="1" x14ac:dyDescent="0.2">
      <c r="A110" s="6"/>
      <c r="B110" s="6"/>
      <c r="C110" s="13"/>
      <c r="D110" s="19">
        <f t="shared" si="4"/>
        <v>99</v>
      </c>
      <c r="E110" s="68" t="str">
        <f>IF(OR('Services - WHC'!E108="",'Services - WHC'!E108="[Enter service]"),"",'Services - WHC'!E108)</f>
        <v/>
      </c>
      <c r="F110" s="69" t="str">
        <f>IF(OR('Services - WHC'!F108="",'Services - WHC'!F108="[Select]"),"",'Services - WHC'!F108)</f>
        <v/>
      </c>
      <c r="G110" s="15"/>
      <c r="H110" s="617"/>
      <c r="I110" s="617"/>
      <c r="J110" s="617"/>
      <c r="K110" s="617"/>
      <c r="L110" s="617"/>
      <c r="M110" s="617"/>
      <c r="N110" s="617"/>
      <c r="O110" s="617"/>
      <c r="P110" s="617"/>
      <c r="Q110" s="617"/>
      <c r="R110" s="617"/>
      <c r="S110" s="617"/>
      <c r="T110" s="618"/>
      <c r="U110" s="619"/>
      <c r="V110" s="373">
        <f t="shared" si="5"/>
        <v>0</v>
      </c>
      <c r="W110" s="17"/>
    </row>
    <row r="111" spans="1:23" ht="12" customHeight="1" x14ac:dyDescent="0.2">
      <c r="A111" s="6"/>
      <c r="B111" s="6"/>
      <c r="C111" s="13"/>
      <c r="D111" s="19">
        <f t="shared" si="4"/>
        <v>100</v>
      </c>
      <c r="E111" s="68" t="str">
        <f>IF(OR('Services - WHC'!E109="",'Services - WHC'!E109="[Enter service]"),"",'Services - WHC'!E109)</f>
        <v/>
      </c>
      <c r="F111" s="69" t="str">
        <f>IF(OR('Services - WHC'!F109="",'Services - WHC'!F109="[Select]"),"",'Services - WHC'!F109)</f>
        <v/>
      </c>
      <c r="G111" s="15"/>
      <c r="H111" s="617"/>
      <c r="I111" s="617"/>
      <c r="J111" s="617"/>
      <c r="K111" s="617"/>
      <c r="L111" s="617"/>
      <c r="M111" s="617"/>
      <c r="N111" s="617"/>
      <c r="O111" s="617"/>
      <c r="P111" s="617"/>
      <c r="Q111" s="617"/>
      <c r="R111" s="617"/>
      <c r="S111" s="617"/>
      <c r="T111" s="618"/>
      <c r="U111" s="619"/>
      <c r="V111" s="373">
        <f t="shared" si="5"/>
        <v>0</v>
      </c>
      <c r="W111" s="17"/>
    </row>
    <row r="112" spans="1:23" ht="12" customHeight="1" x14ac:dyDescent="0.2">
      <c r="A112" s="6"/>
      <c r="B112" s="6"/>
      <c r="C112" s="13"/>
      <c r="D112" s="19">
        <f t="shared" si="4"/>
        <v>101</v>
      </c>
      <c r="E112" s="68" t="str">
        <f>IF(OR('Services - WHC'!E110="",'Services - WHC'!E110="[Enter service]"),"",'Services - WHC'!E110)</f>
        <v/>
      </c>
      <c r="F112" s="69" t="str">
        <f>IF(OR('Services - WHC'!F110="",'Services - WHC'!F110="[Select]"),"",'Services - WHC'!F110)</f>
        <v/>
      </c>
      <c r="G112" s="15"/>
      <c r="H112" s="644"/>
      <c r="I112" s="644"/>
      <c r="J112" s="644"/>
      <c r="K112" s="644"/>
      <c r="L112" s="644"/>
      <c r="M112" s="644"/>
      <c r="N112" s="644"/>
      <c r="O112" s="644"/>
      <c r="P112" s="644"/>
      <c r="Q112" s="644"/>
      <c r="R112" s="644"/>
      <c r="S112" s="644"/>
      <c r="T112" s="645"/>
      <c r="U112" s="622"/>
      <c r="V112" s="373">
        <f t="shared" si="5"/>
        <v>0</v>
      </c>
      <c r="W112" s="17"/>
    </row>
    <row r="113" spans="1:23" ht="12" customHeight="1" x14ac:dyDescent="0.2">
      <c r="A113" s="6"/>
      <c r="B113" s="6"/>
      <c r="C113" s="13"/>
      <c r="D113" s="19">
        <f t="shared" si="4"/>
        <v>102</v>
      </c>
      <c r="E113" s="68" t="str">
        <f>IF(OR('Services - WHC'!E111="",'Services - WHC'!E111="[Enter service]"),"",'Services - WHC'!E111)</f>
        <v/>
      </c>
      <c r="F113" s="69" t="str">
        <f>IF(OR('Services - WHC'!F111="",'Services - WHC'!F111="[Select]"),"",'Services - WHC'!F111)</f>
        <v/>
      </c>
      <c r="G113" s="15"/>
      <c r="H113" s="644"/>
      <c r="I113" s="644"/>
      <c r="J113" s="644"/>
      <c r="K113" s="644"/>
      <c r="L113" s="644"/>
      <c r="M113" s="644"/>
      <c r="N113" s="644"/>
      <c r="O113" s="644"/>
      <c r="P113" s="644"/>
      <c r="Q113" s="644"/>
      <c r="R113" s="644"/>
      <c r="S113" s="644"/>
      <c r="T113" s="645"/>
      <c r="U113" s="622"/>
      <c r="V113" s="373">
        <f t="shared" si="5"/>
        <v>0</v>
      </c>
      <c r="W113" s="17"/>
    </row>
    <row r="114" spans="1:23" ht="12" customHeight="1" x14ac:dyDescent="0.2">
      <c r="A114" s="6"/>
      <c r="B114" s="6"/>
      <c r="C114" s="13"/>
      <c r="D114" s="19">
        <f t="shared" si="4"/>
        <v>103</v>
      </c>
      <c r="E114" s="68" t="str">
        <f>IF(OR('Services - WHC'!E112="",'Services - WHC'!E112="[Enter service]"),"",'Services - WHC'!E112)</f>
        <v/>
      </c>
      <c r="F114" s="69" t="str">
        <f>IF(OR('Services - WHC'!F112="",'Services - WHC'!F112="[Select]"),"",'Services - WHC'!F112)</f>
        <v/>
      </c>
      <c r="G114" s="15"/>
      <c r="H114" s="644"/>
      <c r="I114" s="644"/>
      <c r="J114" s="644"/>
      <c r="K114" s="644"/>
      <c r="L114" s="644"/>
      <c r="M114" s="644"/>
      <c r="N114" s="644"/>
      <c r="O114" s="644"/>
      <c r="P114" s="644"/>
      <c r="Q114" s="644"/>
      <c r="R114" s="644"/>
      <c r="S114" s="644"/>
      <c r="T114" s="645"/>
      <c r="U114" s="622"/>
      <c r="V114" s="373">
        <f t="shared" si="5"/>
        <v>0</v>
      </c>
      <c r="W114" s="17"/>
    </row>
    <row r="115" spans="1:23" ht="12" customHeight="1" x14ac:dyDescent="0.2">
      <c r="A115" s="6"/>
      <c r="B115" s="6"/>
      <c r="C115" s="13"/>
      <c r="D115" s="19">
        <f t="shared" si="4"/>
        <v>104</v>
      </c>
      <c r="E115" s="68" t="str">
        <f>IF(OR('Services - WHC'!E113="",'Services - WHC'!E113="[Enter service]"),"",'Services - WHC'!E113)</f>
        <v/>
      </c>
      <c r="F115" s="69" t="str">
        <f>IF(OR('Services - WHC'!F113="",'Services - WHC'!F113="[Select]"),"",'Services - WHC'!F113)</f>
        <v/>
      </c>
      <c r="G115" s="15"/>
      <c r="H115" s="644"/>
      <c r="I115" s="644"/>
      <c r="J115" s="644"/>
      <c r="K115" s="644"/>
      <c r="L115" s="644"/>
      <c r="M115" s="644"/>
      <c r="N115" s="644"/>
      <c r="O115" s="644"/>
      <c r="P115" s="644"/>
      <c r="Q115" s="644"/>
      <c r="R115" s="644"/>
      <c r="S115" s="644"/>
      <c r="T115" s="645"/>
      <c r="U115" s="622"/>
      <c r="V115" s="373">
        <f t="shared" si="5"/>
        <v>0</v>
      </c>
      <c r="W115" s="17"/>
    </row>
    <row r="116" spans="1:23" ht="12" customHeight="1" x14ac:dyDescent="0.2">
      <c r="A116" s="6"/>
      <c r="B116" s="6"/>
      <c r="C116" s="13"/>
      <c r="D116" s="19">
        <f t="shared" si="4"/>
        <v>105</v>
      </c>
      <c r="E116" s="68" t="str">
        <f>IF(OR('Services - WHC'!E114="",'Services - WHC'!E114="[Enter service]"),"",'Services - WHC'!E114)</f>
        <v/>
      </c>
      <c r="F116" s="69" t="str">
        <f>IF(OR('Services - WHC'!F114="",'Services - WHC'!F114="[Select]"),"",'Services - WHC'!F114)</f>
        <v/>
      </c>
      <c r="G116" s="15"/>
      <c r="H116" s="644"/>
      <c r="I116" s="644"/>
      <c r="J116" s="644"/>
      <c r="K116" s="644"/>
      <c r="L116" s="644"/>
      <c r="M116" s="644"/>
      <c r="N116" s="644"/>
      <c r="O116" s="644"/>
      <c r="P116" s="644"/>
      <c r="Q116" s="644"/>
      <c r="R116" s="644"/>
      <c r="S116" s="644"/>
      <c r="T116" s="645"/>
      <c r="U116" s="622"/>
      <c r="V116" s="373">
        <f t="shared" si="5"/>
        <v>0</v>
      </c>
      <c r="W116" s="17"/>
    </row>
    <row r="117" spans="1:23" ht="12" customHeight="1" x14ac:dyDescent="0.2">
      <c r="A117" s="6"/>
      <c r="B117" s="6"/>
      <c r="C117" s="13"/>
      <c r="D117" s="19">
        <f t="shared" si="4"/>
        <v>106</v>
      </c>
      <c r="E117" s="68" t="str">
        <f>IF(OR('Services - WHC'!E115="",'Services - WHC'!E115="[Enter service]"),"",'Services - WHC'!E115)</f>
        <v/>
      </c>
      <c r="F117" s="69" t="str">
        <f>IF(OR('Services - WHC'!F115="",'Services - WHC'!F115="[Select]"),"",'Services - WHC'!F115)</f>
        <v/>
      </c>
      <c r="G117" s="15"/>
      <c r="H117" s="644"/>
      <c r="I117" s="644"/>
      <c r="J117" s="644"/>
      <c r="K117" s="644"/>
      <c r="L117" s="644"/>
      <c r="M117" s="644"/>
      <c r="N117" s="644"/>
      <c r="O117" s="644"/>
      <c r="P117" s="644"/>
      <c r="Q117" s="644"/>
      <c r="R117" s="644"/>
      <c r="S117" s="644"/>
      <c r="T117" s="645"/>
      <c r="U117" s="622"/>
      <c r="V117" s="373">
        <f t="shared" si="5"/>
        <v>0</v>
      </c>
      <c r="W117" s="17"/>
    </row>
    <row r="118" spans="1:23" ht="12" customHeight="1" x14ac:dyDescent="0.2">
      <c r="A118" s="6"/>
      <c r="B118" s="6"/>
      <c r="C118" s="13"/>
      <c r="D118" s="19">
        <f t="shared" si="4"/>
        <v>107</v>
      </c>
      <c r="E118" s="68" t="str">
        <f>IF(OR('Services - WHC'!E116="",'Services - WHC'!E116="[Enter service]"),"",'Services - WHC'!E116)</f>
        <v/>
      </c>
      <c r="F118" s="69" t="str">
        <f>IF(OR('Services - WHC'!F116="",'Services - WHC'!F116="[Select]"),"",'Services - WHC'!F116)</f>
        <v/>
      </c>
      <c r="G118" s="15"/>
      <c r="H118" s="644"/>
      <c r="I118" s="644"/>
      <c r="J118" s="644"/>
      <c r="K118" s="644"/>
      <c r="L118" s="644"/>
      <c r="M118" s="644"/>
      <c r="N118" s="644"/>
      <c r="O118" s="644"/>
      <c r="P118" s="644"/>
      <c r="Q118" s="644"/>
      <c r="R118" s="644"/>
      <c r="S118" s="644"/>
      <c r="T118" s="645"/>
      <c r="U118" s="622"/>
      <c r="V118" s="373">
        <f t="shared" si="5"/>
        <v>0</v>
      </c>
      <c r="W118" s="17"/>
    </row>
    <row r="119" spans="1:23" ht="12" customHeight="1" x14ac:dyDescent="0.2">
      <c r="A119" s="6"/>
      <c r="B119" s="6"/>
      <c r="C119" s="13"/>
      <c r="D119" s="19">
        <f t="shared" si="4"/>
        <v>108</v>
      </c>
      <c r="E119" s="68" t="str">
        <f>IF(OR('Services - WHC'!E117="",'Services - WHC'!E117="[Enter service]"),"",'Services - WHC'!E117)</f>
        <v/>
      </c>
      <c r="F119" s="69" t="str">
        <f>IF(OR('Services - WHC'!F117="",'Services - WHC'!F117="[Select]"),"",'Services - WHC'!F117)</f>
        <v/>
      </c>
      <c r="G119" s="15"/>
      <c r="H119" s="644"/>
      <c r="I119" s="644"/>
      <c r="J119" s="644"/>
      <c r="K119" s="644"/>
      <c r="L119" s="644"/>
      <c r="M119" s="644"/>
      <c r="N119" s="644"/>
      <c r="O119" s="644"/>
      <c r="P119" s="644"/>
      <c r="Q119" s="644"/>
      <c r="R119" s="644"/>
      <c r="S119" s="644"/>
      <c r="T119" s="645"/>
      <c r="U119" s="622"/>
      <c r="V119" s="373">
        <f t="shared" si="5"/>
        <v>0</v>
      </c>
      <c r="W119" s="17"/>
    </row>
    <row r="120" spans="1:23" ht="12" customHeight="1" x14ac:dyDescent="0.2">
      <c r="A120" s="6"/>
      <c r="B120" s="6"/>
      <c r="C120" s="13"/>
      <c r="D120" s="19">
        <f t="shared" si="4"/>
        <v>109</v>
      </c>
      <c r="E120" s="68" t="str">
        <f>IF(OR('Services - WHC'!E118="",'Services - WHC'!E118="[Enter service]"),"",'Services - WHC'!E118)</f>
        <v/>
      </c>
      <c r="F120" s="69" t="str">
        <f>IF(OR('Services - WHC'!F118="",'Services - WHC'!F118="[Select]"),"",'Services - WHC'!F118)</f>
        <v/>
      </c>
      <c r="G120" s="15"/>
      <c r="H120" s="644"/>
      <c r="I120" s="644"/>
      <c r="J120" s="644"/>
      <c r="K120" s="644"/>
      <c r="L120" s="644"/>
      <c r="M120" s="644"/>
      <c r="N120" s="644"/>
      <c r="O120" s="644"/>
      <c r="P120" s="644"/>
      <c r="Q120" s="644"/>
      <c r="R120" s="644"/>
      <c r="S120" s="644"/>
      <c r="T120" s="645"/>
      <c r="U120" s="622"/>
      <c r="V120" s="373">
        <f t="shared" si="5"/>
        <v>0</v>
      </c>
      <c r="W120" s="17"/>
    </row>
    <row r="121" spans="1:23" ht="12" customHeight="1" x14ac:dyDescent="0.2">
      <c r="A121" s="6"/>
      <c r="B121" s="6"/>
      <c r="C121" s="13"/>
      <c r="D121" s="19">
        <f t="shared" si="4"/>
        <v>110</v>
      </c>
      <c r="E121" s="68" t="str">
        <f>IF(OR('Services - WHC'!E119="",'Services - WHC'!E119="[Enter service]"),"",'Services - WHC'!E119)</f>
        <v/>
      </c>
      <c r="F121" s="69" t="str">
        <f>IF(OR('Services - WHC'!F119="",'Services - WHC'!F119="[Select]"),"",'Services - WHC'!F119)</f>
        <v/>
      </c>
      <c r="G121" s="15"/>
      <c r="H121" s="644"/>
      <c r="I121" s="644"/>
      <c r="J121" s="644"/>
      <c r="K121" s="644"/>
      <c r="L121" s="644"/>
      <c r="M121" s="644"/>
      <c r="N121" s="644"/>
      <c r="O121" s="644"/>
      <c r="P121" s="644"/>
      <c r="Q121" s="644"/>
      <c r="R121" s="644"/>
      <c r="S121" s="644"/>
      <c r="T121" s="645"/>
      <c r="U121" s="622"/>
      <c r="V121" s="373">
        <f t="shared" si="5"/>
        <v>0</v>
      </c>
      <c r="W121" s="17"/>
    </row>
    <row r="122" spans="1:23" ht="12" customHeight="1" x14ac:dyDescent="0.2">
      <c r="A122" s="6"/>
      <c r="B122" s="6"/>
      <c r="C122" s="13"/>
      <c r="D122" s="19">
        <f t="shared" si="4"/>
        <v>111</v>
      </c>
      <c r="E122" s="68" t="str">
        <f>IF(OR('Services - WHC'!E120="",'Services - WHC'!E120="[Enter service]"),"",'Services - WHC'!E120)</f>
        <v/>
      </c>
      <c r="F122" s="69" t="str">
        <f>IF(OR('Services - WHC'!F120="",'Services - WHC'!F120="[Select]"),"",'Services - WHC'!F120)</f>
        <v/>
      </c>
      <c r="G122" s="15"/>
      <c r="H122" s="644"/>
      <c r="I122" s="644"/>
      <c r="J122" s="644"/>
      <c r="K122" s="644"/>
      <c r="L122" s="644"/>
      <c r="M122" s="644"/>
      <c r="N122" s="644"/>
      <c r="O122" s="644"/>
      <c r="P122" s="644"/>
      <c r="Q122" s="644"/>
      <c r="R122" s="644"/>
      <c r="S122" s="644"/>
      <c r="T122" s="645"/>
      <c r="U122" s="622"/>
      <c r="V122" s="373">
        <f t="shared" si="5"/>
        <v>0</v>
      </c>
      <c r="W122" s="17"/>
    </row>
    <row r="123" spans="1:23" ht="12" customHeight="1" x14ac:dyDescent="0.2">
      <c r="A123" s="6"/>
      <c r="B123" s="6"/>
      <c r="C123" s="13"/>
      <c r="D123" s="19">
        <f t="shared" si="4"/>
        <v>112</v>
      </c>
      <c r="E123" s="68" t="str">
        <f>IF(OR('Services - WHC'!E121="",'Services - WHC'!E121="[Enter service]"),"",'Services - WHC'!E121)</f>
        <v/>
      </c>
      <c r="F123" s="69" t="str">
        <f>IF(OR('Services - WHC'!F121="",'Services - WHC'!F121="[Select]"),"",'Services - WHC'!F121)</f>
        <v/>
      </c>
      <c r="G123" s="15"/>
      <c r="H123" s="644"/>
      <c r="I123" s="644"/>
      <c r="J123" s="644"/>
      <c r="K123" s="644"/>
      <c r="L123" s="644"/>
      <c r="M123" s="644"/>
      <c r="N123" s="644"/>
      <c r="O123" s="644"/>
      <c r="P123" s="644"/>
      <c r="Q123" s="644"/>
      <c r="R123" s="644"/>
      <c r="S123" s="644"/>
      <c r="T123" s="645"/>
      <c r="U123" s="622"/>
      <c r="V123" s="373">
        <f t="shared" si="5"/>
        <v>0</v>
      </c>
      <c r="W123" s="17"/>
    </row>
    <row r="124" spans="1:23" ht="12" customHeight="1" x14ac:dyDescent="0.2">
      <c r="A124" s="6"/>
      <c r="B124" s="6"/>
      <c r="C124" s="13"/>
      <c r="D124" s="19">
        <f t="shared" si="4"/>
        <v>113</v>
      </c>
      <c r="E124" s="68" t="str">
        <f>IF(OR('Services - WHC'!E122="",'Services - WHC'!E122="[Enter service]"),"",'Services - WHC'!E122)</f>
        <v/>
      </c>
      <c r="F124" s="69" t="str">
        <f>IF(OR('Services - WHC'!F122="",'Services - WHC'!F122="[Select]"),"",'Services - WHC'!F122)</f>
        <v/>
      </c>
      <c r="G124" s="15"/>
      <c r="H124" s="644"/>
      <c r="I124" s="644"/>
      <c r="J124" s="644"/>
      <c r="K124" s="644"/>
      <c r="L124" s="644"/>
      <c r="M124" s="644"/>
      <c r="N124" s="644"/>
      <c r="O124" s="644"/>
      <c r="P124" s="644"/>
      <c r="Q124" s="644"/>
      <c r="R124" s="644"/>
      <c r="S124" s="644"/>
      <c r="T124" s="645"/>
      <c r="U124" s="622"/>
      <c r="V124" s="373">
        <f t="shared" si="5"/>
        <v>0</v>
      </c>
      <c r="W124" s="17"/>
    </row>
    <row r="125" spans="1:23" ht="12" customHeight="1" x14ac:dyDescent="0.2">
      <c r="A125" s="6"/>
      <c r="B125" s="6"/>
      <c r="C125" s="13"/>
      <c r="D125" s="19">
        <f t="shared" si="4"/>
        <v>114</v>
      </c>
      <c r="E125" s="68" t="str">
        <f>IF(OR('Services - WHC'!E123="",'Services - WHC'!E123="[Enter service]"),"",'Services - WHC'!E123)</f>
        <v/>
      </c>
      <c r="F125" s="69" t="str">
        <f>IF(OR('Services - WHC'!F123="",'Services - WHC'!F123="[Select]"),"",'Services - WHC'!F123)</f>
        <v/>
      </c>
      <c r="G125" s="15"/>
      <c r="H125" s="644"/>
      <c r="I125" s="644"/>
      <c r="J125" s="644"/>
      <c r="K125" s="644"/>
      <c r="L125" s="644"/>
      <c r="M125" s="644"/>
      <c r="N125" s="644"/>
      <c r="O125" s="644"/>
      <c r="P125" s="644"/>
      <c r="Q125" s="644"/>
      <c r="R125" s="644"/>
      <c r="S125" s="644"/>
      <c r="T125" s="645"/>
      <c r="U125" s="622"/>
      <c r="V125" s="373">
        <f t="shared" si="5"/>
        <v>0</v>
      </c>
      <c r="W125" s="17"/>
    </row>
    <row r="126" spans="1:23" ht="12" customHeight="1" x14ac:dyDescent="0.2">
      <c r="A126" s="6"/>
      <c r="B126" s="6"/>
      <c r="C126" s="13"/>
      <c r="D126" s="19">
        <f t="shared" si="4"/>
        <v>115</v>
      </c>
      <c r="E126" s="68" t="str">
        <f>IF(OR('Services - WHC'!E124="",'Services - WHC'!E124="[Enter service]"),"",'Services - WHC'!E124)</f>
        <v/>
      </c>
      <c r="F126" s="69" t="str">
        <f>IF(OR('Services - WHC'!F124="",'Services - WHC'!F124="[Select]"),"",'Services - WHC'!F124)</f>
        <v/>
      </c>
      <c r="G126" s="15"/>
      <c r="H126" s="644"/>
      <c r="I126" s="644"/>
      <c r="J126" s="644"/>
      <c r="K126" s="644"/>
      <c r="L126" s="644"/>
      <c r="M126" s="644"/>
      <c r="N126" s="644"/>
      <c r="O126" s="644"/>
      <c r="P126" s="644"/>
      <c r="Q126" s="644"/>
      <c r="R126" s="644"/>
      <c r="S126" s="644"/>
      <c r="T126" s="645"/>
      <c r="U126" s="622"/>
      <c r="V126" s="373">
        <f t="shared" si="5"/>
        <v>0</v>
      </c>
      <c r="W126" s="17"/>
    </row>
    <row r="127" spans="1:23" ht="12" customHeight="1" x14ac:dyDescent="0.2">
      <c r="A127" s="6"/>
      <c r="B127" s="6"/>
      <c r="C127" s="13"/>
      <c r="D127" s="19">
        <f t="shared" si="4"/>
        <v>116</v>
      </c>
      <c r="E127" s="68" t="str">
        <f>IF(OR('Services - WHC'!E125="",'Services - WHC'!E125="[Enter service]"),"",'Services - WHC'!E125)</f>
        <v/>
      </c>
      <c r="F127" s="69" t="str">
        <f>IF(OR('Services - WHC'!F125="",'Services - WHC'!F125="[Select]"),"",'Services - WHC'!F125)</f>
        <v/>
      </c>
      <c r="G127" s="15"/>
      <c r="H127" s="644"/>
      <c r="I127" s="644"/>
      <c r="J127" s="644"/>
      <c r="K127" s="644"/>
      <c r="L127" s="644"/>
      <c r="M127" s="644"/>
      <c r="N127" s="644"/>
      <c r="O127" s="644"/>
      <c r="P127" s="644"/>
      <c r="Q127" s="644"/>
      <c r="R127" s="644"/>
      <c r="S127" s="644"/>
      <c r="T127" s="645"/>
      <c r="U127" s="622"/>
      <c r="V127" s="373">
        <f t="shared" si="5"/>
        <v>0</v>
      </c>
      <c r="W127" s="17"/>
    </row>
    <row r="128" spans="1:23" ht="12" customHeight="1" x14ac:dyDescent="0.2">
      <c r="A128" s="6"/>
      <c r="B128" s="6"/>
      <c r="C128" s="13"/>
      <c r="D128" s="19">
        <f t="shared" si="4"/>
        <v>117</v>
      </c>
      <c r="E128" s="68" t="str">
        <f>IF(OR('Services - WHC'!E126="",'Services - WHC'!E126="[Enter service]"),"",'Services - WHC'!E126)</f>
        <v/>
      </c>
      <c r="F128" s="69" t="str">
        <f>IF(OR('Services - WHC'!F126="",'Services - WHC'!F126="[Select]"),"",'Services - WHC'!F126)</f>
        <v/>
      </c>
      <c r="G128" s="15"/>
      <c r="H128" s="644"/>
      <c r="I128" s="644"/>
      <c r="J128" s="644"/>
      <c r="K128" s="644"/>
      <c r="L128" s="644"/>
      <c r="M128" s="644"/>
      <c r="N128" s="644"/>
      <c r="O128" s="644"/>
      <c r="P128" s="644"/>
      <c r="Q128" s="644"/>
      <c r="R128" s="644"/>
      <c r="S128" s="644"/>
      <c r="T128" s="645"/>
      <c r="U128" s="622"/>
      <c r="V128" s="373">
        <f t="shared" si="5"/>
        <v>0</v>
      </c>
      <c r="W128" s="17"/>
    </row>
    <row r="129" spans="1:23" ht="12" customHeight="1" x14ac:dyDescent="0.2">
      <c r="A129" s="6"/>
      <c r="B129" s="6"/>
      <c r="C129" s="13"/>
      <c r="D129" s="19">
        <f t="shared" si="4"/>
        <v>118</v>
      </c>
      <c r="E129" s="68" t="str">
        <f>IF(OR('Services - WHC'!E127="",'Services - WHC'!E127="[Enter service]"),"",'Services - WHC'!E127)</f>
        <v/>
      </c>
      <c r="F129" s="69" t="str">
        <f>IF(OR('Services - WHC'!F127="",'Services - WHC'!F127="[Select]"),"",'Services - WHC'!F127)</f>
        <v/>
      </c>
      <c r="G129" s="15"/>
      <c r="H129" s="644"/>
      <c r="I129" s="644"/>
      <c r="J129" s="644"/>
      <c r="K129" s="644"/>
      <c r="L129" s="644"/>
      <c r="M129" s="644"/>
      <c r="N129" s="644"/>
      <c r="O129" s="644"/>
      <c r="P129" s="644"/>
      <c r="Q129" s="644"/>
      <c r="R129" s="644"/>
      <c r="S129" s="644"/>
      <c r="T129" s="645"/>
      <c r="U129" s="622"/>
      <c r="V129" s="373">
        <f t="shared" si="5"/>
        <v>0</v>
      </c>
      <c r="W129" s="17"/>
    </row>
    <row r="130" spans="1:23" ht="12" customHeight="1" x14ac:dyDescent="0.2">
      <c r="A130" s="6"/>
      <c r="B130" s="6"/>
      <c r="C130" s="13"/>
      <c r="D130" s="19">
        <f t="shared" si="4"/>
        <v>119</v>
      </c>
      <c r="E130" s="68" t="str">
        <f>IF(OR('Services - WHC'!E128="",'Services - WHC'!E128="[Enter service]"),"",'Services - WHC'!E128)</f>
        <v/>
      </c>
      <c r="F130" s="69" t="str">
        <f>IF(OR('Services - WHC'!F128="",'Services - WHC'!F128="[Select]"),"",'Services - WHC'!F128)</f>
        <v/>
      </c>
      <c r="G130" s="15"/>
      <c r="H130" s="644"/>
      <c r="I130" s="644"/>
      <c r="J130" s="644"/>
      <c r="K130" s="644"/>
      <c r="L130" s="644"/>
      <c r="M130" s="644"/>
      <c r="N130" s="644"/>
      <c r="O130" s="644"/>
      <c r="P130" s="644"/>
      <c r="Q130" s="644"/>
      <c r="R130" s="644"/>
      <c r="S130" s="644"/>
      <c r="T130" s="645"/>
      <c r="U130" s="622"/>
      <c r="V130" s="373">
        <f t="shared" si="5"/>
        <v>0</v>
      </c>
      <c r="W130" s="17"/>
    </row>
    <row r="131" spans="1:23" ht="12" customHeight="1" x14ac:dyDescent="0.2">
      <c r="A131" s="6"/>
      <c r="B131" s="6"/>
      <c r="C131" s="13"/>
      <c r="D131" s="19">
        <f t="shared" si="4"/>
        <v>120</v>
      </c>
      <c r="E131" s="68" t="str">
        <f>IF(OR('Services - WHC'!E129="",'Services - WHC'!E129="[Enter service]"),"",'Services - WHC'!E129)</f>
        <v/>
      </c>
      <c r="F131" s="69" t="str">
        <f>IF(OR('Services - WHC'!F129="",'Services - WHC'!F129="[Select]"),"",'Services - WHC'!F129)</f>
        <v/>
      </c>
      <c r="G131" s="15"/>
      <c r="H131" s="644"/>
      <c r="I131" s="644"/>
      <c r="J131" s="644"/>
      <c r="K131" s="644"/>
      <c r="L131" s="644"/>
      <c r="M131" s="644"/>
      <c r="N131" s="644"/>
      <c r="O131" s="644"/>
      <c r="P131" s="644"/>
      <c r="Q131" s="644"/>
      <c r="R131" s="644"/>
      <c r="S131" s="644"/>
      <c r="T131" s="645"/>
      <c r="U131" s="622"/>
      <c r="V131" s="373">
        <f t="shared" si="5"/>
        <v>0</v>
      </c>
      <c r="W131" s="17"/>
    </row>
    <row r="132" spans="1:23" ht="12" customHeight="1" x14ac:dyDescent="0.2">
      <c r="A132" s="6"/>
      <c r="B132" s="6"/>
      <c r="C132" s="13"/>
      <c r="D132" s="19">
        <f t="shared" si="4"/>
        <v>121</v>
      </c>
      <c r="E132" s="68" t="str">
        <f>IF(OR('Services - WHC'!E130="",'Services - WHC'!E130="[Enter service]"),"",'Services - WHC'!E130)</f>
        <v/>
      </c>
      <c r="F132" s="69" t="str">
        <f>IF(OR('Services - WHC'!F130="",'Services - WHC'!F130="[Select]"),"",'Services - WHC'!F130)</f>
        <v/>
      </c>
      <c r="G132" s="15"/>
      <c r="H132" s="644"/>
      <c r="I132" s="644"/>
      <c r="J132" s="644"/>
      <c r="K132" s="644"/>
      <c r="L132" s="644"/>
      <c r="M132" s="644"/>
      <c r="N132" s="644"/>
      <c r="O132" s="644"/>
      <c r="P132" s="644"/>
      <c r="Q132" s="644"/>
      <c r="R132" s="644"/>
      <c r="S132" s="644"/>
      <c r="T132" s="645"/>
      <c r="U132" s="622"/>
      <c r="V132" s="373">
        <f t="shared" si="5"/>
        <v>0</v>
      </c>
      <c r="W132" s="17"/>
    </row>
    <row r="133" spans="1:23" ht="12" customHeight="1" x14ac:dyDescent="0.2">
      <c r="A133" s="6"/>
      <c r="B133" s="6"/>
      <c r="C133" s="13"/>
      <c r="D133" s="19">
        <f t="shared" si="4"/>
        <v>122</v>
      </c>
      <c r="E133" s="68" t="str">
        <f>IF(OR('Services - WHC'!E131="",'Services - WHC'!E131="[Enter service]"),"",'Services - WHC'!E131)</f>
        <v/>
      </c>
      <c r="F133" s="69" t="str">
        <f>IF(OR('Services - WHC'!F131="",'Services - WHC'!F131="[Select]"),"",'Services - WHC'!F131)</f>
        <v/>
      </c>
      <c r="G133" s="15"/>
      <c r="H133" s="644"/>
      <c r="I133" s="644"/>
      <c r="J133" s="644"/>
      <c r="K133" s="644"/>
      <c r="L133" s="644"/>
      <c r="M133" s="644"/>
      <c r="N133" s="644"/>
      <c r="O133" s="644"/>
      <c r="P133" s="644"/>
      <c r="Q133" s="644"/>
      <c r="R133" s="644"/>
      <c r="S133" s="644"/>
      <c r="T133" s="645"/>
      <c r="U133" s="622"/>
      <c r="V133" s="373">
        <f t="shared" si="5"/>
        <v>0</v>
      </c>
      <c r="W133" s="17"/>
    </row>
    <row r="134" spans="1:23" ht="12" customHeight="1" x14ac:dyDescent="0.2">
      <c r="A134" s="6"/>
      <c r="B134" s="6"/>
      <c r="C134" s="13"/>
      <c r="D134" s="19">
        <f t="shared" si="4"/>
        <v>123</v>
      </c>
      <c r="E134" s="68" t="str">
        <f>IF(OR('Services - WHC'!E132="",'Services - WHC'!E132="[Enter service]"),"",'Services - WHC'!E132)</f>
        <v/>
      </c>
      <c r="F134" s="69" t="str">
        <f>IF(OR('Services - WHC'!F132="",'Services - WHC'!F132="[Select]"),"",'Services - WHC'!F132)</f>
        <v/>
      </c>
      <c r="G134" s="15"/>
      <c r="H134" s="644"/>
      <c r="I134" s="644"/>
      <c r="J134" s="644"/>
      <c r="K134" s="644"/>
      <c r="L134" s="644"/>
      <c r="M134" s="644"/>
      <c r="N134" s="644"/>
      <c r="O134" s="644"/>
      <c r="P134" s="644"/>
      <c r="Q134" s="644"/>
      <c r="R134" s="644"/>
      <c r="S134" s="644"/>
      <c r="T134" s="645"/>
      <c r="U134" s="622"/>
      <c r="V134" s="373">
        <f t="shared" si="5"/>
        <v>0</v>
      </c>
      <c r="W134" s="17"/>
    </row>
    <row r="135" spans="1:23" ht="12" customHeight="1" x14ac:dyDescent="0.2">
      <c r="A135" s="6"/>
      <c r="B135" s="6"/>
      <c r="C135" s="13"/>
      <c r="D135" s="19">
        <f t="shared" si="4"/>
        <v>124</v>
      </c>
      <c r="E135" s="68" t="str">
        <f>IF(OR('Services - WHC'!E133="",'Services - WHC'!E133="[Enter service]"),"",'Services - WHC'!E133)</f>
        <v/>
      </c>
      <c r="F135" s="69" t="str">
        <f>IF(OR('Services - WHC'!F133="",'Services - WHC'!F133="[Select]"),"",'Services - WHC'!F133)</f>
        <v/>
      </c>
      <c r="G135" s="15"/>
      <c r="H135" s="644"/>
      <c r="I135" s="644"/>
      <c r="J135" s="644"/>
      <c r="K135" s="644"/>
      <c r="L135" s="644"/>
      <c r="M135" s="644"/>
      <c r="N135" s="644"/>
      <c r="O135" s="644"/>
      <c r="P135" s="644"/>
      <c r="Q135" s="644"/>
      <c r="R135" s="644"/>
      <c r="S135" s="644"/>
      <c r="T135" s="645"/>
      <c r="U135" s="622"/>
      <c r="V135" s="373">
        <f t="shared" si="5"/>
        <v>0</v>
      </c>
      <c r="W135" s="17"/>
    </row>
    <row r="136" spans="1:23" ht="12" customHeight="1" x14ac:dyDescent="0.2">
      <c r="A136" s="6"/>
      <c r="B136" s="6"/>
      <c r="C136" s="13"/>
      <c r="D136" s="19">
        <f t="shared" si="4"/>
        <v>125</v>
      </c>
      <c r="E136" s="68" t="str">
        <f>IF(OR('Services - WHC'!E134="",'Services - WHC'!E134="[Enter service]"),"",'Services - WHC'!E134)</f>
        <v/>
      </c>
      <c r="F136" s="69" t="str">
        <f>IF(OR('Services - WHC'!F134="",'Services - WHC'!F134="[Select]"),"",'Services - WHC'!F134)</f>
        <v/>
      </c>
      <c r="G136" s="15"/>
      <c r="H136" s="644"/>
      <c r="I136" s="644"/>
      <c r="J136" s="644"/>
      <c r="K136" s="644"/>
      <c r="L136" s="644"/>
      <c r="M136" s="644"/>
      <c r="N136" s="644"/>
      <c r="O136" s="644"/>
      <c r="P136" s="644"/>
      <c r="Q136" s="644"/>
      <c r="R136" s="644"/>
      <c r="S136" s="644"/>
      <c r="T136" s="645"/>
      <c r="U136" s="622"/>
      <c r="V136" s="373">
        <f t="shared" si="5"/>
        <v>0</v>
      </c>
      <c r="W136" s="17"/>
    </row>
    <row r="137" spans="1:23" ht="12" customHeight="1" x14ac:dyDescent="0.2">
      <c r="A137" s="6"/>
      <c r="B137" s="6"/>
      <c r="C137" s="13"/>
      <c r="D137" s="19">
        <f t="shared" si="4"/>
        <v>126</v>
      </c>
      <c r="E137" s="68" t="str">
        <f>IF(OR('Services - WHC'!E135="",'Services - WHC'!E135="[Enter service]"),"",'Services - WHC'!E135)</f>
        <v/>
      </c>
      <c r="F137" s="69" t="str">
        <f>IF(OR('Services - WHC'!F135="",'Services - WHC'!F135="[Select]"),"",'Services - WHC'!F135)</f>
        <v/>
      </c>
      <c r="G137" s="15"/>
      <c r="H137" s="644"/>
      <c r="I137" s="644"/>
      <c r="J137" s="644"/>
      <c r="K137" s="644"/>
      <c r="L137" s="644"/>
      <c r="M137" s="644"/>
      <c r="N137" s="644"/>
      <c r="O137" s="644"/>
      <c r="P137" s="644"/>
      <c r="Q137" s="644"/>
      <c r="R137" s="644"/>
      <c r="S137" s="644"/>
      <c r="T137" s="645"/>
      <c r="U137" s="622"/>
      <c r="V137" s="373">
        <f t="shared" si="5"/>
        <v>0</v>
      </c>
      <c r="W137" s="17"/>
    </row>
    <row r="138" spans="1:23" ht="12" customHeight="1" x14ac:dyDescent="0.2">
      <c r="A138" s="6"/>
      <c r="B138" s="6"/>
      <c r="C138" s="13"/>
      <c r="D138" s="19">
        <f t="shared" si="4"/>
        <v>127</v>
      </c>
      <c r="E138" s="68" t="str">
        <f>IF(OR('Services - WHC'!E136="",'Services - WHC'!E136="[Enter service]"),"",'Services - WHC'!E136)</f>
        <v/>
      </c>
      <c r="F138" s="69" t="str">
        <f>IF(OR('Services - WHC'!F136="",'Services - WHC'!F136="[Select]"),"",'Services - WHC'!F136)</f>
        <v/>
      </c>
      <c r="G138" s="15"/>
      <c r="H138" s="644"/>
      <c r="I138" s="644"/>
      <c r="J138" s="644"/>
      <c r="K138" s="644"/>
      <c r="L138" s="644"/>
      <c r="M138" s="644"/>
      <c r="N138" s="644"/>
      <c r="O138" s="644"/>
      <c r="P138" s="644"/>
      <c r="Q138" s="644"/>
      <c r="R138" s="644"/>
      <c r="S138" s="644"/>
      <c r="T138" s="645"/>
      <c r="U138" s="622"/>
      <c r="V138" s="373">
        <f t="shared" si="5"/>
        <v>0</v>
      </c>
      <c r="W138" s="17"/>
    </row>
    <row r="139" spans="1:23" ht="12" customHeight="1" x14ac:dyDescent="0.2">
      <c r="A139" s="6"/>
      <c r="B139" s="6"/>
      <c r="C139" s="13"/>
      <c r="D139" s="19">
        <f t="shared" si="4"/>
        <v>128</v>
      </c>
      <c r="E139" s="68" t="str">
        <f>IF(OR('Services - WHC'!E137="",'Services - WHC'!E137="[Enter service]"),"",'Services - WHC'!E137)</f>
        <v/>
      </c>
      <c r="F139" s="69" t="str">
        <f>IF(OR('Services - WHC'!F137="",'Services - WHC'!F137="[Select]"),"",'Services - WHC'!F137)</f>
        <v/>
      </c>
      <c r="G139" s="15"/>
      <c r="H139" s="644"/>
      <c r="I139" s="644"/>
      <c r="J139" s="644"/>
      <c r="K139" s="644"/>
      <c r="L139" s="644"/>
      <c r="M139" s="644"/>
      <c r="N139" s="644"/>
      <c r="O139" s="644"/>
      <c r="P139" s="644"/>
      <c r="Q139" s="644"/>
      <c r="R139" s="644"/>
      <c r="S139" s="644"/>
      <c r="T139" s="645"/>
      <c r="U139" s="622"/>
      <c r="V139" s="373">
        <f t="shared" si="5"/>
        <v>0</v>
      </c>
      <c r="W139" s="17"/>
    </row>
    <row r="140" spans="1:23" ht="12" customHeight="1" x14ac:dyDescent="0.2">
      <c r="A140" s="6"/>
      <c r="B140" s="6"/>
      <c r="C140" s="13"/>
      <c r="D140" s="19">
        <f t="shared" si="4"/>
        <v>129</v>
      </c>
      <c r="E140" s="68" t="str">
        <f>IF(OR('Services - WHC'!E138="",'Services - WHC'!E138="[Enter service]"),"",'Services - WHC'!E138)</f>
        <v/>
      </c>
      <c r="F140" s="69" t="str">
        <f>IF(OR('Services - WHC'!F138="",'Services - WHC'!F138="[Select]"),"",'Services - WHC'!F138)</f>
        <v/>
      </c>
      <c r="G140" s="15"/>
      <c r="H140" s="644"/>
      <c r="I140" s="644"/>
      <c r="J140" s="644"/>
      <c r="K140" s="644"/>
      <c r="L140" s="644"/>
      <c r="M140" s="644"/>
      <c r="N140" s="644"/>
      <c r="O140" s="644"/>
      <c r="P140" s="644"/>
      <c r="Q140" s="644"/>
      <c r="R140" s="644"/>
      <c r="S140" s="644"/>
      <c r="T140" s="645"/>
      <c r="U140" s="622"/>
      <c r="V140" s="373">
        <f t="shared" ref="V140:V153" si="6">SUM(H140:U140)</f>
        <v>0</v>
      </c>
      <c r="W140" s="17"/>
    </row>
    <row r="141" spans="1:23" ht="12" customHeight="1" x14ac:dyDescent="0.2">
      <c r="A141" s="6"/>
      <c r="B141" s="6"/>
      <c r="C141" s="13"/>
      <c r="D141" s="19">
        <f t="shared" si="4"/>
        <v>130</v>
      </c>
      <c r="E141" s="68" t="str">
        <f>IF(OR('Services - WHC'!E139="",'Services - WHC'!E139="[Enter service]"),"",'Services - WHC'!E139)</f>
        <v/>
      </c>
      <c r="F141" s="69" t="str">
        <f>IF(OR('Services - WHC'!F139="",'Services - WHC'!F139="[Select]"),"",'Services - WHC'!F139)</f>
        <v/>
      </c>
      <c r="G141" s="15"/>
      <c r="H141" s="644"/>
      <c r="I141" s="644"/>
      <c r="J141" s="644"/>
      <c r="K141" s="644"/>
      <c r="L141" s="644"/>
      <c r="M141" s="644"/>
      <c r="N141" s="644"/>
      <c r="O141" s="644"/>
      <c r="P141" s="644"/>
      <c r="Q141" s="644"/>
      <c r="R141" s="644"/>
      <c r="S141" s="644"/>
      <c r="T141" s="645"/>
      <c r="U141" s="622"/>
      <c r="V141" s="373">
        <f t="shared" si="6"/>
        <v>0</v>
      </c>
      <c r="W141" s="17"/>
    </row>
    <row r="142" spans="1:23" ht="12" customHeight="1" x14ac:dyDescent="0.2">
      <c r="A142" s="6"/>
      <c r="B142" s="6"/>
      <c r="C142" s="13"/>
      <c r="D142" s="19">
        <f t="shared" ref="D142:D151" si="7">D141+1</f>
        <v>131</v>
      </c>
      <c r="E142" s="68" t="str">
        <f>IF(OR('Services - WHC'!E140="",'Services - WHC'!E140="[Enter service]"),"",'Services - WHC'!E140)</f>
        <v/>
      </c>
      <c r="F142" s="69" t="str">
        <f>IF(OR('Services - WHC'!F140="",'Services - WHC'!F140="[Select]"),"",'Services - WHC'!F140)</f>
        <v/>
      </c>
      <c r="G142" s="15"/>
      <c r="H142" s="644"/>
      <c r="I142" s="644"/>
      <c r="J142" s="644"/>
      <c r="K142" s="644"/>
      <c r="L142" s="644"/>
      <c r="M142" s="644"/>
      <c r="N142" s="644"/>
      <c r="O142" s="644"/>
      <c r="P142" s="644"/>
      <c r="Q142" s="644"/>
      <c r="R142" s="644"/>
      <c r="S142" s="644"/>
      <c r="T142" s="645"/>
      <c r="U142" s="622"/>
      <c r="V142" s="373">
        <f t="shared" si="6"/>
        <v>0</v>
      </c>
      <c r="W142" s="17"/>
    </row>
    <row r="143" spans="1:23" ht="12" customHeight="1" x14ac:dyDescent="0.2">
      <c r="A143" s="6"/>
      <c r="B143" s="6"/>
      <c r="C143" s="13"/>
      <c r="D143" s="19">
        <f t="shared" si="7"/>
        <v>132</v>
      </c>
      <c r="E143" s="68" t="str">
        <f>IF(OR('Services - WHC'!E141="",'Services - WHC'!E141="[Enter service]"),"",'Services - WHC'!E141)</f>
        <v/>
      </c>
      <c r="F143" s="69" t="str">
        <f>IF(OR('Services - WHC'!F141="",'Services - WHC'!F141="[Select]"),"",'Services - WHC'!F141)</f>
        <v/>
      </c>
      <c r="G143" s="15"/>
      <c r="H143" s="644"/>
      <c r="I143" s="644"/>
      <c r="J143" s="644"/>
      <c r="K143" s="644"/>
      <c r="L143" s="644"/>
      <c r="M143" s="644"/>
      <c r="N143" s="644"/>
      <c r="O143" s="644"/>
      <c r="P143" s="644"/>
      <c r="Q143" s="644"/>
      <c r="R143" s="644"/>
      <c r="S143" s="644"/>
      <c r="T143" s="645"/>
      <c r="U143" s="622"/>
      <c r="V143" s="373">
        <f t="shared" si="6"/>
        <v>0</v>
      </c>
      <c r="W143" s="17"/>
    </row>
    <row r="144" spans="1:23" ht="12" customHeight="1" x14ac:dyDescent="0.2">
      <c r="A144" s="6"/>
      <c r="B144" s="6"/>
      <c r="C144" s="13"/>
      <c r="D144" s="19">
        <f t="shared" si="7"/>
        <v>133</v>
      </c>
      <c r="E144" s="68" t="str">
        <f>IF(OR('Services - WHC'!E142="",'Services - WHC'!E142="[Enter service]"),"",'Services - WHC'!E142)</f>
        <v/>
      </c>
      <c r="F144" s="69" t="str">
        <f>IF(OR('Services - WHC'!F142="",'Services - WHC'!F142="[Select]"),"",'Services - WHC'!F142)</f>
        <v/>
      </c>
      <c r="G144" s="15"/>
      <c r="H144" s="644"/>
      <c r="I144" s="644"/>
      <c r="J144" s="644"/>
      <c r="K144" s="644"/>
      <c r="L144" s="644"/>
      <c r="M144" s="644"/>
      <c r="N144" s="644"/>
      <c r="O144" s="644"/>
      <c r="P144" s="644"/>
      <c r="Q144" s="644"/>
      <c r="R144" s="644"/>
      <c r="S144" s="644"/>
      <c r="T144" s="645"/>
      <c r="U144" s="622"/>
      <c r="V144" s="373">
        <f t="shared" si="6"/>
        <v>0</v>
      </c>
      <c r="W144" s="17"/>
    </row>
    <row r="145" spans="1:23" ht="12" customHeight="1" x14ac:dyDescent="0.2">
      <c r="A145" s="6"/>
      <c r="B145" s="6"/>
      <c r="C145" s="13"/>
      <c r="D145" s="19">
        <f t="shared" si="7"/>
        <v>134</v>
      </c>
      <c r="E145" s="68" t="str">
        <f>IF(OR('Services - WHC'!E143="",'Services - WHC'!E143="[Enter service]"),"",'Services - WHC'!E143)</f>
        <v/>
      </c>
      <c r="F145" s="69" t="str">
        <f>IF(OR('Services - WHC'!F143="",'Services - WHC'!F143="[Select]"),"",'Services - WHC'!F143)</f>
        <v/>
      </c>
      <c r="G145" s="15"/>
      <c r="H145" s="644"/>
      <c r="I145" s="644"/>
      <c r="J145" s="644"/>
      <c r="K145" s="644"/>
      <c r="L145" s="644"/>
      <c r="M145" s="644"/>
      <c r="N145" s="644"/>
      <c r="O145" s="644"/>
      <c r="P145" s="644"/>
      <c r="Q145" s="644"/>
      <c r="R145" s="644"/>
      <c r="S145" s="644"/>
      <c r="T145" s="645"/>
      <c r="U145" s="622"/>
      <c r="V145" s="373">
        <f t="shared" si="6"/>
        <v>0</v>
      </c>
      <c r="W145" s="17"/>
    </row>
    <row r="146" spans="1:23" ht="12" customHeight="1" x14ac:dyDescent="0.2">
      <c r="A146" s="6"/>
      <c r="B146" s="6"/>
      <c r="C146" s="13"/>
      <c r="D146" s="19">
        <f t="shared" si="7"/>
        <v>135</v>
      </c>
      <c r="E146" s="68" t="str">
        <f>IF(OR('Services - WHC'!E144="",'Services - WHC'!E144="[Enter service]"),"",'Services - WHC'!E144)</f>
        <v/>
      </c>
      <c r="F146" s="69" t="str">
        <f>IF(OR('Services - WHC'!F144="",'Services - WHC'!F144="[Select]"),"",'Services - WHC'!F144)</f>
        <v/>
      </c>
      <c r="G146" s="15"/>
      <c r="H146" s="644"/>
      <c r="I146" s="644"/>
      <c r="J146" s="644"/>
      <c r="K146" s="644"/>
      <c r="L146" s="644"/>
      <c r="M146" s="644"/>
      <c r="N146" s="644"/>
      <c r="O146" s="644"/>
      <c r="P146" s="644"/>
      <c r="Q146" s="644"/>
      <c r="R146" s="644"/>
      <c r="S146" s="644"/>
      <c r="T146" s="645"/>
      <c r="U146" s="622"/>
      <c r="V146" s="373">
        <f t="shared" si="6"/>
        <v>0</v>
      </c>
      <c r="W146" s="17"/>
    </row>
    <row r="147" spans="1:23" ht="12" customHeight="1" x14ac:dyDescent="0.2">
      <c r="A147" s="6"/>
      <c r="B147" s="6"/>
      <c r="C147" s="13"/>
      <c r="D147" s="19">
        <f t="shared" si="7"/>
        <v>136</v>
      </c>
      <c r="E147" s="68" t="str">
        <f>IF(OR('Services - WHC'!E145="",'Services - WHC'!E145="[Enter service]"),"",'Services - WHC'!E145)</f>
        <v/>
      </c>
      <c r="F147" s="69" t="str">
        <f>IF(OR('Services - WHC'!F145="",'Services - WHC'!F145="[Select]"),"",'Services - WHC'!F145)</f>
        <v/>
      </c>
      <c r="G147" s="15"/>
      <c r="H147" s="644"/>
      <c r="I147" s="644"/>
      <c r="J147" s="644"/>
      <c r="K147" s="644"/>
      <c r="L147" s="644"/>
      <c r="M147" s="644"/>
      <c r="N147" s="644"/>
      <c r="O147" s="644"/>
      <c r="P147" s="644"/>
      <c r="Q147" s="644"/>
      <c r="R147" s="644"/>
      <c r="S147" s="644"/>
      <c r="T147" s="645"/>
      <c r="U147" s="622"/>
      <c r="V147" s="373">
        <f t="shared" si="6"/>
        <v>0</v>
      </c>
      <c r="W147" s="17"/>
    </row>
    <row r="148" spans="1:23" ht="12" customHeight="1" x14ac:dyDescent="0.2">
      <c r="A148" s="6"/>
      <c r="B148" s="6"/>
      <c r="C148" s="13"/>
      <c r="D148" s="19">
        <f t="shared" si="7"/>
        <v>137</v>
      </c>
      <c r="E148" s="68" t="str">
        <f>IF(OR('Services - WHC'!E146="",'Services - WHC'!E146="[Enter service]"),"",'Services - WHC'!E146)</f>
        <v/>
      </c>
      <c r="F148" s="69" t="str">
        <f>IF(OR('Services - WHC'!F146="",'Services - WHC'!F146="[Select]"),"",'Services - WHC'!F146)</f>
        <v/>
      </c>
      <c r="G148" s="15"/>
      <c r="H148" s="644"/>
      <c r="I148" s="644"/>
      <c r="J148" s="644"/>
      <c r="K148" s="644"/>
      <c r="L148" s="644"/>
      <c r="M148" s="644"/>
      <c r="N148" s="644"/>
      <c r="O148" s="644"/>
      <c r="P148" s="644"/>
      <c r="Q148" s="644"/>
      <c r="R148" s="644"/>
      <c r="S148" s="644"/>
      <c r="T148" s="645"/>
      <c r="U148" s="622"/>
      <c r="V148" s="373">
        <f t="shared" si="6"/>
        <v>0</v>
      </c>
      <c r="W148" s="17"/>
    </row>
    <row r="149" spans="1:23" ht="12" customHeight="1" x14ac:dyDescent="0.2">
      <c r="A149" s="6"/>
      <c r="B149" s="6"/>
      <c r="C149" s="13"/>
      <c r="D149" s="19">
        <f t="shared" si="7"/>
        <v>138</v>
      </c>
      <c r="E149" s="68" t="str">
        <f>IF(OR('Services - WHC'!E147="",'Services - WHC'!E147="[Enter service]"),"",'Services - WHC'!E147)</f>
        <v/>
      </c>
      <c r="F149" s="69" t="str">
        <f>IF(OR('Services - WHC'!F147="",'Services - WHC'!F147="[Select]"),"",'Services - WHC'!F147)</f>
        <v/>
      </c>
      <c r="G149" s="15"/>
      <c r="H149" s="644"/>
      <c r="I149" s="644"/>
      <c r="J149" s="644"/>
      <c r="K149" s="644"/>
      <c r="L149" s="644"/>
      <c r="M149" s="644"/>
      <c r="N149" s="644"/>
      <c r="O149" s="644"/>
      <c r="P149" s="644"/>
      <c r="Q149" s="644"/>
      <c r="R149" s="644"/>
      <c r="S149" s="644"/>
      <c r="T149" s="645"/>
      <c r="U149" s="622"/>
      <c r="V149" s="373">
        <f t="shared" si="6"/>
        <v>0</v>
      </c>
      <c r="W149" s="17"/>
    </row>
    <row r="150" spans="1:23" ht="12" customHeight="1" x14ac:dyDescent="0.2">
      <c r="A150" s="6"/>
      <c r="B150" s="6"/>
      <c r="C150" s="13"/>
      <c r="D150" s="19">
        <f t="shared" si="7"/>
        <v>139</v>
      </c>
      <c r="E150" s="68" t="str">
        <f>IF(OR('Services - WHC'!E148="",'Services - WHC'!E148="[Enter service]"),"",'Services - WHC'!E148)</f>
        <v/>
      </c>
      <c r="F150" s="69" t="str">
        <f>IF(OR('Services - WHC'!F148="",'Services - WHC'!F148="[Select]"),"",'Services - WHC'!F148)</f>
        <v/>
      </c>
      <c r="G150" s="15"/>
      <c r="H150" s="644"/>
      <c r="I150" s="644"/>
      <c r="J150" s="644"/>
      <c r="K150" s="644"/>
      <c r="L150" s="644"/>
      <c r="M150" s="644"/>
      <c r="N150" s="644"/>
      <c r="O150" s="644"/>
      <c r="P150" s="644"/>
      <c r="Q150" s="644"/>
      <c r="R150" s="644"/>
      <c r="S150" s="644"/>
      <c r="T150" s="645"/>
      <c r="U150" s="622"/>
      <c r="V150" s="373">
        <f t="shared" si="6"/>
        <v>0</v>
      </c>
      <c r="W150" s="17"/>
    </row>
    <row r="151" spans="1:23" ht="12" customHeight="1" x14ac:dyDescent="0.2">
      <c r="A151" s="6"/>
      <c r="B151" s="6"/>
      <c r="C151" s="13"/>
      <c r="D151" s="19">
        <f t="shared" si="7"/>
        <v>140</v>
      </c>
      <c r="E151" s="68" t="str">
        <f>IF(OR('Services - WHC'!E149="",'Services - WHC'!E149="[Enter service]"),"",'Services - WHC'!E149)</f>
        <v/>
      </c>
      <c r="F151" s="69" t="str">
        <f>IF(OR('Services - WHC'!F149="",'Services - WHC'!F149="[Select]"),"",'Services - WHC'!F149)</f>
        <v/>
      </c>
      <c r="G151" s="15"/>
      <c r="H151" s="644"/>
      <c r="I151" s="644"/>
      <c r="J151" s="644"/>
      <c r="K151" s="644"/>
      <c r="L151" s="644"/>
      <c r="M151" s="644"/>
      <c r="N151" s="644"/>
      <c r="O151" s="644"/>
      <c r="P151" s="644"/>
      <c r="Q151" s="644"/>
      <c r="R151" s="644"/>
      <c r="S151" s="644"/>
      <c r="T151" s="645"/>
      <c r="U151" s="622"/>
      <c r="V151" s="373">
        <f t="shared" si="6"/>
        <v>0</v>
      </c>
      <c r="W151" s="17"/>
    </row>
    <row r="152" spans="1:23" ht="12" customHeight="1" thickBot="1" x14ac:dyDescent="0.25">
      <c r="A152" s="6"/>
      <c r="B152" s="6"/>
      <c r="C152" s="13"/>
      <c r="D152" s="14"/>
      <c r="E152" s="71" t="s">
        <v>88</v>
      </c>
      <c r="F152" s="72"/>
      <c r="G152" s="15"/>
      <c r="H152" s="620"/>
      <c r="I152" s="620"/>
      <c r="J152" s="620"/>
      <c r="K152" s="620"/>
      <c r="L152" s="620"/>
      <c r="M152" s="620"/>
      <c r="N152" s="620"/>
      <c r="O152" s="620"/>
      <c r="P152" s="620"/>
      <c r="Q152" s="620"/>
      <c r="R152" s="620"/>
      <c r="S152" s="620"/>
      <c r="T152" s="621"/>
      <c r="U152" s="622"/>
      <c r="V152" s="376">
        <f t="shared" si="6"/>
        <v>0</v>
      </c>
      <c r="W152" s="17"/>
    </row>
    <row r="153" spans="1:23" s="28" customFormat="1" ht="12" customHeight="1" thickTop="1" x14ac:dyDescent="0.2">
      <c r="A153" s="23"/>
      <c r="B153" s="23"/>
      <c r="C153" s="24"/>
      <c r="D153" s="14"/>
      <c r="E153" s="50" t="s">
        <v>87</v>
      </c>
      <c r="F153" s="51"/>
      <c r="G153" s="15"/>
      <c r="H153" s="374">
        <f t="shared" ref="H153:T153" si="8">+SUM(H12:H152)</f>
        <v>307900</v>
      </c>
      <c r="I153" s="374">
        <f t="shared" si="8"/>
        <v>749900</v>
      </c>
      <c r="J153" s="374">
        <f t="shared" si="8"/>
        <v>4091709</v>
      </c>
      <c r="K153" s="374">
        <f t="shared" si="8"/>
        <v>356216</v>
      </c>
      <c r="L153" s="374">
        <f t="shared" si="8"/>
        <v>0</v>
      </c>
      <c r="M153" s="374">
        <f t="shared" si="8"/>
        <v>5582000</v>
      </c>
      <c r="N153" s="374">
        <f t="shared" si="8"/>
        <v>5000</v>
      </c>
      <c r="O153" s="374">
        <f t="shared" si="8"/>
        <v>0</v>
      </c>
      <c r="P153" s="374">
        <f t="shared" si="8"/>
        <v>0</v>
      </c>
      <c r="Q153" s="374">
        <f t="shared" si="8"/>
        <v>409818</v>
      </c>
      <c r="R153" s="374">
        <f t="shared" si="8"/>
        <v>0</v>
      </c>
      <c r="S153" s="374">
        <f t="shared" si="8"/>
        <v>0</v>
      </c>
      <c r="T153" s="374">
        <f t="shared" si="8"/>
        <v>0</v>
      </c>
      <c r="U153" s="731">
        <f>+SUM(U12:U152)</f>
        <v>14199645</v>
      </c>
      <c r="V153" s="375">
        <f t="shared" si="6"/>
        <v>25702188</v>
      </c>
      <c r="W153" s="27"/>
    </row>
    <row r="154" spans="1:23" ht="12.6" customHeight="1" thickBot="1" x14ac:dyDescent="0.25">
      <c r="A154" s="6"/>
      <c r="B154" s="6"/>
      <c r="C154" s="32"/>
      <c r="D154" s="33"/>
      <c r="E154" s="34"/>
      <c r="F154" s="35"/>
      <c r="G154" s="35"/>
      <c r="H154" s="35"/>
      <c r="I154" s="108"/>
      <c r="J154" s="108"/>
      <c r="K154" s="108"/>
      <c r="L154" s="108"/>
      <c r="M154" s="33"/>
      <c r="N154" s="36"/>
      <c r="O154" s="355"/>
      <c r="P154" s="355"/>
      <c r="Q154" s="355"/>
      <c r="R154" s="355"/>
      <c r="S154" s="355"/>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ht="15" x14ac:dyDescent="0.2">
      <c r="B156" s="42"/>
      <c r="C156" s="42"/>
      <c r="D156" s="42"/>
      <c r="E156" s="42"/>
      <c r="F156" s="42"/>
      <c r="G156" s="42"/>
      <c r="H156" s="3"/>
      <c r="I156" s="3"/>
      <c r="J156" s="3"/>
      <c r="K156" s="3"/>
      <c r="L156" s="3"/>
      <c r="M156" s="42"/>
      <c r="V156" s="6"/>
    </row>
    <row r="157" spans="1:23" ht="15.75" thickBot="1" x14ac:dyDescent="0.25">
      <c r="B157" s="42"/>
      <c r="C157" s="42"/>
      <c r="D157" s="42"/>
      <c r="E157" s="42"/>
      <c r="F157" s="42"/>
      <c r="G157" s="42"/>
      <c r="H157" s="3"/>
      <c r="I157" s="3"/>
      <c r="J157" s="3"/>
      <c r="K157" s="3"/>
      <c r="L157" s="3"/>
      <c r="M157" s="42"/>
      <c r="V157" s="6"/>
    </row>
    <row r="158" spans="1:23" ht="15" x14ac:dyDescent="0.2">
      <c r="B158" s="42"/>
      <c r="C158" s="266"/>
      <c r="D158" s="267"/>
      <c r="E158" s="267"/>
      <c r="F158" s="268"/>
      <c r="G158" s="268"/>
      <c r="H158" s="269"/>
      <c r="I158" s="3"/>
      <c r="J158" s="3"/>
      <c r="K158" s="3"/>
      <c r="L158" s="3"/>
      <c r="M158" s="42"/>
      <c r="N158" s="16"/>
      <c r="O158" s="16"/>
    </row>
    <row r="159" spans="1:23" ht="15" x14ac:dyDescent="0.2">
      <c r="B159" s="42"/>
      <c r="C159" s="270"/>
      <c r="D159" s="16"/>
      <c r="E159" s="271" t="s">
        <v>212</v>
      </c>
      <c r="F159" s="15"/>
      <c r="G159" s="15"/>
      <c r="H159" s="31"/>
      <c r="I159" s="3"/>
      <c r="J159" s="3"/>
      <c r="K159" s="3"/>
      <c r="L159" s="3"/>
      <c r="M159" s="42"/>
      <c r="N159" s="16"/>
      <c r="O159" s="16"/>
    </row>
    <row r="160" spans="1:23" ht="15" x14ac:dyDescent="0.2">
      <c r="B160" s="42"/>
      <c r="C160" s="270"/>
      <c r="D160" s="16"/>
      <c r="E160" s="3" t="s">
        <v>216</v>
      </c>
      <c r="F160" s="15" t="s">
        <v>209</v>
      </c>
      <c r="G160" s="272"/>
      <c r="H160" s="17"/>
      <c r="I160" s="3"/>
      <c r="J160" s="3"/>
      <c r="K160" s="3"/>
      <c r="L160" s="3"/>
      <c r="M160" s="42"/>
      <c r="N160" s="16"/>
      <c r="O160" s="16"/>
    </row>
    <row r="161" spans="2:15" ht="15" x14ac:dyDescent="0.2">
      <c r="B161" s="42"/>
      <c r="C161" s="270"/>
      <c r="D161" s="16"/>
      <c r="E161" s="639" t="s">
        <v>211</v>
      </c>
      <c r="F161" s="640"/>
      <c r="G161" s="273"/>
      <c r="H161" s="17"/>
      <c r="I161" s="3"/>
      <c r="J161" s="3"/>
      <c r="K161" s="3"/>
      <c r="L161" s="3"/>
      <c r="M161" s="42"/>
      <c r="N161" s="16"/>
      <c r="O161" s="16"/>
    </row>
    <row r="162" spans="2:15" ht="15" x14ac:dyDescent="0.2">
      <c r="B162" s="42"/>
      <c r="C162" s="270"/>
      <c r="D162" s="16"/>
      <c r="E162" s="639" t="s">
        <v>211</v>
      </c>
      <c r="F162" s="640"/>
      <c r="G162" s="273"/>
      <c r="H162" s="17"/>
      <c r="I162" s="3"/>
      <c r="J162" s="3"/>
      <c r="K162" s="3"/>
      <c r="L162" s="3"/>
      <c r="M162" s="42"/>
      <c r="N162" s="16"/>
      <c r="O162" s="16"/>
    </row>
    <row r="163" spans="2:15" ht="15" x14ac:dyDescent="0.2">
      <c r="B163" s="42"/>
      <c r="C163" s="270"/>
      <c r="D163" s="16"/>
      <c r="E163" s="639" t="s">
        <v>211</v>
      </c>
      <c r="F163" s="640"/>
      <c r="G163" s="273"/>
      <c r="H163" s="17"/>
      <c r="I163" s="3"/>
      <c r="J163" s="3"/>
      <c r="K163" s="3"/>
      <c r="L163" s="3"/>
      <c r="M163" s="42"/>
      <c r="N163" s="16"/>
      <c r="O163" s="16"/>
    </row>
    <row r="164" spans="2:15" ht="15" x14ac:dyDescent="0.2">
      <c r="B164" s="42"/>
      <c r="C164" s="270"/>
      <c r="D164" s="16"/>
      <c r="E164" s="639" t="s">
        <v>211</v>
      </c>
      <c r="F164" s="640"/>
      <c r="G164" s="273"/>
      <c r="H164" s="17"/>
      <c r="I164" s="3"/>
      <c r="J164" s="3"/>
      <c r="K164" s="3"/>
      <c r="L164" s="3"/>
      <c r="M164" s="42"/>
      <c r="N164" s="16"/>
      <c r="O164" s="16"/>
    </row>
    <row r="165" spans="2:15" ht="15" x14ac:dyDescent="0.2">
      <c r="B165" s="42"/>
      <c r="C165" s="270"/>
      <c r="D165" s="16"/>
      <c r="E165" s="639" t="s">
        <v>211</v>
      </c>
      <c r="F165" s="640"/>
      <c r="G165" s="273"/>
      <c r="H165" s="17"/>
      <c r="I165" s="3"/>
      <c r="J165" s="3"/>
      <c r="K165" s="3"/>
      <c r="L165" s="3"/>
      <c r="M165" s="42"/>
      <c r="N165" s="16"/>
      <c r="O165" s="16"/>
    </row>
    <row r="166" spans="2:15" ht="15" x14ac:dyDescent="0.2">
      <c r="B166" s="42"/>
      <c r="C166" s="270"/>
      <c r="D166" s="16"/>
      <c r="E166" s="639" t="s">
        <v>211</v>
      </c>
      <c r="F166" s="640"/>
      <c r="G166" s="273"/>
      <c r="H166" s="17"/>
      <c r="I166" s="3"/>
      <c r="J166" s="3"/>
      <c r="K166" s="3"/>
      <c r="L166" s="3"/>
      <c r="M166" s="42"/>
      <c r="N166" s="16"/>
      <c r="O166" s="16"/>
    </row>
    <row r="167" spans="2:15" ht="15" x14ac:dyDescent="0.2">
      <c r="B167" s="42"/>
      <c r="C167" s="270"/>
      <c r="D167" s="16"/>
      <c r="E167" s="639" t="s">
        <v>211</v>
      </c>
      <c r="F167" s="640"/>
      <c r="G167" s="273"/>
      <c r="H167" s="17"/>
      <c r="I167" s="3"/>
      <c r="J167" s="3"/>
      <c r="K167" s="3"/>
      <c r="L167" s="3"/>
      <c r="M167" s="42"/>
    </row>
    <row r="168" spans="2:15" ht="15" x14ac:dyDescent="0.2">
      <c r="B168" s="42"/>
      <c r="C168" s="270"/>
      <c r="D168" s="16"/>
      <c r="E168" s="639" t="s">
        <v>211</v>
      </c>
      <c r="F168" s="640"/>
      <c r="G168" s="273"/>
      <c r="H168" s="17"/>
      <c r="I168" s="3"/>
      <c r="J168" s="3"/>
      <c r="K168" s="3"/>
      <c r="L168" s="3"/>
      <c r="M168" s="42"/>
    </row>
    <row r="169" spans="2:15" ht="15" x14ac:dyDescent="0.2">
      <c r="B169" s="42"/>
      <c r="C169" s="270"/>
      <c r="D169" s="16"/>
      <c r="E169" s="639" t="s">
        <v>211</v>
      </c>
      <c r="F169" s="640"/>
      <c r="G169" s="273"/>
      <c r="H169" s="17"/>
      <c r="I169" s="3"/>
      <c r="J169" s="3"/>
      <c r="K169" s="3"/>
      <c r="L169" s="3"/>
      <c r="M169" s="42"/>
    </row>
    <row r="170" spans="2:15" ht="15" x14ac:dyDescent="0.2">
      <c r="B170" s="42"/>
      <c r="C170" s="270"/>
      <c r="D170" s="16"/>
      <c r="E170" s="639" t="s">
        <v>211</v>
      </c>
      <c r="F170" s="640"/>
      <c r="G170" s="273"/>
      <c r="H170" s="17"/>
      <c r="I170" s="3"/>
      <c r="J170" s="3"/>
      <c r="K170" s="3"/>
      <c r="L170" s="3"/>
      <c r="M170" s="42"/>
    </row>
    <row r="171" spans="2:15" ht="15" x14ac:dyDescent="0.2">
      <c r="B171" s="42"/>
      <c r="C171" s="270"/>
      <c r="D171" s="16"/>
      <c r="E171" s="639" t="s">
        <v>211</v>
      </c>
      <c r="F171" s="640"/>
      <c r="G171" s="273"/>
      <c r="H171" s="17"/>
      <c r="I171" s="3"/>
      <c r="J171" s="3"/>
      <c r="K171" s="3"/>
      <c r="L171" s="3"/>
      <c r="M171" s="42"/>
    </row>
    <row r="172" spans="2:15" ht="15" x14ac:dyDescent="0.2">
      <c r="B172" s="42"/>
      <c r="C172" s="270"/>
      <c r="D172" s="16"/>
      <c r="E172" s="639" t="s">
        <v>211</v>
      </c>
      <c r="F172" s="640"/>
      <c r="G172" s="273"/>
      <c r="H172" s="17"/>
      <c r="I172" s="3"/>
      <c r="J172" s="3"/>
      <c r="K172" s="3"/>
      <c r="L172" s="3"/>
      <c r="M172" s="42"/>
    </row>
    <row r="173" spans="2:15" ht="15" x14ac:dyDescent="0.2">
      <c r="B173" s="42"/>
      <c r="C173" s="270"/>
      <c r="D173" s="16"/>
      <c r="E173" s="639" t="s">
        <v>211</v>
      </c>
      <c r="F173" s="640"/>
      <c r="G173" s="273"/>
      <c r="H173" s="17"/>
      <c r="I173" s="3"/>
      <c r="J173" s="3"/>
      <c r="K173" s="3"/>
      <c r="L173" s="3"/>
      <c r="M173" s="42"/>
    </row>
    <row r="174" spans="2:15" ht="15" x14ac:dyDescent="0.2">
      <c r="B174" s="42"/>
      <c r="C174" s="270"/>
      <c r="D174" s="16"/>
      <c r="E174" s="274" t="s">
        <v>87</v>
      </c>
      <c r="F174" s="275">
        <f>SUM(F161:F173)</f>
        <v>0</v>
      </c>
      <c r="G174" s="275"/>
      <c r="H174" s="17"/>
      <c r="I174" s="3"/>
      <c r="J174" s="3"/>
      <c r="K174" s="3"/>
      <c r="L174" s="3"/>
      <c r="M174" s="42"/>
    </row>
    <row r="175" spans="2:15" ht="15" x14ac:dyDescent="0.2">
      <c r="B175" s="42"/>
      <c r="C175" s="270"/>
      <c r="D175" s="16"/>
      <c r="E175" s="274"/>
      <c r="F175" s="276"/>
      <c r="G175" s="276"/>
      <c r="H175" s="17"/>
      <c r="I175" s="3"/>
      <c r="J175" s="3"/>
      <c r="K175" s="3"/>
      <c r="L175" s="3"/>
      <c r="M175" s="42"/>
    </row>
    <row r="176" spans="2:15" x14ac:dyDescent="0.2">
      <c r="C176" s="270"/>
      <c r="D176" s="16"/>
      <c r="E176" s="274" t="s">
        <v>213</v>
      </c>
      <c r="F176" s="277">
        <f>V152</f>
        <v>0</v>
      </c>
      <c r="G176" s="277"/>
      <c r="H176" s="17"/>
      <c r="I176" s="3"/>
      <c r="J176" s="3"/>
      <c r="K176" s="3"/>
      <c r="L176" s="3"/>
    </row>
    <row r="177" spans="3:12" x14ac:dyDescent="0.2">
      <c r="C177" s="270"/>
      <c r="D177" s="16"/>
      <c r="E177" s="30" t="s">
        <v>189</v>
      </c>
      <c r="F177" s="285">
        <f>F174-F176</f>
        <v>0</v>
      </c>
      <c r="G177" s="277"/>
      <c r="H177" s="17"/>
      <c r="I177" s="3"/>
      <c r="J177" s="3"/>
      <c r="K177" s="3"/>
      <c r="L177" s="3"/>
    </row>
    <row r="178" spans="3:12" ht="14.25" x14ac:dyDescent="0.2">
      <c r="C178" s="270"/>
      <c r="D178" s="16"/>
      <c r="E178" s="279" t="s">
        <v>210</v>
      </c>
      <c r="F178" s="290" t="str">
        <f>IF(F177="","",IF(F177=0,"OK","ISSUE"))</f>
        <v>OK</v>
      </c>
      <c r="G178" s="278"/>
      <c r="H178" s="17"/>
      <c r="I178" s="3"/>
      <c r="J178" s="3"/>
      <c r="K178" s="3"/>
      <c r="L178" s="3"/>
    </row>
    <row r="179" spans="3:12" x14ac:dyDescent="0.2">
      <c r="C179" s="270"/>
      <c r="D179" s="16"/>
      <c r="G179" s="280"/>
      <c r="H179" s="17"/>
      <c r="I179" s="3"/>
      <c r="J179" s="3"/>
      <c r="K179" s="3"/>
      <c r="L179" s="3"/>
    </row>
    <row r="180" spans="3:12" ht="13.5" thickBot="1" x14ac:dyDescent="0.25">
      <c r="C180" s="281"/>
      <c r="D180" s="282"/>
      <c r="E180" s="282"/>
      <c r="F180" s="283"/>
      <c r="G180" s="283"/>
      <c r="H180" s="284"/>
      <c r="I180" s="3"/>
      <c r="J180" s="3"/>
      <c r="K180" s="3"/>
      <c r="L180" s="3"/>
    </row>
    <row r="244" ht="13.5" customHeight="1" x14ac:dyDescent="0.2"/>
  </sheetData>
  <sheetProtection password="B0CC" sheet="1" objects="1" scenarios="1"/>
  <mergeCells count="13">
    <mergeCell ref="B4:E4"/>
    <mergeCell ref="H6:V6"/>
    <mergeCell ref="F8:F9"/>
    <mergeCell ref="H8:H9"/>
    <mergeCell ref="I8:I9"/>
    <mergeCell ref="J8:M8"/>
    <mergeCell ref="N8:P8"/>
    <mergeCell ref="T8:T9"/>
    <mergeCell ref="U8:U9"/>
    <mergeCell ref="V8:V9"/>
    <mergeCell ref="R8:R9"/>
    <mergeCell ref="S8:S9"/>
    <mergeCell ref="Q8:Q9"/>
  </mergeCells>
  <conditionalFormatting sqref="G178:G179 F177:F178">
    <cfRule type="cellIs" dxfId="69" priority="1" operator="equal">
      <formula>"OK"</formula>
    </cfRule>
    <cfRule type="cellIs" dxfId="68" priority="2" operator="equal">
      <formula>"ISSUE"</formula>
    </cfRule>
  </conditionalFormatting>
  <pageMargins left="0.25" right="0.25" top="0.75" bottom="0.75" header="0.3" footer="0.3"/>
  <pageSetup paperSize="8" scale="57" fitToHeight="0" orientation="landscape" r:id="rId1"/>
  <headerFooter alignWithMargins="0">
    <oddFooter>&amp;L&amp;"Arial,Bold"&amp;7&amp;F&amp;APrinted: &amp;T on &amp;D&amp;C&amp;"Arial,Bold"&amp;8Sheet 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tint="0.39997558519241921"/>
    <pageSetUpPr fitToPage="1"/>
  </sheetPr>
  <dimension ref="A1:V201"/>
  <sheetViews>
    <sheetView zoomScale="80" zoomScaleNormal="80" zoomScalePageLayoutView="80" workbookViewId="0">
      <pane xSplit="5" ySplit="10" topLeftCell="H125"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8.33203125" style="7" customWidth="1"/>
    <col min="7" max="7" width="4" style="7" customWidth="1"/>
    <col min="8" max="17" width="25.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172</v>
      </c>
      <c r="C2" s="49"/>
      <c r="F2" s="14"/>
    </row>
    <row r="3" spans="1:19" ht="16.350000000000001" customHeight="1" x14ac:dyDescent="0.25">
      <c r="B3" s="43" t="str">
        <f>'Revenue - WHC'!B3</f>
        <v>Mansfield (S)</v>
      </c>
      <c r="C3" s="49"/>
      <c r="F3" s="6"/>
      <c r="G3" s="6"/>
      <c r="Q3" s="8"/>
    </row>
    <row r="4" spans="1:19" ht="13.5" thickBot="1" x14ac:dyDescent="0.25">
      <c r="B4" s="817"/>
      <c r="C4" s="817"/>
      <c r="D4" s="817"/>
      <c r="E4" s="817"/>
    </row>
    <row r="5" spans="1:19" ht="10.5" customHeight="1" x14ac:dyDescent="0.2">
      <c r="C5" s="9"/>
      <c r="D5" s="10"/>
      <c r="E5" s="10"/>
      <c r="F5" s="11"/>
      <c r="G5" s="107"/>
      <c r="H5" s="10"/>
      <c r="I5" s="10"/>
      <c r="J5" s="289"/>
      <c r="K5" s="289"/>
      <c r="L5" s="289"/>
      <c r="M5" s="289"/>
      <c r="N5" s="289"/>
      <c r="O5" s="289"/>
      <c r="P5" s="10"/>
      <c r="Q5" s="10"/>
      <c r="R5" s="10"/>
      <c r="S5" s="47"/>
    </row>
    <row r="6" spans="1:19" ht="13.5" customHeight="1" x14ac:dyDescent="0.2">
      <c r="C6" s="13"/>
      <c r="D6" s="45"/>
      <c r="E6" s="46"/>
      <c r="H6" s="821" t="str">
        <f>VLOOKUP(' Instructions'!C9,' Instructions'!Q9:U15,2,FALSE)</f>
        <v>2019-20</v>
      </c>
      <c r="I6" s="822"/>
      <c r="J6" s="823"/>
      <c r="K6" s="823"/>
      <c r="L6" s="823"/>
      <c r="M6" s="823"/>
      <c r="N6" s="823"/>
      <c r="O6" s="823"/>
      <c r="P6" s="822"/>
      <c r="Q6" s="822"/>
      <c r="R6" s="824"/>
      <c r="S6" s="31"/>
    </row>
    <row r="7" spans="1:19" ht="6.75" customHeight="1" x14ac:dyDescent="0.2">
      <c r="C7" s="13"/>
      <c r="D7" s="14"/>
      <c r="E7" s="29"/>
      <c r="F7" s="26"/>
      <c r="G7" s="26"/>
      <c r="H7" s="25"/>
      <c r="I7" s="30"/>
      <c r="J7" s="30"/>
      <c r="K7" s="30"/>
      <c r="L7" s="30"/>
      <c r="M7" s="30"/>
      <c r="N7" s="30"/>
      <c r="O7" s="30"/>
      <c r="P7" s="30"/>
      <c r="Q7" s="30"/>
      <c r="R7" s="30"/>
      <c r="S7" s="31"/>
    </row>
    <row r="8" spans="1:19" ht="38.25" x14ac:dyDescent="0.2">
      <c r="C8" s="13"/>
      <c r="D8" s="14"/>
      <c r="E8" s="63" t="s">
        <v>92</v>
      </c>
      <c r="F8" s="96" t="s">
        <v>113</v>
      </c>
      <c r="G8" s="26"/>
      <c r="H8" s="352" t="s">
        <v>79</v>
      </c>
      <c r="I8" s="352" t="s">
        <v>80</v>
      </c>
      <c r="J8" s="356" t="s">
        <v>259</v>
      </c>
      <c r="K8" s="352" t="s">
        <v>141</v>
      </c>
      <c r="L8" s="356" t="s">
        <v>337</v>
      </c>
      <c r="M8" s="356" t="s">
        <v>338</v>
      </c>
      <c r="N8" s="63" t="s">
        <v>82</v>
      </c>
      <c r="O8" s="357" t="s">
        <v>339</v>
      </c>
      <c r="P8" s="357" t="s">
        <v>334</v>
      </c>
      <c r="Q8" s="357" t="s">
        <v>336</v>
      </c>
      <c r="R8" s="97" t="s">
        <v>83</v>
      </c>
      <c r="S8" s="31"/>
    </row>
    <row r="9" spans="1:19" x14ac:dyDescent="0.2">
      <c r="C9" s="13"/>
      <c r="D9" s="14"/>
      <c r="E9" s="54"/>
      <c r="F9" s="134"/>
      <c r="G9" s="26"/>
      <c r="H9" s="134" t="s">
        <v>165</v>
      </c>
      <c r="I9" s="134" t="s">
        <v>165</v>
      </c>
      <c r="J9" s="134" t="s">
        <v>165</v>
      </c>
      <c r="K9" s="134" t="s">
        <v>165</v>
      </c>
      <c r="L9" s="134" t="s">
        <v>165</v>
      </c>
      <c r="M9" s="134" t="s">
        <v>165</v>
      </c>
      <c r="N9" s="134" t="s">
        <v>165</v>
      </c>
      <c r="O9" s="134" t="s">
        <v>165</v>
      </c>
      <c r="P9" s="134" t="s">
        <v>165</v>
      </c>
      <c r="Q9" s="134" t="s">
        <v>165</v>
      </c>
      <c r="R9" s="134" t="s">
        <v>165</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WHC'!D12</f>
        <v>1</v>
      </c>
      <c r="E11" s="65" t="str">
        <f>IF(OR('Services - WHC'!E10="",'Services - WHC'!E10="[Enter service]"),"",'Services - WHC'!E10)</f>
        <v>Aged and disability services</v>
      </c>
      <c r="F11" s="66" t="str">
        <f>IF(OR('Services - WHC'!F10="",'Services - WHC'!F10="[Select]"),"",'Services - WHC'!F10)</f>
        <v>External</v>
      </c>
      <c r="G11" s="26"/>
      <c r="H11" s="614">
        <v>698040</v>
      </c>
      <c r="I11" s="614">
        <v>148691</v>
      </c>
      <c r="J11" s="614">
        <v>0</v>
      </c>
      <c r="K11" s="614">
        <v>0</v>
      </c>
      <c r="L11" s="614">
        <v>0</v>
      </c>
      <c r="M11" s="614">
        <v>0</v>
      </c>
      <c r="N11" s="614">
        <v>0</v>
      </c>
      <c r="O11" s="614">
        <v>0</v>
      </c>
      <c r="P11" s="623"/>
      <c r="Q11" s="624"/>
      <c r="R11" s="372">
        <f>SUM(H11:Q11)</f>
        <v>846731</v>
      </c>
      <c r="S11" s="31"/>
    </row>
    <row r="12" spans="1:19" ht="12" customHeight="1" x14ac:dyDescent="0.2">
      <c r="C12" s="13"/>
      <c r="D12" s="19">
        <f>'Revenue - WHC'!D13</f>
        <v>2</v>
      </c>
      <c r="E12" s="68" t="str">
        <f>IF(OR('Services - WHC'!E11="",'Services - WHC'!E11="[Enter service]"),"",'Services - WHC'!E11)</f>
        <v>Arts, culture and library</v>
      </c>
      <c r="F12" s="69" t="str">
        <f>IF(OR('Services - WHC'!F11="",'Services - WHC'!F11="[Select]"),"",'Services - WHC'!F11)</f>
        <v>External</v>
      </c>
      <c r="G12" s="26"/>
      <c r="H12" s="625">
        <v>179160</v>
      </c>
      <c r="I12" s="625">
        <v>192000</v>
      </c>
      <c r="J12" s="625">
        <v>0</v>
      </c>
      <c r="K12" s="625">
        <v>0</v>
      </c>
      <c r="L12" s="625">
        <v>0</v>
      </c>
      <c r="M12" s="625">
        <v>0</v>
      </c>
      <c r="N12" s="625">
        <v>0</v>
      </c>
      <c r="O12" s="625">
        <v>0</v>
      </c>
      <c r="P12" s="625"/>
      <c r="Q12" s="626"/>
      <c r="R12" s="373">
        <f t="shared" ref="R12:R75" si="0">SUM(H12:Q12)</f>
        <v>371160</v>
      </c>
      <c r="S12" s="31"/>
    </row>
    <row r="13" spans="1:19" ht="12" customHeight="1" x14ac:dyDescent="0.2">
      <c r="C13" s="13"/>
      <c r="D13" s="19">
        <f>'Revenue - WHC'!D14</f>
        <v>3</v>
      </c>
      <c r="E13" s="68" t="str">
        <f>IF(OR('Services - WHC'!E12="",'Services - WHC'!E12="[Enter service]"),"",'Services - WHC'!E12)</f>
        <v>Building services</v>
      </c>
      <c r="F13" s="69" t="str">
        <f>IF(OR('Services - WHC'!F12="",'Services - WHC'!F12="[Select]"),"",'Services - WHC'!F12)</f>
        <v>External</v>
      </c>
      <c r="G13" s="26"/>
      <c r="H13" s="625">
        <v>0</v>
      </c>
      <c r="I13" s="625">
        <v>93350</v>
      </c>
      <c r="J13" s="625">
        <v>0</v>
      </c>
      <c r="K13" s="625">
        <v>0</v>
      </c>
      <c r="L13" s="625">
        <v>0</v>
      </c>
      <c r="M13" s="625">
        <v>0</v>
      </c>
      <c r="N13" s="625">
        <v>0</v>
      </c>
      <c r="O13" s="625">
        <v>0</v>
      </c>
      <c r="P13" s="625"/>
      <c r="Q13" s="626"/>
      <c r="R13" s="373">
        <f t="shared" si="0"/>
        <v>93350</v>
      </c>
      <c r="S13" s="31"/>
    </row>
    <row r="14" spans="1:19" ht="12" customHeight="1" x14ac:dyDescent="0.2">
      <c r="C14" s="13"/>
      <c r="D14" s="19">
        <f>'Revenue - WHC'!D15</f>
        <v>4</v>
      </c>
      <c r="E14" s="68" t="str">
        <f>IF(OR('Services - WHC'!E13="",'Services - WHC'!E13="[Enter service]"),"",'Services - WHC'!E13)</f>
        <v>Community assets and land management</v>
      </c>
      <c r="F14" s="69" t="str">
        <f>IF(OR('Services - WHC'!F13="",'Services - WHC'!F13="[Select]"),"",'Services - WHC'!F13)</f>
        <v>Internal</v>
      </c>
      <c r="G14" s="26"/>
      <c r="H14" s="625">
        <v>93429</v>
      </c>
      <c r="I14" s="625">
        <v>70250</v>
      </c>
      <c r="J14" s="625">
        <v>0</v>
      </c>
      <c r="K14" s="625">
        <v>0</v>
      </c>
      <c r="L14" s="625">
        <v>0</v>
      </c>
      <c r="M14" s="625">
        <v>0</v>
      </c>
      <c r="N14" s="625">
        <v>0</v>
      </c>
      <c r="O14" s="625">
        <v>0</v>
      </c>
      <c r="P14" s="625"/>
      <c r="Q14" s="626"/>
      <c r="R14" s="373">
        <f t="shared" si="0"/>
        <v>163679</v>
      </c>
      <c r="S14" s="31"/>
    </row>
    <row r="15" spans="1:19" ht="12" customHeight="1" x14ac:dyDescent="0.2">
      <c r="C15" s="13"/>
      <c r="D15" s="19">
        <f>'Revenue - WHC'!D16</f>
        <v>5</v>
      </c>
      <c r="E15" s="68" t="str">
        <f>IF(OR('Services - WHC'!E14="",'Services - WHC'!E14="[Enter service]"),"",'Services - WHC'!E14)</f>
        <v>Community development</v>
      </c>
      <c r="F15" s="69" t="str">
        <f>IF(OR('Services - WHC'!F14="",'Services - WHC'!F14="[Select]"),"",'Services - WHC'!F14)</f>
        <v>External</v>
      </c>
      <c r="G15" s="26"/>
      <c r="H15" s="625">
        <v>424122</v>
      </c>
      <c r="I15" s="625">
        <v>133344</v>
      </c>
      <c r="J15" s="625">
        <v>0</v>
      </c>
      <c r="K15" s="625">
        <v>0</v>
      </c>
      <c r="L15" s="625">
        <v>0</v>
      </c>
      <c r="M15" s="625">
        <v>0</v>
      </c>
      <c r="N15" s="625">
        <v>0</v>
      </c>
      <c r="O15" s="625">
        <v>0</v>
      </c>
      <c r="P15" s="625"/>
      <c r="Q15" s="626"/>
      <c r="R15" s="373">
        <f t="shared" si="0"/>
        <v>557466</v>
      </c>
      <c r="S15" s="31"/>
    </row>
    <row r="16" spans="1:19" ht="12" customHeight="1" x14ac:dyDescent="0.2">
      <c r="C16" s="13"/>
      <c r="D16" s="19">
        <f>'Revenue - WHC'!D17</f>
        <v>6</v>
      </c>
      <c r="E16" s="68" t="str">
        <f>IF(OR('Services - WHC'!E15="",'Services - WHC'!E15="[Enter service]"),"",'Services - WHC'!E15)</f>
        <v>Councillors</v>
      </c>
      <c r="F16" s="69" t="str">
        <f>IF(OR('Services - WHC'!F15="",'Services - WHC'!F15="[Select]"),"",'Services - WHC'!F15)</f>
        <v>Mixed</v>
      </c>
      <c r="G16" s="26"/>
      <c r="H16" s="625">
        <v>0</v>
      </c>
      <c r="I16" s="625">
        <v>70627</v>
      </c>
      <c r="J16" s="625">
        <v>0</v>
      </c>
      <c r="K16" s="625">
        <v>0</v>
      </c>
      <c r="L16" s="625">
        <v>0</v>
      </c>
      <c r="M16" s="625">
        <v>0</v>
      </c>
      <c r="N16" s="625">
        <v>159639</v>
      </c>
      <c r="O16" s="625">
        <v>0</v>
      </c>
      <c r="P16" s="625"/>
      <c r="Q16" s="626"/>
      <c r="R16" s="373">
        <f t="shared" si="0"/>
        <v>230266</v>
      </c>
      <c r="S16" s="31"/>
    </row>
    <row r="17" spans="3:19" ht="12" customHeight="1" x14ac:dyDescent="0.2">
      <c r="C17" s="13"/>
      <c r="D17" s="19">
        <f>'Revenue - WHC'!D18</f>
        <v>7</v>
      </c>
      <c r="E17" s="68" t="str">
        <f>IF(OR('Services - WHC'!E16="",'Services - WHC'!E16="[Enter service]"),"",'Services - WHC'!E16)</f>
        <v>Customer service and records</v>
      </c>
      <c r="F17" s="69" t="str">
        <f>IF(OR('Services - WHC'!F16="",'Services - WHC'!F16="[Select]"),"",'Services - WHC'!F16)</f>
        <v>Internal</v>
      </c>
      <c r="G17" s="26"/>
      <c r="H17" s="625">
        <v>385515</v>
      </c>
      <c r="I17" s="625">
        <v>152522</v>
      </c>
      <c r="J17" s="625">
        <v>0</v>
      </c>
      <c r="K17" s="625">
        <v>0</v>
      </c>
      <c r="L17" s="625">
        <v>0</v>
      </c>
      <c r="M17" s="625">
        <v>0</v>
      </c>
      <c r="N17" s="625">
        <v>0</v>
      </c>
      <c r="O17" s="625">
        <v>0</v>
      </c>
      <c r="P17" s="625"/>
      <c r="Q17" s="626"/>
      <c r="R17" s="373">
        <f t="shared" si="0"/>
        <v>538037</v>
      </c>
      <c r="S17" s="31"/>
    </row>
    <row r="18" spans="3:19" ht="12" customHeight="1" x14ac:dyDescent="0.2">
      <c r="C18" s="13"/>
      <c r="D18" s="19">
        <f>'Revenue - WHC'!D19</f>
        <v>8</v>
      </c>
      <c r="E18" s="68" t="str">
        <f>IF(OR('Services - WHC'!E17="",'Services - WHC'!E17="[Enter service]"),"",'Services - WHC'!E17)</f>
        <v>Development services management</v>
      </c>
      <c r="F18" s="69" t="str">
        <f>IF(OR('Services - WHC'!F17="",'Services - WHC'!F17="[Select]"),"",'Services - WHC'!F17)</f>
        <v>Mixed</v>
      </c>
      <c r="G18" s="26"/>
      <c r="H18" s="625">
        <v>480154</v>
      </c>
      <c r="I18" s="625">
        <v>42450</v>
      </c>
      <c r="J18" s="625">
        <v>0</v>
      </c>
      <c r="K18" s="625">
        <v>0</v>
      </c>
      <c r="L18" s="625">
        <v>0</v>
      </c>
      <c r="M18" s="625">
        <v>0</v>
      </c>
      <c r="N18" s="625">
        <v>0</v>
      </c>
      <c r="O18" s="625">
        <v>0</v>
      </c>
      <c r="P18" s="625"/>
      <c r="Q18" s="626"/>
      <c r="R18" s="373">
        <f t="shared" si="0"/>
        <v>522604</v>
      </c>
      <c r="S18" s="31"/>
    </row>
    <row r="19" spans="3:19" ht="12" customHeight="1" x14ac:dyDescent="0.2">
      <c r="C19" s="13"/>
      <c r="D19" s="19">
        <f>'Revenue - WHC'!D20</f>
        <v>9</v>
      </c>
      <c r="E19" s="68" t="str">
        <f>IF(OR('Services - WHC'!E18="",'Services - WHC'!E18="[Enter service]"),"",'Services - WHC'!E18)</f>
        <v>Economic development</v>
      </c>
      <c r="F19" s="69" t="str">
        <f>IF(OR('Services - WHC'!F18="",'Services - WHC'!F18="[Select]"),"",'Services - WHC'!F18)</f>
        <v>External</v>
      </c>
      <c r="G19" s="26"/>
      <c r="H19" s="625">
        <v>121393</v>
      </c>
      <c r="I19" s="625">
        <v>59500</v>
      </c>
      <c r="J19" s="625">
        <v>0</v>
      </c>
      <c r="K19" s="625">
        <v>0</v>
      </c>
      <c r="L19" s="625">
        <v>0</v>
      </c>
      <c r="M19" s="625">
        <v>0</v>
      </c>
      <c r="N19" s="625">
        <v>0</v>
      </c>
      <c r="O19" s="625">
        <v>0</v>
      </c>
      <c r="P19" s="625"/>
      <c r="Q19" s="626"/>
      <c r="R19" s="373">
        <f t="shared" si="0"/>
        <v>180893</v>
      </c>
      <c r="S19" s="31"/>
    </row>
    <row r="20" spans="3:19" ht="12" customHeight="1" x14ac:dyDescent="0.2">
      <c r="C20" s="13"/>
      <c r="D20" s="19">
        <f>'Revenue - WHC'!D21</f>
        <v>10</v>
      </c>
      <c r="E20" s="68" t="str">
        <f>IF(OR('Services - WHC'!E19="",'Services - WHC'!E19="[Enter service]"),"",'Services - WHC'!E19)</f>
        <v>Emergency management</v>
      </c>
      <c r="F20" s="69" t="str">
        <f>IF(OR('Services - WHC'!F19="",'Services - WHC'!F19="[Select]"),"",'Services - WHC'!F19)</f>
        <v>Mixed</v>
      </c>
      <c r="G20" s="26"/>
      <c r="H20" s="625">
        <v>117143</v>
      </c>
      <c r="I20" s="625">
        <v>74850</v>
      </c>
      <c r="J20" s="625">
        <v>0</v>
      </c>
      <c r="K20" s="625">
        <v>0</v>
      </c>
      <c r="L20" s="625">
        <v>0</v>
      </c>
      <c r="M20" s="625">
        <v>0</v>
      </c>
      <c r="N20" s="625">
        <v>0</v>
      </c>
      <c r="O20" s="625">
        <v>0</v>
      </c>
      <c r="P20" s="625"/>
      <c r="Q20" s="626"/>
      <c r="R20" s="373">
        <f t="shared" si="0"/>
        <v>191993</v>
      </c>
      <c r="S20" s="31"/>
    </row>
    <row r="21" spans="3:19" ht="12" customHeight="1" x14ac:dyDescent="0.2">
      <c r="C21" s="13"/>
      <c r="D21" s="19">
        <f>'Revenue - WHC'!D22</f>
        <v>11</v>
      </c>
      <c r="E21" s="68" t="str">
        <f>IF(OR('Services - WHC'!E20="",'Services - WHC'!E20="[Enter service]"),"",'Services - WHC'!E20)</f>
        <v>Environment</v>
      </c>
      <c r="F21" s="69" t="str">
        <f>IF(OR('Services - WHC'!F20="",'Services - WHC'!F20="[Select]"),"",'Services - WHC'!F20)</f>
        <v>Mixed</v>
      </c>
      <c r="G21" s="26"/>
      <c r="H21" s="625">
        <v>54760</v>
      </c>
      <c r="I21" s="625">
        <v>52785</v>
      </c>
      <c r="J21" s="625">
        <v>0</v>
      </c>
      <c r="K21" s="625">
        <v>0</v>
      </c>
      <c r="L21" s="625">
        <v>0</v>
      </c>
      <c r="M21" s="625">
        <v>0</v>
      </c>
      <c r="N21" s="625">
        <v>0</v>
      </c>
      <c r="O21" s="625">
        <v>0</v>
      </c>
      <c r="P21" s="625"/>
      <c r="Q21" s="626"/>
      <c r="R21" s="373">
        <f t="shared" si="0"/>
        <v>107545</v>
      </c>
      <c r="S21" s="31"/>
    </row>
    <row r="22" spans="3:19" ht="12" customHeight="1" x14ac:dyDescent="0.2">
      <c r="C22" s="13"/>
      <c r="D22" s="19">
        <f>'Revenue - WHC'!D23</f>
        <v>12</v>
      </c>
      <c r="E22" s="68" t="str">
        <f>IF(OR('Services - WHC'!E21="",'Services - WHC'!E21="[Enter service]"),"",'Services - WHC'!E21)</f>
        <v>Family services &amp; partnerships</v>
      </c>
      <c r="F22" s="69" t="str">
        <f>IF(OR('Services - WHC'!F21="",'Services - WHC'!F21="[Select]"),"",'Services - WHC'!F21)</f>
        <v>External</v>
      </c>
      <c r="G22" s="26"/>
      <c r="H22" s="625">
        <v>691259</v>
      </c>
      <c r="I22" s="625">
        <v>71625</v>
      </c>
      <c r="J22" s="625">
        <v>0</v>
      </c>
      <c r="K22" s="625">
        <v>0</v>
      </c>
      <c r="L22" s="625">
        <v>0</v>
      </c>
      <c r="M22" s="625">
        <v>0</v>
      </c>
      <c r="N22" s="625">
        <v>0</v>
      </c>
      <c r="O22" s="625">
        <v>0</v>
      </c>
      <c r="P22" s="625"/>
      <c r="Q22" s="626"/>
      <c r="R22" s="373">
        <f t="shared" si="0"/>
        <v>762884</v>
      </c>
      <c r="S22" s="31"/>
    </row>
    <row r="23" spans="3:19" ht="12" customHeight="1" x14ac:dyDescent="0.2">
      <c r="C23" s="13"/>
      <c r="D23" s="19">
        <f>'Revenue - WHC'!D24</f>
        <v>13</v>
      </c>
      <c r="E23" s="68" t="str">
        <f>IF(OR('Services - WHC'!E22="",'Services - WHC'!E22="[Enter service]"),"",'Services - WHC'!E22)</f>
        <v>Field services</v>
      </c>
      <c r="F23" s="69" t="str">
        <f>IF(OR('Services - WHC'!F22="",'Services - WHC'!F22="[Select]"),"",'Services - WHC'!F22)</f>
        <v>External</v>
      </c>
      <c r="G23" s="26"/>
      <c r="H23" s="625">
        <v>279127</v>
      </c>
      <c r="I23" s="625">
        <v>93628</v>
      </c>
      <c r="J23" s="625">
        <v>0</v>
      </c>
      <c r="K23" s="625">
        <v>0</v>
      </c>
      <c r="L23" s="625">
        <v>0</v>
      </c>
      <c r="M23" s="625">
        <v>0</v>
      </c>
      <c r="N23" s="625">
        <v>0</v>
      </c>
      <c r="O23" s="625">
        <v>0</v>
      </c>
      <c r="P23" s="625"/>
      <c r="Q23" s="626"/>
      <c r="R23" s="373">
        <f t="shared" si="0"/>
        <v>372755</v>
      </c>
      <c r="S23" s="31"/>
    </row>
    <row r="24" spans="3:19" ht="12" customHeight="1" x14ac:dyDescent="0.2">
      <c r="C24" s="13"/>
      <c r="D24" s="19">
        <f>'Revenue - WHC'!D25</f>
        <v>14</v>
      </c>
      <c r="E24" s="68" t="str">
        <f>IF(OR('Services - WHC'!E23="",'Services - WHC'!E23="[Enter service]"),"",'Services - WHC'!E23)</f>
        <v>Financial services</v>
      </c>
      <c r="F24" s="69" t="str">
        <f>IF(OR('Services - WHC'!F23="",'Services - WHC'!F23="[Select]"),"",'Services - WHC'!F23)</f>
        <v>Internal</v>
      </c>
      <c r="G24" s="26"/>
      <c r="H24" s="625">
        <v>505852</v>
      </c>
      <c r="I24" s="625">
        <v>47240</v>
      </c>
      <c r="J24" s="625">
        <v>0</v>
      </c>
      <c r="K24" s="625">
        <v>0</v>
      </c>
      <c r="L24" s="625">
        <v>0</v>
      </c>
      <c r="M24" s="625">
        <v>119284</v>
      </c>
      <c r="N24" s="625">
        <v>79000</v>
      </c>
      <c r="O24" s="625">
        <v>0</v>
      </c>
      <c r="P24" s="625"/>
      <c r="Q24" s="626"/>
      <c r="R24" s="373">
        <f t="shared" si="0"/>
        <v>751376</v>
      </c>
      <c r="S24" s="31"/>
    </row>
    <row r="25" spans="3:19" ht="12" customHeight="1" x14ac:dyDescent="0.2">
      <c r="C25" s="13"/>
      <c r="D25" s="19">
        <f>'Revenue - WHC'!D26</f>
        <v>15</v>
      </c>
      <c r="E25" s="68" t="str">
        <f>IF(OR('Services - WHC'!E24="",'Services - WHC'!E24="[Enter service]"),"",'Services - WHC'!E24)</f>
        <v>Governance</v>
      </c>
      <c r="F25" s="69" t="str">
        <f>IF(OR('Services - WHC'!F24="",'Services - WHC'!F24="[Select]"),"",'Services - WHC'!F24)</f>
        <v>Internal</v>
      </c>
      <c r="G25" s="26"/>
      <c r="H25" s="625">
        <v>876522</v>
      </c>
      <c r="I25" s="625">
        <v>295290</v>
      </c>
      <c r="J25" s="625">
        <v>0</v>
      </c>
      <c r="K25" s="625">
        <v>0</v>
      </c>
      <c r="L25" s="625">
        <v>0</v>
      </c>
      <c r="M25" s="625">
        <v>0</v>
      </c>
      <c r="N25" s="625">
        <v>8400</v>
      </c>
      <c r="O25" s="625">
        <v>0</v>
      </c>
      <c r="P25" s="625"/>
      <c r="Q25" s="626"/>
      <c r="R25" s="373">
        <f t="shared" si="0"/>
        <v>1180212</v>
      </c>
      <c r="S25" s="31"/>
    </row>
    <row r="26" spans="3:19" ht="12" customHeight="1" x14ac:dyDescent="0.2">
      <c r="C26" s="13"/>
      <c r="D26" s="19">
        <f>'Revenue - WHC'!D27</f>
        <v>16</v>
      </c>
      <c r="E26" s="68" t="str">
        <f>IF(OR('Services - WHC'!E25="",'Services - WHC'!E25="[Enter service]"),"",'Services - WHC'!E25)</f>
        <v>Health</v>
      </c>
      <c r="F26" s="69" t="str">
        <f>IF(OR('Services - WHC'!F25="",'Services - WHC'!F25="[Select]"),"",'Services - WHC'!F25)</f>
        <v>External</v>
      </c>
      <c r="G26" s="26"/>
      <c r="H26" s="625">
        <v>207824</v>
      </c>
      <c r="I26" s="625">
        <v>65700</v>
      </c>
      <c r="J26" s="625">
        <v>0</v>
      </c>
      <c r="K26" s="625">
        <v>0</v>
      </c>
      <c r="L26" s="625">
        <v>0</v>
      </c>
      <c r="M26" s="625">
        <v>0</v>
      </c>
      <c r="N26" s="625">
        <v>0</v>
      </c>
      <c r="O26" s="625">
        <v>0</v>
      </c>
      <c r="P26" s="625"/>
      <c r="Q26" s="626"/>
      <c r="R26" s="373">
        <f t="shared" si="0"/>
        <v>273524</v>
      </c>
      <c r="S26" s="31"/>
    </row>
    <row r="27" spans="3:19" ht="12" customHeight="1" x14ac:dyDescent="0.2">
      <c r="C27" s="13"/>
      <c r="D27" s="19">
        <f>'Revenue - WHC'!D28</f>
        <v>17</v>
      </c>
      <c r="E27" s="68" t="str">
        <f>IF(OR('Services - WHC'!E26="",'Services - WHC'!E26="[Enter service]"),"",'Services - WHC'!E26)</f>
        <v>Human resources</v>
      </c>
      <c r="F27" s="69" t="str">
        <f>IF(OR('Services - WHC'!F26="",'Services - WHC'!F26="[Select]"),"",'Services - WHC'!F26)</f>
        <v>Internal</v>
      </c>
      <c r="G27" s="26"/>
      <c r="H27" s="625">
        <v>369738</v>
      </c>
      <c r="I27" s="625">
        <v>128300</v>
      </c>
      <c r="J27" s="625">
        <v>0</v>
      </c>
      <c r="K27" s="625">
        <v>0</v>
      </c>
      <c r="L27" s="625">
        <v>0</v>
      </c>
      <c r="M27" s="625">
        <v>0</v>
      </c>
      <c r="N27" s="625">
        <v>0</v>
      </c>
      <c r="O27" s="625">
        <v>0</v>
      </c>
      <c r="P27" s="625"/>
      <c r="Q27" s="626"/>
      <c r="R27" s="373">
        <f t="shared" si="0"/>
        <v>498038</v>
      </c>
      <c r="S27" s="31"/>
    </row>
    <row r="28" spans="3:19" ht="12" customHeight="1" x14ac:dyDescent="0.2">
      <c r="C28" s="13"/>
      <c r="D28" s="19">
        <f>'Revenue - WHC'!D29</f>
        <v>18</v>
      </c>
      <c r="E28" s="68" t="str">
        <f>IF(OR('Services - WHC'!E27="",'Services - WHC'!E27="[Enter service]"),"",'Services - WHC'!E27)</f>
        <v>Information technology</v>
      </c>
      <c r="F28" s="69" t="str">
        <f>IF(OR('Services - WHC'!F27="",'Services - WHC'!F27="[Select]"),"",'Services - WHC'!F27)</f>
        <v>Mixed</v>
      </c>
      <c r="G28" s="26"/>
      <c r="H28" s="625">
        <v>180286</v>
      </c>
      <c r="I28" s="625">
        <v>364567</v>
      </c>
      <c r="J28" s="625">
        <v>0</v>
      </c>
      <c r="K28" s="625">
        <v>0</v>
      </c>
      <c r="L28" s="625">
        <v>0</v>
      </c>
      <c r="M28" s="625">
        <v>0</v>
      </c>
      <c r="N28" s="625">
        <v>0</v>
      </c>
      <c r="O28" s="625">
        <v>0</v>
      </c>
      <c r="P28" s="625"/>
      <c r="Q28" s="626"/>
      <c r="R28" s="373">
        <f t="shared" si="0"/>
        <v>544853</v>
      </c>
      <c r="S28" s="31"/>
    </row>
    <row r="29" spans="3:19" ht="12" customHeight="1" x14ac:dyDescent="0.2">
      <c r="C29" s="13"/>
      <c r="D29" s="19">
        <f>'Revenue - WHC'!D30</f>
        <v>19</v>
      </c>
      <c r="E29" s="68" t="str">
        <f>IF(OR('Services - WHC'!E28="",'Services - WHC'!E28="[Enter service]"),"",'Services - WHC'!E28)</f>
        <v>Infrastructure management</v>
      </c>
      <c r="F29" s="69" t="str">
        <f>IF(OR('Services - WHC'!F28="",'Services - WHC'!F28="[Select]"),"",'Services - WHC'!F28)</f>
        <v>External</v>
      </c>
      <c r="G29" s="26"/>
      <c r="H29" s="625">
        <v>889480</v>
      </c>
      <c r="I29" s="625">
        <v>505029</v>
      </c>
      <c r="J29" s="625">
        <v>0</v>
      </c>
      <c r="K29" s="625">
        <v>3378853</v>
      </c>
      <c r="L29" s="625">
        <v>0</v>
      </c>
      <c r="M29" s="625">
        <v>0</v>
      </c>
      <c r="N29" s="625">
        <v>220</v>
      </c>
      <c r="O29" s="625">
        <v>4301</v>
      </c>
      <c r="P29" s="625"/>
      <c r="Q29" s="626"/>
      <c r="R29" s="373">
        <f t="shared" si="0"/>
        <v>4777883</v>
      </c>
      <c r="S29" s="31"/>
    </row>
    <row r="30" spans="3:19" ht="12" customHeight="1" x14ac:dyDescent="0.2">
      <c r="C30" s="13"/>
      <c r="D30" s="19">
        <f>'Revenue - WHC'!D31</f>
        <v>20</v>
      </c>
      <c r="E30" s="68" t="str">
        <f>IF(OR('Services - WHC'!E29="",'Services - WHC'!E29="[Enter service]"),"",'Services - WHC'!E29)</f>
        <v>Local laws</v>
      </c>
      <c r="F30" s="69" t="str">
        <f>IF(OR('Services - WHC'!F29="",'Services - WHC'!F29="[Select]"),"",'Services - WHC'!F29)</f>
        <v>External</v>
      </c>
      <c r="G30" s="26"/>
      <c r="H30" s="625">
        <v>180436</v>
      </c>
      <c r="I30" s="625">
        <v>47750</v>
      </c>
      <c r="J30" s="625">
        <v>0</v>
      </c>
      <c r="K30" s="625">
        <v>0</v>
      </c>
      <c r="L30" s="625">
        <v>0</v>
      </c>
      <c r="M30" s="625">
        <v>0</v>
      </c>
      <c r="N30" s="625">
        <v>0</v>
      </c>
      <c r="O30" s="625">
        <v>0</v>
      </c>
      <c r="P30" s="625"/>
      <c r="Q30" s="626"/>
      <c r="R30" s="373">
        <f t="shared" si="0"/>
        <v>228186</v>
      </c>
      <c r="S30" s="31"/>
    </row>
    <row r="31" spans="3:19" ht="12" customHeight="1" x14ac:dyDescent="0.2">
      <c r="C31" s="13"/>
      <c r="D31" s="19">
        <f>'Revenue - WHC'!D32</f>
        <v>21</v>
      </c>
      <c r="E31" s="68" t="str">
        <f>IF(OR('Services - WHC'!E30="",'Services - WHC'!E30="[Enter service]"),"",'Services - WHC'!E30)</f>
        <v>Other community services</v>
      </c>
      <c r="F31" s="69" t="str">
        <f>IF(OR('Services - WHC'!F30="",'Services - WHC'!F30="[Select]"),"",'Services - WHC'!F30)</f>
        <v>External</v>
      </c>
      <c r="G31" s="26"/>
      <c r="H31" s="625">
        <v>246954</v>
      </c>
      <c r="I31" s="625">
        <v>6500</v>
      </c>
      <c r="J31" s="625">
        <v>0</v>
      </c>
      <c r="K31" s="625">
        <v>0</v>
      </c>
      <c r="L31" s="625">
        <v>0</v>
      </c>
      <c r="M31" s="625">
        <v>0</v>
      </c>
      <c r="N31" s="625">
        <v>0</v>
      </c>
      <c r="O31" s="625">
        <v>0</v>
      </c>
      <c r="P31" s="625"/>
      <c r="Q31" s="626"/>
      <c r="R31" s="373">
        <f t="shared" si="0"/>
        <v>253454</v>
      </c>
      <c r="S31" s="31"/>
    </row>
    <row r="32" spans="3:19" ht="12" customHeight="1" x14ac:dyDescent="0.2">
      <c r="C32" s="13"/>
      <c r="D32" s="19">
        <f>'Revenue - WHC'!D33</f>
        <v>22</v>
      </c>
      <c r="E32" s="68" t="str">
        <f>IF(OR('Services - WHC'!E31="",'Services - WHC'!E31="[Enter service]"),"",'Services - WHC'!E31)</f>
        <v>Parks and gardens</v>
      </c>
      <c r="F32" s="69" t="str">
        <f>IF(OR('Services - WHC'!F31="",'Services - WHC'!F31="[Select]"),"",'Services - WHC'!F31)</f>
        <v>External</v>
      </c>
      <c r="G32" s="26"/>
      <c r="H32" s="625">
        <v>432947</v>
      </c>
      <c r="I32" s="625">
        <v>300316</v>
      </c>
      <c r="J32" s="625">
        <v>0</v>
      </c>
      <c r="K32" s="625">
        <v>0</v>
      </c>
      <c r="L32" s="625">
        <v>0</v>
      </c>
      <c r="M32" s="625">
        <v>0</v>
      </c>
      <c r="N32" s="625">
        <v>0</v>
      </c>
      <c r="O32" s="625">
        <v>0</v>
      </c>
      <c r="P32" s="625"/>
      <c r="Q32" s="626"/>
      <c r="R32" s="373">
        <f t="shared" si="0"/>
        <v>733263</v>
      </c>
      <c r="S32" s="31"/>
    </row>
    <row r="33" spans="3:19" ht="12" customHeight="1" x14ac:dyDescent="0.2">
      <c r="C33" s="13"/>
      <c r="D33" s="19">
        <f>'Revenue - WHC'!D34</f>
        <v>23</v>
      </c>
      <c r="E33" s="68" t="str">
        <f>IF(OR('Services - WHC'!E32="",'Services - WHC'!E32="[Enter service]"),"",'Services - WHC'!E32)</f>
        <v>Revenue services</v>
      </c>
      <c r="F33" s="69" t="str">
        <f>IF(OR('Services - WHC'!F32="",'Services - WHC'!F32="[Select]"),"",'Services - WHC'!F32)</f>
        <v>Mixed</v>
      </c>
      <c r="G33" s="26"/>
      <c r="H33" s="625">
        <v>257076</v>
      </c>
      <c r="I33" s="625">
        <v>45070</v>
      </c>
      <c r="J33" s="625">
        <v>0</v>
      </c>
      <c r="K33" s="625">
        <v>0</v>
      </c>
      <c r="L33" s="625">
        <v>0</v>
      </c>
      <c r="M33" s="625">
        <v>0</v>
      </c>
      <c r="N33" s="625">
        <v>0</v>
      </c>
      <c r="O33" s="625">
        <v>0</v>
      </c>
      <c r="P33" s="625"/>
      <c r="Q33" s="626"/>
      <c r="R33" s="373">
        <f t="shared" si="0"/>
        <v>302146</v>
      </c>
      <c r="S33" s="31"/>
    </row>
    <row r="34" spans="3:19" ht="12" customHeight="1" x14ac:dyDescent="0.2">
      <c r="C34" s="13"/>
      <c r="D34" s="19">
        <f>'Revenue - WHC'!D35</f>
        <v>24</v>
      </c>
      <c r="E34" s="68" t="str">
        <f>IF(OR('Services - WHC'!E33="",'Services - WHC'!E33="[Enter service]"),"",'Services - WHC'!E33)</f>
        <v>Risk management</v>
      </c>
      <c r="F34" s="69" t="str">
        <f>IF(OR('Services - WHC'!F33="",'Services - WHC'!F33="[Select]"),"",'Services - WHC'!F33)</f>
        <v>Mixed</v>
      </c>
      <c r="G34" s="26"/>
      <c r="H34" s="625">
        <v>51360</v>
      </c>
      <c r="I34" s="625">
        <v>217250</v>
      </c>
      <c r="J34" s="625">
        <v>0</v>
      </c>
      <c r="K34" s="625">
        <v>0</v>
      </c>
      <c r="L34" s="625">
        <v>0</v>
      </c>
      <c r="M34" s="625">
        <v>0</v>
      </c>
      <c r="N34" s="625">
        <v>27600</v>
      </c>
      <c r="O34" s="625">
        <v>0</v>
      </c>
      <c r="P34" s="625"/>
      <c r="Q34" s="626"/>
      <c r="R34" s="373">
        <f t="shared" si="0"/>
        <v>296210</v>
      </c>
      <c r="S34" s="31"/>
    </row>
    <row r="35" spans="3:19" ht="12" customHeight="1" x14ac:dyDescent="0.2">
      <c r="C35" s="13"/>
      <c r="D35" s="19">
        <f>'Revenue - WHC'!D36</f>
        <v>25</v>
      </c>
      <c r="E35" s="68" t="str">
        <f>IF(OR('Services - WHC'!E34="",'Services - WHC'!E34="[Enter service]"),"",'Services - WHC'!E34)</f>
        <v>Roads</v>
      </c>
      <c r="F35" s="69" t="str">
        <f>IF(OR('Services - WHC'!F34="",'Services - WHC'!F34="[Select]"),"",'Services - WHC'!F34)</f>
        <v>External</v>
      </c>
      <c r="G35" s="26"/>
      <c r="H35" s="625">
        <v>1014614</v>
      </c>
      <c r="I35" s="625">
        <v>640712</v>
      </c>
      <c r="J35" s="625">
        <v>0</v>
      </c>
      <c r="K35" s="625">
        <v>0</v>
      </c>
      <c r="L35" s="625">
        <v>0</v>
      </c>
      <c r="M35" s="625">
        <v>0</v>
      </c>
      <c r="N35" s="625">
        <v>0</v>
      </c>
      <c r="O35" s="625">
        <v>0</v>
      </c>
      <c r="P35" s="625"/>
      <c r="Q35" s="626"/>
      <c r="R35" s="373">
        <f t="shared" si="0"/>
        <v>1655326</v>
      </c>
      <c r="S35" s="31"/>
    </row>
    <row r="36" spans="3:19" ht="12" customHeight="1" x14ac:dyDescent="0.2">
      <c r="C36" s="13"/>
      <c r="D36" s="19">
        <f>'Revenue - WHC'!D37</f>
        <v>26</v>
      </c>
      <c r="E36" s="68" t="str">
        <f>IF(OR('Services - WHC'!E35="",'Services - WHC'!E35="[Enter service]"),"",'Services - WHC'!E35)</f>
        <v>School crossing supervision</v>
      </c>
      <c r="F36" s="69" t="str">
        <f>IF(OR('Services - WHC'!F35="",'Services - WHC'!F35="[Select]"),"",'Services - WHC'!F35)</f>
        <v>External</v>
      </c>
      <c r="G36" s="26"/>
      <c r="H36" s="625">
        <v>66655</v>
      </c>
      <c r="I36" s="625">
        <v>250</v>
      </c>
      <c r="J36" s="625">
        <v>0</v>
      </c>
      <c r="K36" s="625">
        <v>0</v>
      </c>
      <c r="L36" s="625">
        <v>0</v>
      </c>
      <c r="M36" s="625">
        <v>0</v>
      </c>
      <c r="N36" s="625">
        <v>0</v>
      </c>
      <c r="O36" s="625">
        <v>0</v>
      </c>
      <c r="P36" s="625"/>
      <c r="Q36" s="626"/>
      <c r="R36" s="373">
        <f t="shared" si="0"/>
        <v>66905</v>
      </c>
      <c r="S36" s="31"/>
    </row>
    <row r="37" spans="3:19" ht="12" customHeight="1" x14ac:dyDescent="0.2">
      <c r="C37" s="13"/>
      <c r="D37" s="19">
        <f>'Revenue - WHC'!D38</f>
        <v>27</v>
      </c>
      <c r="E37" s="68" t="str">
        <f>IF(OR('Services - WHC'!E36="",'Services - WHC'!E36="[Enter service]"),"",'Services - WHC'!E36)</f>
        <v>Sport and recreation</v>
      </c>
      <c r="F37" s="69" t="str">
        <f>IF(OR('Services - WHC'!F36="",'Services - WHC'!F36="[Select]"),"",'Services - WHC'!F36)</f>
        <v>External</v>
      </c>
      <c r="G37" s="26"/>
      <c r="H37" s="625">
        <v>28233.64</v>
      </c>
      <c r="I37" s="625">
        <v>210185</v>
      </c>
      <c r="J37" s="625">
        <v>0</v>
      </c>
      <c r="K37" s="625">
        <v>0</v>
      </c>
      <c r="L37" s="625">
        <v>0</v>
      </c>
      <c r="M37" s="625">
        <v>0</v>
      </c>
      <c r="N37" s="625">
        <v>0</v>
      </c>
      <c r="O37" s="625">
        <v>0</v>
      </c>
      <c r="P37" s="625"/>
      <c r="Q37" s="626"/>
      <c r="R37" s="373">
        <f t="shared" si="0"/>
        <v>238418.64</v>
      </c>
      <c r="S37" s="31"/>
    </row>
    <row r="38" spans="3:19" ht="12" customHeight="1" x14ac:dyDescent="0.2">
      <c r="C38" s="13"/>
      <c r="D38" s="19">
        <f>'Revenue - WHC'!D39</f>
        <v>28</v>
      </c>
      <c r="E38" s="68" t="str">
        <f>IF(OR('Services - WHC'!E37="",'Services - WHC'!E37="[Enter service]"),"",'Services - WHC'!E37)</f>
        <v>Statutory planning</v>
      </c>
      <c r="F38" s="69" t="str">
        <f>IF(OR('Services - WHC'!F37="",'Services - WHC'!F37="[Select]"),"",'Services - WHC'!F37)</f>
        <v>External</v>
      </c>
      <c r="G38" s="26"/>
      <c r="H38" s="625">
        <v>292134</v>
      </c>
      <c r="I38" s="625">
        <v>240220</v>
      </c>
      <c r="J38" s="625">
        <v>0</v>
      </c>
      <c r="K38" s="625">
        <v>0</v>
      </c>
      <c r="L38" s="625">
        <v>0</v>
      </c>
      <c r="M38" s="625">
        <v>0</v>
      </c>
      <c r="N38" s="625">
        <v>0</v>
      </c>
      <c r="O38" s="625">
        <v>0</v>
      </c>
      <c r="P38" s="625"/>
      <c r="Q38" s="626"/>
      <c r="R38" s="373">
        <f t="shared" si="0"/>
        <v>532354</v>
      </c>
      <c r="S38" s="31"/>
    </row>
    <row r="39" spans="3:19" ht="12" customHeight="1" x14ac:dyDescent="0.2">
      <c r="C39" s="13"/>
      <c r="D39" s="19">
        <f>'Revenue - WHC'!D40</f>
        <v>29</v>
      </c>
      <c r="E39" s="68" t="str">
        <f>IF(OR('Services - WHC'!E38="",'Services - WHC'!E38="[Enter service]"),"",'Services - WHC'!E38)</f>
        <v>Strategic planning</v>
      </c>
      <c r="F39" s="69" t="str">
        <f>IF(OR('Services - WHC'!F38="",'Services - WHC'!F38="[Select]"),"",'Services - WHC'!F38)</f>
        <v>Mixed</v>
      </c>
      <c r="G39" s="26"/>
      <c r="H39" s="625">
        <v>0</v>
      </c>
      <c r="I39" s="625">
        <v>70200</v>
      </c>
      <c r="J39" s="625">
        <v>0</v>
      </c>
      <c r="K39" s="625">
        <v>0</v>
      </c>
      <c r="L39" s="625">
        <v>0</v>
      </c>
      <c r="M39" s="625">
        <v>0</v>
      </c>
      <c r="N39" s="625">
        <v>0</v>
      </c>
      <c r="O39" s="625">
        <v>0</v>
      </c>
      <c r="P39" s="625"/>
      <c r="Q39" s="626"/>
      <c r="R39" s="373">
        <f t="shared" si="0"/>
        <v>70200</v>
      </c>
      <c r="S39" s="31"/>
    </row>
    <row r="40" spans="3:19" ht="12" customHeight="1" x14ac:dyDescent="0.2">
      <c r="C40" s="13"/>
      <c r="D40" s="19">
        <f>'Revenue - WHC'!D41</f>
        <v>30</v>
      </c>
      <c r="E40" s="68" t="str">
        <f>IF(OR('Services - WHC'!E39="",'Services - WHC'!E39="[Enter service]"),"",'Services - WHC'!E39)</f>
        <v>Tourism and events</v>
      </c>
      <c r="F40" s="69" t="str">
        <f>IF(OR('Services - WHC'!F39="",'Services - WHC'!F39="[Select]"),"",'Services - WHC'!F39)</f>
        <v>External</v>
      </c>
      <c r="G40" s="26"/>
      <c r="H40" s="625">
        <v>78936</v>
      </c>
      <c r="I40" s="625">
        <v>253571</v>
      </c>
      <c r="J40" s="625">
        <v>0</v>
      </c>
      <c r="K40" s="625">
        <v>0</v>
      </c>
      <c r="L40" s="625">
        <v>0</v>
      </c>
      <c r="M40" s="625">
        <v>0</v>
      </c>
      <c r="N40" s="625">
        <v>0</v>
      </c>
      <c r="O40" s="625">
        <v>0</v>
      </c>
      <c r="P40" s="625"/>
      <c r="Q40" s="626"/>
      <c r="R40" s="373">
        <f t="shared" si="0"/>
        <v>332507</v>
      </c>
      <c r="S40" s="31"/>
    </row>
    <row r="41" spans="3:19" ht="12" customHeight="1" x14ac:dyDescent="0.2">
      <c r="C41" s="13"/>
      <c r="D41" s="19">
        <f>'Revenue - WHC'!D42</f>
        <v>31</v>
      </c>
      <c r="E41" s="68" t="str">
        <f>IF(OR('Services - WHC'!E40="",'Services - WHC'!E40="[Enter service]"),"",'Services - WHC'!E40)</f>
        <v>Waste management</v>
      </c>
      <c r="F41" s="69" t="str">
        <f>IF(OR('Services - WHC'!F40="",'Services - WHC'!F40="[Select]"),"",'Services - WHC'!F40)</f>
        <v>External</v>
      </c>
      <c r="G41" s="26"/>
      <c r="H41" s="625">
        <v>80777</v>
      </c>
      <c r="I41" s="625">
        <v>2141720</v>
      </c>
      <c r="J41" s="625">
        <v>0</v>
      </c>
      <c r="K41" s="625">
        <v>0</v>
      </c>
      <c r="L41" s="625">
        <v>0</v>
      </c>
      <c r="M41" s="625">
        <v>0</v>
      </c>
      <c r="N41" s="625">
        <v>0</v>
      </c>
      <c r="O41" s="625">
        <v>0</v>
      </c>
      <c r="P41" s="625"/>
      <c r="Q41" s="626"/>
      <c r="R41" s="373">
        <f t="shared" si="0"/>
        <v>2222497</v>
      </c>
      <c r="S41" s="31"/>
    </row>
    <row r="42" spans="3:19" ht="12" customHeight="1" x14ac:dyDescent="0.2">
      <c r="C42" s="13"/>
      <c r="D42" s="19">
        <f>'Revenue - WHC'!D43</f>
        <v>32</v>
      </c>
      <c r="E42" s="68" t="str">
        <f>IF(OR('Services - WHC'!E41="",'Services - WHC'!E41="[Enter service]"),"",'Services - WHC'!E41)</f>
        <v/>
      </c>
      <c r="F42" s="69" t="str">
        <f>IF(OR('Services - WHC'!F41="",'Services - WHC'!F41="[Select]"),"",'Services - WHC'!F41)</f>
        <v/>
      </c>
      <c r="G42" s="26"/>
      <c r="H42" s="625"/>
      <c r="I42" s="625"/>
      <c r="J42" s="625"/>
      <c r="K42" s="625"/>
      <c r="L42" s="625"/>
      <c r="M42" s="625"/>
      <c r="N42" s="625"/>
      <c r="O42" s="625"/>
      <c r="P42" s="625"/>
      <c r="Q42" s="625"/>
      <c r="R42" s="373">
        <f t="shared" si="0"/>
        <v>0</v>
      </c>
      <c r="S42" s="31"/>
    </row>
    <row r="43" spans="3:19" ht="12" customHeight="1" x14ac:dyDescent="0.2">
      <c r="C43" s="13"/>
      <c r="D43" s="19">
        <f>'Revenue - WHC'!D44</f>
        <v>33</v>
      </c>
      <c r="E43" s="68" t="str">
        <f>IF(OR('Services - WHC'!E42="",'Services - WHC'!E42="[Enter service]"),"",'Services - WHC'!E42)</f>
        <v/>
      </c>
      <c r="F43" s="69" t="str">
        <f>IF(OR('Services - WHC'!F42="",'Services - WHC'!F42="[Select]"),"",'Services - WHC'!F42)</f>
        <v/>
      </c>
      <c r="G43" s="26"/>
      <c r="H43" s="625"/>
      <c r="I43" s="625"/>
      <c r="J43" s="625"/>
      <c r="K43" s="625"/>
      <c r="L43" s="625"/>
      <c r="M43" s="625"/>
      <c r="N43" s="625"/>
      <c r="O43" s="625"/>
      <c r="P43" s="625"/>
      <c r="Q43" s="625"/>
      <c r="R43" s="373">
        <f t="shared" si="0"/>
        <v>0</v>
      </c>
      <c r="S43" s="31"/>
    </row>
    <row r="44" spans="3:19" ht="12" customHeight="1" x14ac:dyDescent="0.2">
      <c r="C44" s="13"/>
      <c r="D44" s="19">
        <f>'Revenue - WHC'!D45</f>
        <v>34</v>
      </c>
      <c r="E44" s="68" t="str">
        <f>IF(OR('Services - WHC'!E43="",'Services - WHC'!E43="[Enter service]"),"",'Services - WHC'!E43)</f>
        <v/>
      </c>
      <c r="F44" s="69" t="str">
        <f>IF(OR('Services - WHC'!F43="",'Services - WHC'!F43="[Select]"),"",'Services - WHC'!F43)</f>
        <v/>
      </c>
      <c r="G44" s="26"/>
      <c r="H44" s="625"/>
      <c r="I44" s="625"/>
      <c r="J44" s="625"/>
      <c r="K44" s="625"/>
      <c r="L44" s="625"/>
      <c r="M44" s="625"/>
      <c r="N44" s="625"/>
      <c r="O44" s="625"/>
      <c r="P44" s="625"/>
      <c r="Q44" s="625"/>
      <c r="R44" s="373">
        <f t="shared" si="0"/>
        <v>0</v>
      </c>
      <c r="S44" s="31"/>
    </row>
    <row r="45" spans="3:19" ht="12" customHeight="1" x14ac:dyDescent="0.2">
      <c r="C45" s="13"/>
      <c r="D45" s="19">
        <f>'Revenue - WHC'!D46</f>
        <v>35</v>
      </c>
      <c r="E45" s="68" t="str">
        <f>IF(OR('Services - WHC'!E44="",'Services - WHC'!E44="[Enter service]"),"",'Services - WHC'!E44)</f>
        <v/>
      </c>
      <c r="F45" s="69" t="str">
        <f>IF(OR('Services - WHC'!F44="",'Services - WHC'!F44="[Select]"),"",'Services - WHC'!F44)</f>
        <v/>
      </c>
      <c r="G45" s="26"/>
      <c r="H45" s="625"/>
      <c r="I45" s="625"/>
      <c r="J45" s="625"/>
      <c r="K45" s="625"/>
      <c r="L45" s="625"/>
      <c r="M45" s="625"/>
      <c r="N45" s="625"/>
      <c r="O45" s="625"/>
      <c r="P45" s="625"/>
      <c r="Q45" s="625"/>
      <c r="R45" s="373">
        <f t="shared" si="0"/>
        <v>0</v>
      </c>
      <c r="S45" s="31"/>
    </row>
    <row r="46" spans="3:19" ht="12" customHeight="1" x14ac:dyDescent="0.2">
      <c r="C46" s="13"/>
      <c r="D46" s="19">
        <f>'Revenue - WHC'!D47</f>
        <v>36</v>
      </c>
      <c r="E46" s="68" t="str">
        <f>IF(OR('Services - WHC'!E45="",'Services - WHC'!E45="[Enter service]"),"",'Services - WHC'!E45)</f>
        <v/>
      </c>
      <c r="F46" s="69" t="str">
        <f>IF(OR('Services - WHC'!F45="",'Services - WHC'!F45="[Select]"),"",'Services - WHC'!F45)</f>
        <v/>
      </c>
      <c r="G46" s="26"/>
      <c r="H46" s="625"/>
      <c r="I46" s="625"/>
      <c r="J46" s="625"/>
      <c r="K46" s="625"/>
      <c r="L46" s="625"/>
      <c r="M46" s="625"/>
      <c r="N46" s="625"/>
      <c r="O46" s="625"/>
      <c r="P46" s="625"/>
      <c r="Q46" s="625"/>
      <c r="R46" s="373">
        <f t="shared" si="0"/>
        <v>0</v>
      </c>
      <c r="S46" s="31"/>
    </row>
    <row r="47" spans="3:19" ht="12" customHeight="1" x14ac:dyDescent="0.2">
      <c r="C47" s="13"/>
      <c r="D47" s="19">
        <f>'Revenue - WHC'!D48</f>
        <v>37</v>
      </c>
      <c r="E47" s="68" t="str">
        <f>IF(OR('Services - WHC'!E46="",'Services - WHC'!E46="[Enter service]"),"",'Services - WHC'!E46)</f>
        <v/>
      </c>
      <c r="F47" s="69" t="str">
        <f>IF(OR('Services - WHC'!F46="",'Services - WHC'!F46="[Select]"),"",'Services - WHC'!F46)</f>
        <v/>
      </c>
      <c r="G47" s="26"/>
      <c r="H47" s="625"/>
      <c r="I47" s="625"/>
      <c r="J47" s="625"/>
      <c r="K47" s="625"/>
      <c r="L47" s="625"/>
      <c r="M47" s="625"/>
      <c r="N47" s="625"/>
      <c r="O47" s="625"/>
      <c r="P47" s="625"/>
      <c r="Q47" s="625"/>
      <c r="R47" s="373">
        <f t="shared" si="0"/>
        <v>0</v>
      </c>
      <c r="S47" s="31"/>
    </row>
    <row r="48" spans="3:19" ht="12" customHeight="1" x14ac:dyDescent="0.2">
      <c r="C48" s="13"/>
      <c r="D48" s="19">
        <f>'Revenue - WHC'!D49</f>
        <v>38</v>
      </c>
      <c r="E48" s="68" t="str">
        <f>IF(OR('Services - WHC'!E47="",'Services - WHC'!E47="[Enter service]"),"",'Services - WHC'!E47)</f>
        <v/>
      </c>
      <c r="F48" s="69" t="str">
        <f>IF(OR('Services - WHC'!F47="",'Services - WHC'!F47="[Select]"),"",'Services - WHC'!F47)</f>
        <v/>
      </c>
      <c r="G48" s="26"/>
      <c r="H48" s="625"/>
      <c r="I48" s="625"/>
      <c r="J48" s="625"/>
      <c r="K48" s="625"/>
      <c r="L48" s="625"/>
      <c r="M48" s="625"/>
      <c r="N48" s="625"/>
      <c r="O48" s="625"/>
      <c r="P48" s="625"/>
      <c r="Q48" s="625"/>
      <c r="R48" s="373">
        <f t="shared" si="0"/>
        <v>0</v>
      </c>
      <c r="S48" s="31"/>
    </row>
    <row r="49" spans="3:19" ht="12" customHeight="1" x14ac:dyDescent="0.2">
      <c r="C49" s="13"/>
      <c r="D49" s="19">
        <f>'Revenue - WHC'!D50</f>
        <v>39</v>
      </c>
      <c r="E49" s="68" t="str">
        <f>IF(OR('Services - WHC'!E48="",'Services - WHC'!E48="[Enter service]"),"",'Services - WHC'!E48)</f>
        <v/>
      </c>
      <c r="F49" s="69" t="str">
        <f>IF(OR('Services - WHC'!F48="",'Services - WHC'!F48="[Select]"),"",'Services - WHC'!F48)</f>
        <v/>
      </c>
      <c r="G49" s="26"/>
      <c r="H49" s="625"/>
      <c r="I49" s="625"/>
      <c r="J49" s="625"/>
      <c r="K49" s="625"/>
      <c r="L49" s="625"/>
      <c r="M49" s="625"/>
      <c r="N49" s="625"/>
      <c r="O49" s="625"/>
      <c r="P49" s="625"/>
      <c r="Q49" s="625"/>
      <c r="R49" s="373">
        <f t="shared" si="0"/>
        <v>0</v>
      </c>
      <c r="S49" s="31"/>
    </row>
    <row r="50" spans="3:19" ht="12" customHeight="1" x14ac:dyDescent="0.2">
      <c r="C50" s="13"/>
      <c r="D50" s="19">
        <f>'Revenue - WHC'!D51</f>
        <v>40</v>
      </c>
      <c r="E50" s="68" t="str">
        <f>IF(OR('Services - WHC'!E49="",'Services - WHC'!E49="[Enter service]"),"",'Services - WHC'!E49)</f>
        <v/>
      </c>
      <c r="F50" s="69" t="str">
        <f>IF(OR('Services - WHC'!F49="",'Services - WHC'!F49="[Select]"),"",'Services - WHC'!F49)</f>
        <v/>
      </c>
      <c r="G50" s="26"/>
      <c r="H50" s="625"/>
      <c r="I50" s="625"/>
      <c r="J50" s="625"/>
      <c r="K50" s="625"/>
      <c r="L50" s="625"/>
      <c r="M50" s="625"/>
      <c r="N50" s="625"/>
      <c r="O50" s="625"/>
      <c r="P50" s="625"/>
      <c r="Q50" s="625"/>
      <c r="R50" s="373">
        <f t="shared" si="0"/>
        <v>0</v>
      </c>
      <c r="S50" s="31"/>
    </row>
    <row r="51" spans="3:19" ht="12" customHeight="1" x14ac:dyDescent="0.2">
      <c r="C51" s="13"/>
      <c r="D51" s="19">
        <f>'Revenue - WHC'!D52</f>
        <v>41</v>
      </c>
      <c r="E51" s="68" t="str">
        <f>IF(OR('Services - WHC'!E50="",'Services - WHC'!E50="[Enter service]"),"",'Services - WHC'!E50)</f>
        <v/>
      </c>
      <c r="F51" s="69" t="str">
        <f>IF(OR('Services - WHC'!F50="",'Services - WHC'!F50="[Select]"),"",'Services - WHC'!F50)</f>
        <v/>
      </c>
      <c r="G51" s="26"/>
      <c r="H51" s="625"/>
      <c r="I51" s="625"/>
      <c r="J51" s="625"/>
      <c r="K51" s="625"/>
      <c r="L51" s="625"/>
      <c r="M51" s="625"/>
      <c r="N51" s="625"/>
      <c r="O51" s="625"/>
      <c r="P51" s="625"/>
      <c r="Q51" s="625"/>
      <c r="R51" s="373">
        <f t="shared" si="0"/>
        <v>0</v>
      </c>
      <c r="S51" s="31"/>
    </row>
    <row r="52" spans="3:19" ht="12" customHeight="1" x14ac:dyDescent="0.2">
      <c r="C52" s="13"/>
      <c r="D52" s="19">
        <f>'Revenue - WHC'!D53</f>
        <v>42</v>
      </c>
      <c r="E52" s="68" t="str">
        <f>IF(OR('Services - WHC'!E51="",'Services - WHC'!E51="[Enter service]"),"",'Services - WHC'!E51)</f>
        <v/>
      </c>
      <c r="F52" s="69" t="str">
        <f>IF(OR('Services - WHC'!F51="",'Services - WHC'!F51="[Select]"),"",'Services - WHC'!F51)</f>
        <v/>
      </c>
      <c r="G52" s="26"/>
      <c r="H52" s="625"/>
      <c r="I52" s="625"/>
      <c r="J52" s="625"/>
      <c r="K52" s="625"/>
      <c r="L52" s="625"/>
      <c r="M52" s="625"/>
      <c r="N52" s="625"/>
      <c r="O52" s="625"/>
      <c r="P52" s="625"/>
      <c r="Q52" s="625"/>
      <c r="R52" s="373">
        <f t="shared" si="0"/>
        <v>0</v>
      </c>
      <c r="S52" s="31"/>
    </row>
    <row r="53" spans="3:19" ht="12" customHeight="1" x14ac:dyDescent="0.2">
      <c r="C53" s="13"/>
      <c r="D53" s="19">
        <f>'Revenue - WHC'!D54</f>
        <v>43</v>
      </c>
      <c r="E53" s="68" t="str">
        <f>IF(OR('Services - WHC'!E52="",'Services - WHC'!E52="[Enter service]"),"",'Services - WHC'!E52)</f>
        <v/>
      </c>
      <c r="F53" s="69" t="str">
        <f>IF(OR('Services - WHC'!F52="",'Services - WHC'!F52="[Select]"),"",'Services - WHC'!F52)</f>
        <v/>
      </c>
      <c r="G53" s="26"/>
      <c r="H53" s="625"/>
      <c r="I53" s="625"/>
      <c r="J53" s="625"/>
      <c r="K53" s="625"/>
      <c r="L53" s="625"/>
      <c r="M53" s="625"/>
      <c r="N53" s="625"/>
      <c r="O53" s="625"/>
      <c r="P53" s="625"/>
      <c r="Q53" s="625"/>
      <c r="R53" s="373">
        <f t="shared" si="0"/>
        <v>0</v>
      </c>
      <c r="S53" s="31"/>
    </row>
    <row r="54" spans="3:19" ht="12" customHeight="1" x14ac:dyDescent="0.2">
      <c r="C54" s="13"/>
      <c r="D54" s="19">
        <f>'Revenue - WHC'!D55</f>
        <v>44</v>
      </c>
      <c r="E54" s="68" t="str">
        <f>IF(OR('Services - WHC'!E53="",'Services - WHC'!E53="[Enter service]"),"",'Services - WHC'!E53)</f>
        <v/>
      </c>
      <c r="F54" s="69" t="str">
        <f>IF(OR('Services - WHC'!F53="",'Services - WHC'!F53="[Select]"),"",'Services - WHC'!F53)</f>
        <v/>
      </c>
      <c r="G54" s="26"/>
      <c r="H54" s="625"/>
      <c r="I54" s="625"/>
      <c r="J54" s="625"/>
      <c r="K54" s="625"/>
      <c r="L54" s="625"/>
      <c r="M54" s="625"/>
      <c r="N54" s="625"/>
      <c r="O54" s="625"/>
      <c r="P54" s="625"/>
      <c r="Q54" s="625"/>
      <c r="R54" s="373">
        <f t="shared" si="0"/>
        <v>0</v>
      </c>
      <c r="S54" s="31"/>
    </row>
    <row r="55" spans="3:19" ht="12" customHeight="1" x14ac:dyDescent="0.2">
      <c r="C55" s="13"/>
      <c r="D55" s="19">
        <f>'Revenue - WHC'!D56</f>
        <v>45</v>
      </c>
      <c r="E55" s="68" t="str">
        <f>IF(OR('Services - WHC'!E54="",'Services - WHC'!E54="[Enter service]"),"",'Services - WHC'!E54)</f>
        <v/>
      </c>
      <c r="F55" s="69" t="str">
        <f>IF(OR('Services - WHC'!F54="",'Services - WHC'!F54="[Select]"),"",'Services - WHC'!F54)</f>
        <v/>
      </c>
      <c r="G55" s="26"/>
      <c r="H55" s="625"/>
      <c r="I55" s="625"/>
      <c r="J55" s="625"/>
      <c r="K55" s="625"/>
      <c r="L55" s="625"/>
      <c r="M55" s="625"/>
      <c r="N55" s="625"/>
      <c r="O55" s="625"/>
      <c r="P55" s="625"/>
      <c r="Q55" s="625"/>
      <c r="R55" s="373">
        <f t="shared" si="0"/>
        <v>0</v>
      </c>
      <c r="S55" s="31"/>
    </row>
    <row r="56" spans="3:19" ht="12" customHeight="1" x14ac:dyDescent="0.2">
      <c r="C56" s="13"/>
      <c r="D56" s="19">
        <f>'Revenue - WHC'!D57</f>
        <v>46</v>
      </c>
      <c r="E56" s="68" t="str">
        <f>IF(OR('Services - WHC'!E55="",'Services - WHC'!E55="[Enter service]"),"",'Services - WHC'!E55)</f>
        <v/>
      </c>
      <c r="F56" s="69" t="str">
        <f>IF(OR('Services - WHC'!F55="",'Services - WHC'!F55="[Select]"),"",'Services - WHC'!F55)</f>
        <v/>
      </c>
      <c r="G56" s="26"/>
      <c r="H56" s="625"/>
      <c r="I56" s="625"/>
      <c r="J56" s="625"/>
      <c r="K56" s="625"/>
      <c r="L56" s="625"/>
      <c r="M56" s="625"/>
      <c r="N56" s="625"/>
      <c r="O56" s="625"/>
      <c r="P56" s="625"/>
      <c r="Q56" s="625"/>
      <c r="R56" s="373">
        <f t="shared" si="0"/>
        <v>0</v>
      </c>
      <c r="S56" s="31"/>
    </row>
    <row r="57" spans="3:19" ht="12" customHeight="1" x14ac:dyDescent="0.2">
      <c r="C57" s="13"/>
      <c r="D57" s="19">
        <f>'Revenue - WHC'!D58</f>
        <v>47</v>
      </c>
      <c r="E57" s="68" t="str">
        <f>IF(OR('Services - WHC'!E56="",'Services - WHC'!E56="[Enter service]"),"",'Services - WHC'!E56)</f>
        <v/>
      </c>
      <c r="F57" s="69" t="str">
        <f>IF(OR('Services - WHC'!F56="",'Services - WHC'!F56="[Select]"),"",'Services - WHC'!F56)</f>
        <v/>
      </c>
      <c r="G57" s="26"/>
      <c r="H57" s="625"/>
      <c r="I57" s="625"/>
      <c r="J57" s="625"/>
      <c r="K57" s="625"/>
      <c r="L57" s="625"/>
      <c r="M57" s="625"/>
      <c r="N57" s="625"/>
      <c r="O57" s="625"/>
      <c r="P57" s="625"/>
      <c r="Q57" s="625"/>
      <c r="R57" s="373">
        <f t="shared" si="0"/>
        <v>0</v>
      </c>
      <c r="S57" s="31"/>
    </row>
    <row r="58" spans="3:19" ht="12" customHeight="1" x14ac:dyDescent="0.2">
      <c r="C58" s="13"/>
      <c r="D58" s="19">
        <f>'Revenue - WHC'!D59</f>
        <v>48</v>
      </c>
      <c r="E58" s="68" t="str">
        <f>IF(OR('Services - WHC'!E57="",'Services - WHC'!E57="[Enter service]"),"",'Services - WHC'!E57)</f>
        <v/>
      </c>
      <c r="F58" s="69" t="str">
        <f>IF(OR('Services - WHC'!F57="",'Services - WHC'!F57="[Select]"),"",'Services - WHC'!F57)</f>
        <v/>
      </c>
      <c r="G58" s="26"/>
      <c r="H58" s="625"/>
      <c r="I58" s="625"/>
      <c r="J58" s="625"/>
      <c r="K58" s="625"/>
      <c r="L58" s="625"/>
      <c r="M58" s="625"/>
      <c r="N58" s="625"/>
      <c r="O58" s="625"/>
      <c r="P58" s="625"/>
      <c r="Q58" s="625"/>
      <c r="R58" s="373">
        <f t="shared" si="0"/>
        <v>0</v>
      </c>
      <c r="S58" s="31"/>
    </row>
    <row r="59" spans="3:19" ht="12" customHeight="1" x14ac:dyDescent="0.2">
      <c r="C59" s="13"/>
      <c r="D59" s="19">
        <f>'Revenue - WHC'!D60</f>
        <v>49</v>
      </c>
      <c r="E59" s="68" t="str">
        <f>IF(OR('Services - WHC'!E58="",'Services - WHC'!E58="[Enter service]"),"",'Services - WHC'!E58)</f>
        <v/>
      </c>
      <c r="F59" s="69" t="str">
        <f>IF(OR('Services - WHC'!F58="",'Services - WHC'!F58="[Select]"),"",'Services - WHC'!F58)</f>
        <v/>
      </c>
      <c r="G59" s="26"/>
      <c r="H59" s="625"/>
      <c r="I59" s="625"/>
      <c r="J59" s="625"/>
      <c r="K59" s="625"/>
      <c r="L59" s="625"/>
      <c r="M59" s="625"/>
      <c r="N59" s="625"/>
      <c r="O59" s="625"/>
      <c r="P59" s="625"/>
      <c r="Q59" s="625"/>
      <c r="R59" s="373">
        <f t="shared" si="0"/>
        <v>0</v>
      </c>
      <c r="S59" s="31"/>
    </row>
    <row r="60" spans="3:19" ht="12" customHeight="1" x14ac:dyDescent="0.2">
      <c r="C60" s="13"/>
      <c r="D60" s="19">
        <f>'Revenue - WHC'!D61</f>
        <v>50</v>
      </c>
      <c r="E60" s="68" t="str">
        <f>IF(OR('Services - WHC'!E59="",'Services - WHC'!E59="[Enter service]"),"",'Services - WHC'!E59)</f>
        <v/>
      </c>
      <c r="F60" s="69" t="str">
        <f>IF(OR('Services - WHC'!F59="",'Services - WHC'!F59="[Select]"),"",'Services - WHC'!F59)</f>
        <v/>
      </c>
      <c r="G60" s="26"/>
      <c r="H60" s="625"/>
      <c r="I60" s="625"/>
      <c r="J60" s="625"/>
      <c r="K60" s="625"/>
      <c r="L60" s="625"/>
      <c r="M60" s="625"/>
      <c r="N60" s="625"/>
      <c r="O60" s="625"/>
      <c r="P60" s="625"/>
      <c r="Q60" s="625"/>
      <c r="R60" s="373">
        <f t="shared" si="0"/>
        <v>0</v>
      </c>
      <c r="S60" s="31"/>
    </row>
    <row r="61" spans="3:19" ht="12" customHeight="1" x14ac:dyDescent="0.2">
      <c r="C61" s="13"/>
      <c r="D61" s="19">
        <f>'Revenue - WHC'!D62</f>
        <v>51</v>
      </c>
      <c r="E61" s="68" t="str">
        <f>IF(OR('Services - WHC'!E60="",'Services - WHC'!E60="[Enter service]"),"",'Services - WHC'!E60)</f>
        <v/>
      </c>
      <c r="F61" s="69" t="str">
        <f>IF(OR('Services - WHC'!F60="",'Services - WHC'!F60="[Select]"),"",'Services - WHC'!F60)</f>
        <v/>
      </c>
      <c r="G61" s="26"/>
      <c r="H61" s="625"/>
      <c r="I61" s="625"/>
      <c r="J61" s="625"/>
      <c r="K61" s="625"/>
      <c r="L61" s="625"/>
      <c r="M61" s="625"/>
      <c r="N61" s="625"/>
      <c r="O61" s="625"/>
      <c r="P61" s="625"/>
      <c r="Q61" s="625"/>
      <c r="R61" s="373">
        <f t="shared" si="0"/>
        <v>0</v>
      </c>
      <c r="S61" s="31"/>
    </row>
    <row r="62" spans="3:19" ht="12" customHeight="1" x14ac:dyDescent="0.2">
      <c r="C62" s="13"/>
      <c r="D62" s="19">
        <f>'Revenue - WHC'!D63</f>
        <v>52</v>
      </c>
      <c r="E62" s="68" t="str">
        <f>IF(OR('Services - WHC'!E61="",'Services - WHC'!E61="[Enter service]"),"",'Services - WHC'!E61)</f>
        <v/>
      </c>
      <c r="F62" s="69" t="str">
        <f>IF(OR('Services - WHC'!F61="",'Services - WHC'!F61="[Select]"),"",'Services - WHC'!F61)</f>
        <v/>
      </c>
      <c r="G62" s="26"/>
      <c r="H62" s="625"/>
      <c r="I62" s="625"/>
      <c r="J62" s="625"/>
      <c r="K62" s="625"/>
      <c r="L62" s="625"/>
      <c r="M62" s="625"/>
      <c r="N62" s="625"/>
      <c r="O62" s="625"/>
      <c r="P62" s="625"/>
      <c r="Q62" s="625"/>
      <c r="R62" s="373">
        <f t="shared" si="0"/>
        <v>0</v>
      </c>
      <c r="S62" s="31"/>
    </row>
    <row r="63" spans="3:19" ht="12" customHeight="1" x14ac:dyDescent="0.2">
      <c r="C63" s="13"/>
      <c r="D63" s="19">
        <f>'Revenue - WHC'!D64</f>
        <v>53</v>
      </c>
      <c r="E63" s="68" t="str">
        <f>IF(OR('Services - WHC'!E62="",'Services - WHC'!E62="[Enter service]"),"",'Services - WHC'!E62)</f>
        <v/>
      </c>
      <c r="F63" s="69" t="str">
        <f>IF(OR('Services - WHC'!F62="",'Services - WHC'!F62="[Select]"),"",'Services - WHC'!F62)</f>
        <v/>
      </c>
      <c r="G63" s="26"/>
      <c r="H63" s="625"/>
      <c r="I63" s="625"/>
      <c r="J63" s="625"/>
      <c r="K63" s="625"/>
      <c r="L63" s="625"/>
      <c r="M63" s="625"/>
      <c r="N63" s="625"/>
      <c r="O63" s="625"/>
      <c r="P63" s="625"/>
      <c r="Q63" s="625"/>
      <c r="R63" s="373">
        <f t="shared" si="0"/>
        <v>0</v>
      </c>
      <c r="S63" s="31"/>
    </row>
    <row r="64" spans="3:19" ht="12" customHeight="1" x14ac:dyDescent="0.2">
      <c r="C64" s="13"/>
      <c r="D64" s="19">
        <f>'Revenue - WHC'!D65</f>
        <v>54</v>
      </c>
      <c r="E64" s="68" t="str">
        <f>IF(OR('Services - WHC'!E63="",'Services - WHC'!E63="[Enter service]"),"",'Services - WHC'!E63)</f>
        <v/>
      </c>
      <c r="F64" s="69" t="str">
        <f>IF(OR('Services - WHC'!F63="",'Services - WHC'!F63="[Select]"),"",'Services - WHC'!F63)</f>
        <v/>
      </c>
      <c r="G64" s="26"/>
      <c r="H64" s="625"/>
      <c r="I64" s="625"/>
      <c r="J64" s="625"/>
      <c r="K64" s="625"/>
      <c r="L64" s="625"/>
      <c r="M64" s="625"/>
      <c r="N64" s="625"/>
      <c r="O64" s="625"/>
      <c r="P64" s="625"/>
      <c r="Q64" s="625"/>
      <c r="R64" s="373">
        <f t="shared" si="0"/>
        <v>0</v>
      </c>
      <c r="S64" s="31"/>
    </row>
    <row r="65" spans="3:19" ht="12" customHeight="1" x14ac:dyDescent="0.2">
      <c r="C65" s="13"/>
      <c r="D65" s="19">
        <f>'Revenue - WHC'!D66</f>
        <v>55</v>
      </c>
      <c r="E65" s="68" t="str">
        <f>IF(OR('Services - WHC'!E64="",'Services - WHC'!E64="[Enter service]"),"",'Services - WHC'!E64)</f>
        <v/>
      </c>
      <c r="F65" s="69" t="str">
        <f>IF(OR('Services - WHC'!F64="",'Services - WHC'!F64="[Select]"),"",'Services - WHC'!F64)</f>
        <v/>
      </c>
      <c r="G65" s="26"/>
      <c r="H65" s="625"/>
      <c r="I65" s="625"/>
      <c r="J65" s="625"/>
      <c r="K65" s="625"/>
      <c r="L65" s="625"/>
      <c r="M65" s="625"/>
      <c r="N65" s="625"/>
      <c r="O65" s="625"/>
      <c r="P65" s="625"/>
      <c r="Q65" s="625"/>
      <c r="R65" s="373">
        <f t="shared" si="0"/>
        <v>0</v>
      </c>
      <c r="S65" s="31"/>
    </row>
    <row r="66" spans="3:19" ht="12" customHeight="1" x14ac:dyDescent="0.2">
      <c r="C66" s="13"/>
      <c r="D66" s="19">
        <f>'Revenue - WHC'!D67</f>
        <v>56</v>
      </c>
      <c r="E66" s="68" t="str">
        <f>IF(OR('Services - WHC'!E65="",'Services - WHC'!E65="[Enter service]"),"",'Services - WHC'!E65)</f>
        <v/>
      </c>
      <c r="F66" s="69" t="str">
        <f>IF(OR('Services - WHC'!F65="",'Services - WHC'!F65="[Select]"),"",'Services - WHC'!F65)</f>
        <v/>
      </c>
      <c r="G66" s="26"/>
      <c r="H66" s="625"/>
      <c r="I66" s="625"/>
      <c r="J66" s="625"/>
      <c r="K66" s="625"/>
      <c r="L66" s="625"/>
      <c r="M66" s="625"/>
      <c r="N66" s="625"/>
      <c r="O66" s="625"/>
      <c r="P66" s="625"/>
      <c r="Q66" s="625"/>
      <c r="R66" s="373">
        <f t="shared" si="0"/>
        <v>0</v>
      </c>
      <c r="S66" s="31"/>
    </row>
    <row r="67" spans="3:19" ht="12" customHeight="1" x14ac:dyDescent="0.2">
      <c r="C67" s="13"/>
      <c r="D67" s="19">
        <f>'Revenue - WHC'!D68</f>
        <v>57</v>
      </c>
      <c r="E67" s="68" t="str">
        <f>IF(OR('Services - WHC'!E66="",'Services - WHC'!E66="[Enter service]"),"",'Services - WHC'!E66)</f>
        <v/>
      </c>
      <c r="F67" s="69" t="str">
        <f>IF(OR('Services - WHC'!F66="",'Services - WHC'!F66="[Select]"),"",'Services - WHC'!F66)</f>
        <v/>
      </c>
      <c r="G67" s="26"/>
      <c r="H67" s="625"/>
      <c r="I67" s="625"/>
      <c r="J67" s="625"/>
      <c r="K67" s="625"/>
      <c r="L67" s="625"/>
      <c r="M67" s="625"/>
      <c r="N67" s="625"/>
      <c r="O67" s="625"/>
      <c r="P67" s="625"/>
      <c r="Q67" s="625"/>
      <c r="R67" s="373">
        <f t="shared" si="0"/>
        <v>0</v>
      </c>
      <c r="S67" s="31"/>
    </row>
    <row r="68" spans="3:19" ht="12" customHeight="1" x14ac:dyDescent="0.2">
      <c r="C68" s="13"/>
      <c r="D68" s="19">
        <f>'Revenue - WHC'!D69</f>
        <v>58</v>
      </c>
      <c r="E68" s="68" t="str">
        <f>IF(OR('Services - WHC'!E67="",'Services - WHC'!E67="[Enter service]"),"",'Services - WHC'!E67)</f>
        <v/>
      </c>
      <c r="F68" s="69" t="str">
        <f>IF(OR('Services - WHC'!F67="",'Services - WHC'!F67="[Select]"),"",'Services - WHC'!F67)</f>
        <v/>
      </c>
      <c r="G68" s="26"/>
      <c r="H68" s="625"/>
      <c r="I68" s="625"/>
      <c r="J68" s="625"/>
      <c r="K68" s="625"/>
      <c r="L68" s="625"/>
      <c r="M68" s="625"/>
      <c r="N68" s="625"/>
      <c r="O68" s="625"/>
      <c r="P68" s="625"/>
      <c r="Q68" s="625"/>
      <c r="R68" s="373">
        <f t="shared" si="0"/>
        <v>0</v>
      </c>
      <c r="S68" s="31"/>
    </row>
    <row r="69" spans="3:19" ht="12" customHeight="1" x14ac:dyDescent="0.2">
      <c r="C69" s="13"/>
      <c r="D69" s="19">
        <f>'Revenue - WHC'!D70</f>
        <v>59</v>
      </c>
      <c r="E69" s="68" t="str">
        <f>IF(OR('Services - WHC'!E68="",'Services - WHC'!E68="[Enter service]"),"",'Services - WHC'!E68)</f>
        <v/>
      </c>
      <c r="F69" s="69" t="str">
        <f>IF(OR('Services - WHC'!F68="",'Services - WHC'!F68="[Select]"),"",'Services - WHC'!F68)</f>
        <v/>
      </c>
      <c r="G69" s="26"/>
      <c r="H69" s="625"/>
      <c r="I69" s="625"/>
      <c r="J69" s="625"/>
      <c r="K69" s="625"/>
      <c r="L69" s="625"/>
      <c r="M69" s="625"/>
      <c r="N69" s="625"/>
      <c r="O69" s="625"/>
      <c r="P69" s="625"/>
      <c r="Q69" s="625"/>
      <c r="R69" s="373">
        <f t="shared" si="0"/>
        <v>0</v>
      </c>
      <c r="S69" s="31"/>
    </row>
    <row r="70" spans="3:19" ht="12" customHeight="1" x14ac:dyDescent="0.2">
      <c r="C70" s="13"/>
      <c r="D70" s="19">
        <f>'Revenue - WHC'!D71</f>
        <v>60</v>
      </c>
      <c r="E70" s="68" t="str">
        <f>IF(OR('Services - WHC'!E69="",'Services - WHC'!E69="[Enter service]"),"",'Services - WHC'!E69)</f>
        <v/>
      </c>
      <c r="F70" s="69" t="str">
        <f>IF(OR('Services - WHC'!F69="",'Services - WHC'!F69="[Select]"),"",'Services - WHC'!F69)</f>
        <v/>
      </c>
      <c r="G70" s="26"/>
      <c r="H70" s="625"/>
      <c r="I70" s="625"/>
      <c r="J70" s="625"/>
      <c r="K70" s="625"/>
      <c r="L70" s="625"/>
      <c r="M70" s="625"/>
      <c r="N70" s="625"/>
      <c r="O70" s="625"/>
      <c r="P70" s="625"/>
      <c r="Q70" s="625"/>
      <c r="R70" s="373">
        <f t="shared" si="0"/>
        <v>0</v>
      </c>
      <c r="S70" s="31"/>
    </row>
    <row r="71" spans="3:19" ht="12" customHeight="1" x14ac:dyDescent="0.2">
      <c r="C71" s="13"/>
      <c r="D71" s="19">
        <f>'Revenue - WHC'!D72</f>
        <v>61</v>
      </c>
      <c r="E71" s="68" t="str">
        <f>IF(OR('Services - WHC'!E70="",'Services - WHC'!E70="[Enter service]"),"",'Services - WHC'!E70)</f>
        <v/>
      </c>
      <c r="F71" s="69" t="str">
        <f>IF(OR('Services - WHC'!F70="",'Services - WHC'!F70="[Select]"),"",'Services - WHC'!F70)</f>
        <v/>
      </c>
      <c r="G71" s="26"/>
      <c r="H71" s="625"/>
      <c r="I71" s="625"/>
      <c r="J71" s="625"/>
      <c r="K71" s="625"/>
      <c r="L71" s="625"/>
      <c r="M71" s="625"/>
      <c r="N71" s="625"/>
      <c r="O71" s="625"/>
      <c r="P71" s="625"/>
      <c r="Q71" s="625"/>
      <c r="R71" s="373">
        <f t="shared" si="0"/>
        <v>0</v>
      </c>
      <c r="S71" s="31"/>
    </row>
    <row r="72" spans="3:19" ht="12" customHeight="1" x14ac:dyDescent="0.2">
      <c r="C72" s="13"/>
      <c r="D72" s="19">
        <f>'Revenue - WHC'!D73</f>
        <v>62</v>
      </c>
      <c r="E72" s="68" t="str">
        <f>IF(OR('Services - WHC'!E71="",'Services - WHC'!E71="[Enter service]"),"",'Services - WHC'!E71)</f>
        <v/>
      </c>
      <c r="F72" s="69" t="str">
        <f>IF(OR('Services - WHC'!F71="",'Services - WHC'!F71="[Select]"),"",'Services - WHC'!F71)</f>
        <v/>
      </c>
      <c r="G72" s="26"/>
      <c r="H72" s="625"/>
      <c r="I72" s="625"/>
      <c r="J72" s="625"/>
      <c r="K72" s="625"/>
      <c r="L72" s="625"/>
      <c r="M72" s="625"/>
      <c r="N72" s="625"/>
      <c r="O72" s="625"/>
      <c r="P72" s="625"/>
      <c r="Q72" s="625"/>
      <c r="R72" s="373">
        <f t="shared" si="0"/>
        <v>0</v>
      </c>
      <c r="S72" s="31"/>
    </row>
    <row r="73" spans="3:19" ht="12" customHeight="1" x14ac:dyDescent="0.2">
      <c r="C73" s="13"/>
      <c r="D73" s="19">
        <f>'Revenue - WHC'!D74</f>
        <v>63</v>
      </c>
      <c r="E73" s="68" t="str">
        <f>IF(OR('Services - WHC'!E72="",'Services - WHC'!E72="[Enter service]"),"",'Services - WHC'!E72)</f>
        <v/>
      </c>
      <c r="F73" s="69" t="str">
        <f>IF(OR('Services - WHC'!F72="",'Services - WHC'!F72="[Select]"),"",'Services - WHC'!F72)</f>
        <v/>
      </c>
      <c r="G73" s="26"/>
      <c r="H73" s="625"/>
      <c r="I73" s="625"/>
      <c r="J73" s="625"/>
      <c r="K73" s="625"/>
      <c r="L73" s="625"/>
      <c r="M73" s="625"/>
      <c r="N73" s="625"/>
      <c r="O73" s="625"/>
      <c r="P73" s="625"/>
      <c r="Q73" s="625"/>
      <c r="R73" s="373">
        <f t="shared" si="0"/>
        <v>0</v>
      </c>
      <c r="S73" s="31"/>
    </row>
    <row r="74" spans="3:19" ht="12" customHeight="1" x14ac:dyDescent="0.2">
      <c r="C74" s="13"/>
      <c r="D74" s="19">
        <f>'Revenue - WHC'!D75</f>
        <v>64</v>
      </c>
      <c r="E74" s="68" t="str">
        <f>IF(OR('Services - WHC'!E73="",'Services - WHC'!E73="[Enter service]"),"",'Services - WHC'!E73)</f>
        <v/>
      </c>
      <c r="F74" s="69" t="str">
        <f>IF(OR('Services - WHC'!F73="",'Services - WHC'!F73="[Select]"),"",'Services - WHC'!F73)</f>
        <v/>
      </c>
      <c r="G74" s="26"/>
      <c r="H74" s="625"/>
      <c r="I74" s="625"/>
      <c r="J74" s="625"/>
      <c r="K74" s="625"/>
      <c r="L74" s="625"/>
      <c r="M74" s="625"/>
      <c r="N74" s="625"/>
      <c r="O74" s="625"/>
      <c r="P74" s="625"/>
      <c r="Q74" s="625"/>
      <c r="R74" s="373">
        <f t="shared" si="0"/>
        <v>0</v>
      </c>
      <c r="S74" s="31"/>
    </row>
    <row r="75" spans="3:19" ht="12" customHeight="1" x14ac:dyDescent="0.2">
      <c r="C75" s="13"/>
      <c r="D75" s="19">
        <f>'Revenue - WHC'!D76</f>
        <v>65</v>
      </c>
      <c r="E75" s="68" t="str">
        <f>IF(OR('Services - WHC'!E74="",'Services - WHC'!E74="[Enter service]"),"",'Services - WHC'!E74)</f>
        <v/>
      </c>
      <c r="F75" s="69" t="str">
        <f>IF(OR('Services - WHC'!F74="",'Services - WHC'!F74="[Select]"),"",'Services - WHC'!F74)</f>
        <v/>
      </c>
      <c r="G75" s="26"/>
      <c r="H75" s="625"/>
      <c r="I75" s="625"/>
      <c r="J75" s="625"/>
      <c r="K75" s="625"/>
      <c r="L75" s="625"/>
      <c r="M75" s="625"/>
      <c r="N75" s="625"/>
      <c r="O75" s="625"/>
      <c r="P75" s="625"/>
      <c r="Q75" s="625"/>
      <c r="R75" s="373">
        <f t="shared" si="0"/>
        <v>0</v>
      </c>
      <c r="S75" s="31"/>
    </row>
    <row r="76" spans="3:19" ht="12" customHeight="1" x14ac:dyDescent="0.2">
      <c r="C76" s="13"/>
      <c r="D76" s="19">
        <f>'Revenue - WHC'!D77</f>
        <v>66</v>
      </c>
      <c r="E76" s="68" t="str">
        <f>IF(OR('Services - WHC'!E75="",'Services - WHC'!E75="[Enter service]"),"",'Services - WHC'!E75)</f>
        <v/>
      </c>
      <c r="F76" s="69" t="str">
        <f>IF(OR('Services - WHC'!F75="",'Services - WHC'!F75="[Select]"),"",'Services - WHC'!F75)</f>
        <v/>
      </c>
      <c r="G76" s="26"/>
      <c r="H76" s="625"/>
      <c r="I76" s="625"/>
      <c r="J76" s="625"/>
      <c r="K76" s="625"/>
      <c r="L76" s="625"/>
      <c r="M76" s="625"/>
      <c r="N76" s="625"/>
      <c r="O76" s="625"/>
      <c r="P76" s="625"/>
      <c r="Q76" s="625"/>
      <c r="R76" s="373">
        <f t="shared" ref="R76:R151" si="1">SUM(H76:Q76)</f>
        <v>0</v>
      </c>
      <c r="S76" s="31"/>
    </row>
    <row r="77" spans="3:19" ht="12" customHeight="1" x14ac:dyDescent="0.2">
      <c r="C77" s="13"/>
      <c r="D77" s="19">
        <f>'Revenue - WHC'!D78</f>
        <v>67</v>
      </c>
      <c r="E77" s="68" t="str">
        <f>IF(OR('Services - WHC'!E76="",'Services - WHC'!E76="[Enter service]"),"",'Services - WHC'!E76)</f>
        <v/>
      </c>
      <c r="F77" s="69" t="str">
        <f>IF(OR('Services - WHC'!F76="",'Services - WHC'!F76="[Select]"),"",'Services - WHC'!F76)</f>
        <v/>
      </c>
      <c r="G77" s="26"/>
      <c r="H77" s="625"/>
      <c r="I77" s="625"/>
      <c r="J77" s="625"/>
      <c r="K77" s="625"/>
      <c r="L77" s="625"/>
      <c r="M77" s="625"/>
      <c r="N77" s="625"/>
      <c r="O77" s="625"/>
      <c r="P77" s="625"/>
      <c r="Q77" s="625"/>
      <c r="R77" s="373">
        <f t="shared" si="1"/>
        <v>0</v>
      </c>
      <c r="S77" s="31"/>
    </row>
    <row r="78" spans="3:19" ht="12" customHeight="1" x14ac:dyDescent="0.2">
      <c r="C78" s="13"/>
      <c r="D78" s="19">
        <f>'Revenue - WHC'!D79</f>
        <v>68</v>
      </c>
      <c r="E78" s="68" t="str">
        <f>IF(OR('Services - WHC'!E77="",'Services - WHC'!E77="[Enter service]"),"",'Services - WHC'!E77)</f>
        <v/>
      </c>
      <c r="F78" s="69" t="str">
        <f>IF(OR('Services - WHC'!F77="",'Services - WHC'!F77="[Select]"),"",'Services - WHC'!F77)</f>
        <v/>
      </c>
      <c r="G78" s="26"/>
      <c r="H78" s="625"/>
      <c r="I78" s="625"/>
      <c r="J78" s="625"/>
      <c r="K78" s="625"/>
      <c r="L78" s="625"/>
      <c r="M78" s="625"/>
      <c r="N78" s="625"/>
      <c r="O78" s="625"/>
      <c r="P78" s="625"/>
      <c r="Q78" s="625"/>
      <c r="R78" s="373">
        <f t="shared" si="1"/>
        <v>0</v>
      </c>
      <c r="S78" s="31"/>
    </row>
    <row r="79" spans="3:19" ht="12" customHeight="1" x14ac:dyDescent="0.2">
      <c r="C79" s="13"/>
      <c r="D79" s="19">
        <f>'Revenue - WHC'!D80</f>
        <v>69</v>
      </c>
      <c r="E79" s="68" t="str">
        <f>IF(OR('Services - WHC'!E78="",'Services - WHC'!E78="[Enter service]"),"",'Services - WHC'!E78)</f>
        <v/>
      </c>
      <c r="F79" s="69" t="str">
        <f>IF(OR('Services - WHC'!F78="",'Services - WHC'!F78="[Select]"),"",'Services - WHC'!F78)</f>
        <v/>
      </c>
      <c r="G79" s="26"/>
      <c r="H79" s="625"/>
      <c r="I79" s="625"/>
      <c r="J79" s="625"/>
      <c r="K79" s="625"/>
      <c r="L79" s="625"/>
      <c r="M79" s="625"/>
      <c r="N79" s="625"/>
      <c r="O79" s="625"/>
      <c r="P79" s="625"/>
      <c r="Q79" s="625"/>
      <c r="R79" s="373">
        <f t="shared" si="1"/>
        <v>0</v>
      </c>
      <c r="S79" s="31"/>
    </row>
    <row r="80" spans="3:19" ht="12" customHeight="1" x14ac:dyDescent="0.2">
      <c r="C80" s="13"/>
      <c r="D80" s="19">
        <f>'Revenue - WHC'!D81</f>
        <v>70</v>
      </c>
      <c r="E80" s="68" t="str">
        <f>IF(OR('Services - WHC'!E79="",'Services - WHC'!E79="[Enter service]"),"",'Services - WHC'!E79)</f>
        <v/>
      </c>
      <c r="F80" s="69" t="str">
        <f>IF(OR('Services - WHC'!F79="",'Services - WHC'!F79="[Select]"),"",'Services - WHC'!F79)</f>
        <v/>
      </c>
      <c r="G80" s="26"/>
      <c r="H80" s="625"/>
      <c r="I80" s="625"/>
      <c r="J80" s="625"/>
      <c r="K80" s="625"/>
      <c r="L80" s="625"/>
      <c r="M80" s="625"/>
      <c r="N80" s="625"/>
      <c r="O80" s="625"/>
      <c r="P80" s="625"/>
      <c r="Q80" s="625"/>
      <c r="R80" s="373">
        <f t="shared" si="1"/>
        <v>0</v>
      </c>
      <c r="S80" s="31"/>
    </row>
    <row r="81" spans="3:19" ht="12" customHeight="1" x14ac:dyDescent="0.2">
      <c r="C81" s="13"/>
      <c r="D81" s="19">
        <f>'Revenue - WHC'!D82</f>
        <v>71</v>
      </c>
      <c r="E81" s="68" t="str">
        <f>IF(OR('Services - WHC'!E80="",'Services - WHC'!E80="[Enter service]"),"",'Services - WHC'!E80)</f>
        <v/>
      </c>
      <c r="F81" s="69" t="str">
        <f>IF(OR('Services - WHC'!F80="",'Services - WHC'!F80="[Select]"),"",'Services - WHC'!F80)</f>
        <v/>
      </c>
      <c r="G81" s="26"/>
      <c r="H81" s="625"/>
      <c r="I81" s="625"/>
      <c r="J81" s="625"/>
      <c r="K81" s="625"/>
      <c r="L81" s="625"/>
      <c r="M81" s="625"/>
      <c r="N81" s="625"/>
      <c r="O81" s="625"/>
      <c r="P81" s="625"/>
      <c r="Q81" s="625"/>
      <c r="R81" s="373">
        <f t="shared" si="1"/>
        <v>0</v>
      </c>
      <c r="S81" s="31"/>
    </row>
    <row r="82" spans="3:19" ht="12" customHeight="1" x14ac:dyDescent="0.2">
      <c r="C82" s="13"/>
      <c r="D82" s="19">
        <f>'Revenue - WHC'!D83</f>
        <v>72</v>
      </c>
      <c r="E82" s="68" t="str">
        <f>IF(OR('Services - WHC'!E81="",'Services - WHC'!E81="[Enter service]"),"",'Services - WHC'!E81)</f>
        <v/>
      </c>
      <c r="F82" s="69" t="str">
        <f>IF(OR('Services - WHC'!F81="",'Services - WHC'!F81="[Select]"),"",'Services - WHC'!F81)</f>
        <v/>
      </c>
      <c r="G82" s="26"/>
      <c r="H82" s="625"/>
      <c r="I82" s="625"/>
      <c r="J82" s="625"/>
      <c r="K82" s="625"/>
      <c r="L82" s="625"/>
      <c r="M82" s="625"/>
      <c r="N82" s="625"/>
      <c r="O82" s="625"/>
      <c r="P82" s="625"/>
      <c r="Q82" s="625"/>
      <c r="R82" s="373">
        <f t="shared" si="1"/>
        <v>0</v>
      </c>
      <c r="S82" s="31"/>
    </row>
    <row r="83" spans="3:19" ht="12" customHeight="1" x14ac:dyDescent="0.2">
      <c r="C83" s="13"/>
      <c r="D83" s="19">
        <f>'Revenue - WHC'!D84</f>
        <v>73</v>
      </c>
      <c r="E83" s="68" t="str">
        <f>IF(OR('Services - WHC'!E82="",'Services - WHC'!E82="[Enter service]"),"",'Services - WHC'!E82)</f>
        <v/>
      </c>
      <c r="F83" s="69" t="str">
        <f>IF(OR('Services - WHC'!F82="",'Services - WHC'!F82="[Select]"),"",'Services - WHC'!F82)</f>
        <v/>
      </c>
      <c r="G83" s="26"/>
      <c r="H83" s="625"/>
      <c r="I83" s="625"/>
      <c r="J83" s="625"/>
      <c r="K83" s="625"/>
      <c r="L83" s="625"/>
      <c r="M83" s="625"/>
      <c r="N83" s="625"/>
      <c r="O83" s="625"/>
      <c r="P83" s="625"/>
      <c r="Q83" s="625"/>
      <c r="R83" s="373">
        <f t="shared" si="1"/>
        <v>0</v>
      </c>
      <c r="S83" s="31"/>
    </row>
    <row r="84" spans="3:19" ht="12" customHeight="1" x14ac:dyDescent="0.2">
      <c r="C84" s="13"/>
      <c r="D84" s="19">
        <f>'Revenue - WHC'!D85</f>
        <v>74</v>
      </c>
      <c r="E84" s="68" t="str">
        <f>IF(OR('Services - WHC'!E83="",'Services - WHC'!E83="[Enter service]"),"",'Services - WHC'!E83)</f>
        <v/>
      </c>
      <c r="F84" s="69" t="str">
        <f>IF(OR('Services - WHC'!F83="",'Services - WHC'!F83="[Select]"),"",'Services - WHC'!F83)</f>
        <v/>
      </c>
      <c r="G84" s="26"/>
      <c r="H84" s="625"/>
      <c r="I84" s="625"/>
      <c r="J84" s="625"/>
      <c r="K84" s="625"/>
      <c r="L84" s="625"/>
      <c r="M84" s="625"/>
      <c r="N84" s="625"/>
      <c r="O84" s="625"/>
      <c r="P84" s="625"/>
      <c r="Q84" s="625"/>
      <c r="R84" s="373">
        <f t="shared" si="1"/>
        <v>0</v>
      </c>
      <c r="S84" s="31"/>
    </row>
    <row r="85" spans="3:19" ht="12" customHeight="1" x14ac:dyDescent="0.2">
      <c r="C85" s="13"/>
      <c r="D85" s="19">
        <f>'Revenue - WHC'!D86</f>
        <v>75</v>
      </c>
      <c r="E85" s="68" t="str">
        <f>IF(OR('Services - WHC'!E84="",'Services - WHC'!E84="[Enter service]"),"",'Services - WHC'!E84)</f>
        <v/>
      </c>
      <c r="F85" s="69" t="str">
        <f>IF(OR('Services - WHC'!F84="",'Services - WHC'!F84="[Select]"),"",'Services - WHC'!F84)</f>
        <v/>
      </c>
      <c r="G85" s="26"/>
      <c r="H85" s="625"/>
      <c r="I85" s="625"/>
      <c r="J85" s="625"/>
      <c r="K85" s="625"/>
      <c r="L85" s="625"/>
      <c r="M85" s="625"/>
      <c r="N85" s="625"/>
      <c r="O85" s="625"/>
      <c r="P85" s="625"/>
      <c r="Q85" s="625"/>
      <c r="R85" s="373">
        <f t="shared" si="1"/>
        <v>0</v>
      </c>
      <c r="S85" s="31"/>
    </row>
    <row r="86" spans="3:19" ht="12" customHeight="1" x14ac:dyDescent="0.2">
      <c r="C86" s="13"/>
      <c r="D86" s="19">
        <f>'Revenue - WHC'!D87</f>
        <v>76</v>
      </c>
      <c r="E86" s="68" t="str">
        <f>IF(OR('Services - WHC'!E85="",'Services - WHC'!E85="[Enter service]"),"",'Services - WHC'!E85)</f>
        <v/>
      </c>
      <c r="F86" s="69" t="str">
        <f>IF(OR('Services - WHC'!F85="",'Services - WHC'!F85="[Select]"),"",'Services - WHC'!F85)</f>
        <v/>
      </c>
      <c r="G86" s="26"/>
      <c r="H86" s="625"/>
      <c r="I86" s="625"/>
      <c r="J86" s="625"/>
      <c r="K86" s="625"/>
      <c r="L86" s="625"/>
      <c r="M86" s="625"/>
      <c r="N86" s="625"/>
      <c r="O86" s="625"/>
      <c r="P86" s="625"/>
      <c r="Q86" s="625"/>
      <c r="R86" s="373">
        <f t="shared" si="1"/>
        <v>0</v>
      </c>
      <c r="S86" s="31"/>
    </row>
    <row r="87" spans="3:19" ht="12" customHeight="1" x14ac:dyDescent="0.2">
      <c r="C87" s="13"/>
      <c r="D87" s="19">
        <f>'Revenue - WHC'!D88</f>
        <v>77</v>
      </c>
      <c r="E87" s="68" t="str">
        <f>IF(OR('Services - WHC'!E86="",'Services - WHC'!E86="[Enter service]"),"",'Services - WHC'!E86)</f>
        <v/>
      </c>
      <c r="F87" s="69" t="str">
        <f>IF(OR('Services - WHC'!F86="",'Services - WHC'!F86="[Select]"),"",'Services - WHC'!F86)</f>
        <v/>
      </c>
      <c r="G87" s="26"/>
      <c r="H87" s="625"/>
      <c r="I87" s="625"/>
      <c r="J87" s="625"/>
      <c r="K87" s="625"/>
      <c r="L87" s="625"/>
      <c r="M87" s="625"/>
      <c r="N87" s="625"/>
      <c r="O87" s="625"/>
      <c r="P87" s="625"/>
      <c r="Q87" s="625"/>
      <c r="R87" s="373">
        <f t="shared" si="1"/>
        <v>0</v>
      </c>
      <c r="S87" s="31"/>
    </row>
    <row r="88" spans="3:19" ht="12" customHeight="1" x14ac:dyDescent="0.2">
      <c r="C88" s="13"/>
      <c r="D88" s="19">
        <f>'Revenue - WHC'!D89</f>
        <v>78</v>
      </c>
      <c r="E88" s="68" t="str">
        <f>IF(OR('Services - WHC'!E87="",'Services - WHC'!E87="[Enter service]"),"",'Services - WHC'!E87)</f>
        <v/>
      </c>
      <c r="F88" s="69" t="str">
        <f>IF(OR('Services - WHC'!F87="",'Services - WHC'!F87="[Select]"),"",'Services - WHC'!F87)</f>
        <v/>
      </c>
      <c r="G88" s="26"/>
      <c r="H88" s="625"/>
      <c r="I88" s="625"/>
      <c r="J88" s="625"/>
      <c r="K88" s="625"/>
      <c r="L88" s="625"/>
      <c r="M88" s="625"/>
      <c r="N88" s="625"/>
      <c r="O88" s="625"/>
      <c r="P88" s="625"/>
      <c r="Q88" s="625"/>
      <c r="R88" s="373">
        <f t="shared" si="1"/>
        <v>0</v>
      </c>
      <c r="S88" s="31"/>
    </row>
    <row r="89" spans="3:19" ht="12" customHeight="1" x14ac:dyDescent="0.2">
      <c r="C89" s="13"/>
      <c r="D89" s="19">
        <f>'Revenue - WHC'!D90</f>
        <v>79</v>
      </c>
      <c r="E89" s="68" t="str">
        <f>IF(OR('Services - WHC'!E88="",'Services - WHC'!E88="[Enter service]"),"",'Services - WHC'!E88)</f>
        <v/>
      </c>
      <c r="F89" s="69" t="str">
        <f>IF(OR('Services - WHC'!F88="",'Services - WHC'!F88="[Select]"),"",'Services - WHC'!F88)</f>
        <v/>
      </c>
      <c r="G89" s="26"/>
      <c r="H89" s="625"/>
      <c r="I89" s="625"/>
      <c r="J89" s="625"/>
      <c r="K89" s="625"/>
      <c r="L89" s="625"/>
      <c r="M89" s="625"/>
      <c r="N89" s="625"/>
      <c r="O89" s="625"/>
      <c r="P89" s="625"/>
      <c r="Q89" s="625"/>
      <c r="R89" s="373">
        <f t="shared" si="1"/>
        <v>0</v>
      </c>
      <c r="S89" s="31"/>
    </row>
    <row r="90" spans="3:19" ht="12" customHeight="1" x14ac:dyDescent="0.2">
      <c r="C90" s="13"/>
      <c r="D90" s="19">
        <f>'Revenue - WHC'!D91</f>
        <v>80</v>
      </c>
      <c r="E90" s="68" t="str">
        <f>IF(OR('Services - WHC'!E89="",'Services - WHC'!E89="[Enter service]"),"",'Services - WHC'!E89)</f>
        <v/>
      </c>
      <c r="F90" s="69" t="str">
        <f>IF(OR('Services - WHC'!F89="",'Services - WHC'!F89="[Select]"),"",'Services - WHC'!F89)</f>
        <v/>
      </c>
      <c r="G90" s="26"/>
      <c r="H90" s="625"/>
      <c r="I90" s="625"/>
      <c r="J90" s="625"/>
      <c r="K90" s="625"/>
      <c r="L90" s="625"/>
      <c r="M90" s="625"/>
      <c r="N90" s="625"/>
      <c r="O90" s="625"/>
      <c r="P90" s="625"/>
      <c r="Q90" s="625"/>
      <c r="R90" s="373">
        <f t="shared" si="1"/>
        <v>0</v>
      </c>
      <c r="S90" s="31"/>
    </row>
    <row r="91" spans="3:19" ht="12" customHeight="1" x14ac:dyDescent="0.2">
      <c r="C91" s="13"/>
      <c r="D91" s="19">
        <f>'Revenue - WHC'!D92</f>
        <v>81</v>
      </c>
      <c r="E91" s="68" t="str">
        <f>IF(OR('Services - WHC'!E90="",'Services - WHC'!E90="[Enter service]"),"",'Services - WHC'!E90)</f>
        <v/>
      </c>
      <c r="F91" s="69" t="str">
        <f>IF(OR('Services - WHC'!F90="",'Services - WHC'!F90="[Select]"),"",'Services - WHC'!F90)</f>
        <v/>
      </c>
      <c r="G91" s="26"/>
      <c r="H91" s="625"/>
      <c r="I91" s="625"/>
      <c r="J91" s="625"/>
      <c r="K91" s="625"/>
      <c r="L91" s="625"/>
      <c r="M91" s="625"/>
      <c r="N91" s="625"/>
      <c r="O91" s="625"/>
      <c r="P91" s="625"/>
      <c r="Q91" s="625"/>
      <c r="R91" s="373">
        <f t="shared" si="1"/>
        <v>0</v>
      </c>
      <c r="S91" s="31"/>
    </row>
    <row r="92" spans="3:19" ht="12" customHeight="1" x14ac:dyDescent="0.2">
      <c r="C92" s="13"/>
      <c r="D92" s="19">
        <f>'Revenue - WHC'!D93</f>
        <v>82</v>
      </c>
      <c r="E92" s="68" t="str">
        <f>IF(OR('Services - WHC'!E91="",'Services - WHC'!E91="[Enter service]"),"",'Services - WHC'!E91)</f>
        <v/>
      </c>
      <c r="F92" s="69" t="str">
        <f>IF(OR('Services - WHC'!F91="",'Services - WHC'!F91="[Select]"),"",'Services - WHC'!F91)</f>
        <v/>
      </c>
      <c r="G92" s="26"/>
      <c r="H92" s="625"/>
      <c r="I92" s="625"/>
      <c r="J92" s="625"/>
      <c r="K92" s="625"/>
      <c r="L92" s="625"/>
      <c r="M92" s="625"/>
      <c r="N92" s="625"/>
      <c r="O92" s="625"/>
      <c r="P92" s="625"/>
      <c r="Q92" s="625"/>
      <c r="R92" s="373">
        <f t="shared" si="1"/>
        <v>0</v>
      </c>
      <c r="S92" s="31"/>
    </row>
    <row r="93" spans="3:19" ht="12" customHeight="1" x14ac:dyDescent="0.2">
      <c r="C93" s="13"/>
      <c r="D93" s="19">
        <f>'Revenue - WHC'!D94</f>
        <v>83</v>
      </c>
      <c r="E93" s="68" t="str">
        <f>IF(OR('Services - WHC'!E92="",'Services - WHC'!E92="[Enter service]"),"",'Services - WHC'!E92)</f>
        <v/>
      </c>
      <c r="F93" s="69" t="str">
        <f>IF(OR('Services - WHC'!F92="",'Services - WHC'!F92="[Select]"),"",'Services - WHC'!F92)</f>
        <v/>
      </c>
      <c r="G93" s="26"/>
      <c r="H93" s="625"/>
      <c r="I93" s="625"/>
      <c r="J93" s="625"/>
      <c r="K93" s="625"/>
      <c r="L93" s="625"/>
      <c r="M93" s="625"/>
      <c r="N93" s="625"/>
      <c r="O93" s="625"/>
      <c r="P93" s="625"/>
      <c r="Q93" s="625"/>
      <c r="R93" s="373">
        <f t="shared" si="1"/>
        <v>0</v>
      </c>
      <c r="S93" s="31"/>
    </row>
    <row r="94" spans="3:19" ht="12" customHeight="1" x14ac:dyDescent="0.2">
      <c r="C94" s="13"/>
      <c r="D94" s="19">
        <f>'Revenue - WHC'!D95</f>
        <v>84</v>
      </c>
      <c r="E94" s="68" t="str">
        <f>IF(OR('Services - WHC'!E93="",'Services - WHC'!E93="[Enter service]"),"",'Services - WHC'!E93)</f>
        <v/>
      </c>
      <c r="F94" s="69" t="str">
        <f>IF(OR('Services - WHC'!F93="",'Services - WHC'!F93="[Select]"),"",'Services - WHC'!F93)</f>
        <v/>
      </c>
      <c r="G94" s="26"/>
      <c r="H94" s="625"/>
      <c r="I94" s="625"/>
      <c r="J94" s="625"/>
      <c r="K94" s="625"/>
      <c r="L94" s="625"/>
      <c r="M94" s="625"/>
      <c r="N94" s="625"/>
      <c r="O94" s="625"/>
      <c r="P94" s="625"/>
      <c r="Q94" s="625"/>
      <c r="R94" s="373">
        <f t="shared" si="1"/>
        <v>0</v>
      </c>
      <c r="S94" s="31"/>
    </row>
    <row r="95" spans="3:19" ht="12" customHeight="1" x14ac:dyDescent="0.2">
      <c r="C95" s="13"/>
      <c r="D95" s="19">
        <f>'Revenue - WHC'!D96</f>
        <v>85</v>
      </c>
      <c r="E95" s="68" t="str">
        <f>IF(OR('Services - WHC'!E94="",'Services - WHC'!E94="[Enter service]"),"",'Services - WHC'!E94)</f>
        <v/>
      </c>
      <c r="F95" s="69" t="str">
        <f>IF(OR('Services - WHC'!F94="",'Services - WHC'!F94="[Select]"),"",'Services - WHC'!F94)</f>
        <v/>
      </c>
      <c r="G95" s="26"/>
      <c r="H95" s="625"/>
      <c r="I95" s="625"/>
      <c r="J95" s="625"/>
      <c r="K95" s="625"/>
      <c r="L95" s="625"/>
      <c r="M95" s="625"/>
      <c r="N95" s="625"/>
      <c r="O95" s="625"/>
      <c r="P95" s="625"/>
      <c r="Q95" s="625"/>
      <c r="R95" s="373">
        <f t="shared" si="1"/>
        <v>0</v>
      </c>
      <c r="S95" s="31"/>
    </row>
    <row r="96" spans="3:19" ht="12" customHeight="1" x14ac:dyDescent="0.2">
      <c r="C96" s="13"/>
      <c r="D96" s="19">
        <f>'Revenue - WHC'!D97</f>
        <v>86</v>
      </c>
      <c r="E96" s="68" t="str">
        <f>IF(OR('Services - WHC'!E95="",'Services - WHC'!E95="[Enter service]"),"",'Services - WHC'!E95)</f>
        <v/>
      </c>
      <c r="F96" s="69" t="str">
        <f>IF(OR('Services - WHC'!F95="",'Services - WHC'!F95="[Select]"),"",'Services - WHC'!F95)</f>
        <v/>
      </c>
      <c r="G96" s="26"/>
      <c r="H96" s="625"/>
      <c r="I96" s="625"/>
      <c r="J96" s="625"/>
      <c r="K96" s="625"/>
      <c r="L96" s="625"/>
      <c r="M96" s="625"/>
      <c r="N96" s="625"/>
      <c r="O96" s="625"/>
      <c r="P96" s="625"/>
      <c r="Q96" s="625"/>
      <c r="R96" s="373">
        <f t="shared" si="1"/>
        <v>0</v>
      </c>
      <c r="S96" s="31"/>
    </row>
    <row r="97" spans="3:19" ht="12" customHeight="1" x14ac:dyDescent="0.2">
      <c r="C97" s="13"/>
      <c r="D97" s="19">
        <f>'Revenue - WHC'!D98</f>
        <v>87</v>
      </c>
      <c r="E97" s="68" t="str">
        <f>IF(OR('Services - WHC'!E96="",'Services - WHC'!E96="[Enter service]"),"",'Services - WHC'!E96)</f>
        <v/>
      </c>
      <c r="F97" s="69" t="str">
        <f>IF(OR('Services - WHC'!F96="",'Services - WHC'!F96="[Select]"),"",'Services - WHC'!F96)</f>
        <v/>
      </c>
      <c r="G97" s="26"/>
      <c r="H97" s="625"/>
      <c r="I97" s="625"/>
      <c r="J97" s="625"/>
      <c r="K97" s="625"/>
      <c r="L97" s="625"/>
      <c r="M97" s="625"/>
      <c r="N97" s="625"/>
      <c r="O97" s="625"/>
      <c r="P97" s="625"/>
      <c r="Q97" s="625"/>
      <c r="R97" s="373">
        <f t="shared" si="1"/>
        <v>0</v>
      </c>
      <c r="S97" s="31"/>
    </row>
    <row r="98" spans="3:19" ht="12" customHeight="1" x14ac:dyDescent="0.2">
      <c r="C98" s="13"/>
      <c r="D98" s="19">
        <f>'Revenue - WHC'!D99</f>
        <v>88</v>
      </c>
      <c r="E98" s="68" t="str">
        <f>IF(OR('Services - WHC'!E97="",'Services - WHC'!E97="[Enter service]"),"",'Services - WHC'!E97)</f>
        <v/>
      </c>
      <c r="F98" s="69" t="str">
        <f>IF(OR('Services - WHC'!F97="",'Services - WHC'!F97="[Select]"),"",'Services - WHC'!F97)</f>
        <v/>
      </c>
      <c r="G98" s="26"/>
      <c r="H98" s="625"/>
      <c r="I98" s="625"/>
      <c r="J98" s="625"/>
      <c r="K98" s="625"/>
      <c r="L98" s="625"/>
      <c r="M98" s="625"/>
      <c r="N98" s="625"/>
      <c r="O98" s="625"/>
      <c r="P98" s="625"/>
      <c r="Q98" s="625"/>
      <c r="R98" s="373">
        <f t="shared" si="1"/>
        <v>0</v>
      </c>
      <c r="S98" s="31"/>
    </row>
    <row r="99" spans="3:19" ht="12" customHeight="1" x14ac:dyDescent="0.2">
      <c r="C99" s="13"/>
      <c r="D99" s="19">
        <f>'Revenue - WHC'!D100</f>
        <v>89</v>
      </c>
      <c r="E99" s="68" t="str">
        <f>IF(OR('Services - WHC'!E98="",'Services - WHC'!E98="[Enter service]"),"",'Services - WHC'!E98)</f>
        <v/>
      </c>
      <c r="F99" s="69" t="str">
        <f>IF(OR('Services - WHC'!F98="",'Services - WHC'!F98="[Select]"),"",'Services - WHC'!F98)</f>
        <v/>
      </c>
      <c r="G99" s="26"/>
      <c r="H99" s="625"/>
      <c r="I99" s="625"/>
      <c r="J99" s="625"/>
      <c r="K99" s="625"/>
      <c r="L99" s="625"/>
      <c r="M99" s="625"/>
      <c r="N99" s="625"/>
      <c r="O99" s="625"/>
      <c r="P99" s="625"/>
      <c r="Q99" s="625"/>
      <c r="R99" s="373">
        <f t="shared" si="1"/>
        <v>0</v>
      </c>
      <c r="S99" s="31"/>
    </row>
    <row r="100" spans="3:19" ht="12" customHeight="1" x14ac:dyDescent="0.2">
      <c r="C100" s="13"/>
      <c r="D100" s="19">
        <f>'Revenue - WHC'!D101</f>
        <v>90</v>
      </c>
      <c r="E100" s="68" t="str">
        <f>IF(OR('Services - WHC'!E99="",'Services - WHC'!E99="[Enter service]"),"",'Services - WHC'!E99)</f>
        <v/>
      </c>
      <c r="F100" s="69" t="str">
        <f>IF(OR('Services - WHC'!F99="",'Services - WHC'!F99="[Select]"),"",'Services - WHC'!F99)</f>
        <v/>
      </c>
      <c r="G100" s="26"/>
      <c r="H100" s="625"/>
      <c r="I100" s="625"/>
      <c r="J100" s="625"/>
      <c r="K100" s="625"/>
      <c r="L100" s="625"/>
      <c r="M100" s="625"/>
      <c r="N100" s="625"/>
      <c r="O100" s="625"/>
      <c r="P100" s="625"/>
      <c r="Q100" s="625"/>
      <c r="R100" s="373">
        <f t="shared" si="1"/>
        <v>0</v>
      </c>
      <c r="S100" s="31"/>
    </row>
    <row r="101" spans="3:19" ht="12" customHeight="1" x14ac:dyDescent="0.2">
      <c r="C101" s="13"/>
      <c r="D101" s="19">
        <f>'Revenue - WHC'!D102</f>
        <v>91</v>
      </c>
      <c r="E101" s="68" t="str">
        <f>IF(OR('Services - WHC'!E100="",'Services - WHC'!E100="[Enter service]"),"",'Services - WHC'!E100)</f>
        <v/>
      </c>
      <c r="F101" s="69" t="str">
        <f>IF(OR('Services - WHC'!F100="",'Services - WHC'!F100="[Select]"),"",'Services - WHC'!F100)</f>
        <v/>
      </c>
      <c r="G101" s="26"/>
      <c r="H101" s="625"/>
      <c r="I101" s="625"/>
      <c r="J101" s="625"/>
      <c r="K101" s="625"/>
      <c r="L101" s="625"/>
      <c r="M101" s="625"/>
      <c r="N101" s="625"/>
      <c r="O101" s="625"/>
      <c r="P101" s="625"/>
      <c r="Q101" s="625"/>
      <c r="R101" s="373">
        <f t="shared" si="1"/>
        <v>0</v>
      </c>
      <c r="S101" s="31"/>
    </row>
    <row r="102" spans="3:19" ht="12" customHeight="1" x14ac:dyDescent="0.2">
      <c r="C102" s="13"/>
      <c r="D102" s="19">
        <f>'Revenue - WHC'!D103</f>
        <v>92</v>
      </c>
      <c r="E102" s="68" t="str">
        <f>IF(OR('Services - WHC'!E101="",'Services - WHC'!E101="[Enter service]"),"",'Services - WHC'!E101)</f>
        <v/>
      </c>
      <c r="F102" s="69" t="str">
        <f>IF(OR('Services - WHC'!F101="",'Services - WHC'!F101="[Select]"),"",'Services - WHC'!F101)</f>
        <v/>
      </c>
      <c r="G102" s="26"/>
      <c r="H102" s="625"/>
      <c r="I102" s="625"/>
      <c r="J102" s="625"/>
      <c r="K102" s="625"/>
      <c r="L102" s="625"/>
      <c r="M102" s="625"/>
      <c r="N102" s="625"/>
      <c r="O102" s="625"/>
      <c r="P102" s="625"/>
      <c r="Q102" s="625"/>
      <c r="R102" s="373">
        <f t="shared" si="1"/>
        <v>0</v>
      </c>
      <c r="S102" s="31"/>
    </row>
    <row r="103" spans="3:19" ht="12" customHeight="1" x14ac:dyDescent="0.2">
      <c r="C103" s="13"/>
      <c r="D103" s="19">
        <f>'Revenue - WHC'!D104</f>
        <v>93</v>
      </c>
      <c r="E103" s="68" t="str">
        <f>IF(OR('Services - WHC'!E102="",'Services - WHC'!E102="[Enter service]"),"",'Services - WHC'!E102)</f>
        <v/>
      </c>
      <c r="F103" s="69" t="str">
        <f>IF(OR('Services - WHC'!F102="",'Services - WHC'!F102="[Select]"),"",'Services - WHC'!F102)</f>
        <v/>
      </c>
      <c r="G103" s="26"/>
      <c r="H103" s="625"/>
      <c r="I103" s="625"/>
      <c r="J103" s="625"/>
      <c r="K103" s="625"/>
      <c r="L103" s="625"/>
      <c r="M103" s="625"/>
      <c r="N103" s="625"/>
      <c r="O103" s="625"/>
      <c r="P103" s="625"/>
      <c r="Q103" s="625"/>
      <c r="R103" s="373">
        <f t="shared" si="1"/>
        <v>0</v>
      </c>
      <c r="S103" s="31"/>
    </row>
    <row r="104" spans="3:19" ht="12" customHeight="1" x14ac:dyDescent="0.2">
      <c r="C104" s="13"/>
      <c r="D104" s="19">
        <f>'Revenue - WHC'!D105</f>
        <v>94</v>
      </c>
      <c r="E104" s="68" t="str">
        <f>IF(OR('Services - WHC'!E103="",'Services - WHC'!E103="[Enter service]"),"",'Services - WHC'!E103)</f>
        <v/>
      </c>
      <c r="F104" s="69" t="str">
        <f>IF(OR('Services - WHC'!F103="",'Services - WHC'!F103="[Select]"),"",'Services - WHC'!F103)</f>
        <v/>
      </c>
      <c r="G104" s="26"/>
      <c r="H104" s="625"/>
      <c r="I104" s="625"/>
      <c r="J104" s="625"/>
      <c r="K104" s="625"/>
      <c r="L104" s="625"/>
      <c r="M104" s="625"/>
      <c r="N104" s="625"/>
      <c r="O104" s="625"/>
      <c r="P104" s="625"/>
      <c r="Q104" s="625"/>
      <c r="R104" s="373">
        <f t="shared" si="1"/>
        <v>0</v>
      </c>
      <c r="S104" s="31"/>
    </row>
    <row r="105" spans="3:19" ht="12" customHeight="1" x14ac:dyDescent="0.2">
      <c r="C105" s="13"/>
      <c r="D105" s="19">
        <f>'Revenue - WHC'!D106</f>
        <v>95</v>
      </c>
      <c r="E105" s="68" t="str">
        <f>IF(OR('Services - WHC'!E104="",'Services - WHC'!E104="[Enter service]"),"",'Services - WHC'!E104)</f>
        <v/>
      </c>
      <c r="F105" s="69" t="str">
        <f>IF(OR('Services - WHC'!F104="",'Services - WHC'!F104="[Select]"),"",'Services - WHC'!F104)</f>
        <v/>
      </c>
      <c r="G105" s="26"/>
      <c r="H105" s="625"/>
      <c r="I105" s="625"/>
      <c r="J105" s="625"/>
      <c r="K105" s="625"/>
      <c r="L105" s="625"/>
      <c r="M105" s="625"/>
      <c r="N105" s="625"/>
      <c r="O105" s="625"/>
      <c r="P105" s="625"/>
      <c r="Q105" s="625"/>
      <c r="R105" s="373">
        <f t="shared" si="1"/>
        <v>0</v>
      </c>
      <c r="S105" s="31"/>
    </row>
    <row r="106" spans="3:19" ht="12" customHeight="1" x14ac:dyDescent="0.2">
      <c r="C106" s="13"/>
      <c r="D106" s="19">
        <f>'Revenue - WHC'!D107</f>
        <v>96</v>
      </c>
      <c r="E106" s="68" t="str">
        <f>IF(OR('Services - WHC'!E105="",'Services - WHC'!E105="[Enter service]"),"",'Services - WHC'!E105)</f>
        <v/>
      </c>
      <c r="F106" s="69" t="str">
        <f>IF(OR('Services - WHC'!F105="",'Services - WHC'!F105="[Select]"),"",'Services - WHC'!F105)</f>
        <v/>
      </c>
      <c r="G106" s="26"/>
      <c r="H106" s="625"/>
      <c r="I106" s="625"/>
      <c r="J106" s="625"/>
      <c r="K106" s="625"/>
      <c r="L106" s="625"/>
      <c r="M106" s="625"/>
      <c r="N106" s="625"/>
      <c r="O106" s="625"/>
      <c r="P106" s="625"/>
      <c r="Q106" s="625"/>
      <c r="R106" s="373">
        <f t="shared" si="1"/>
        <v>0</v>
      </c>
      <c r="S106" s="31"/>
    </row>
    <row r="107" spans="3:19" ht="12" customHeight="1" x14ac:dyDescent="0.2">
      <c r="C107" s="13"/>
      <c r="D107" s="19">
        <f>'Revenue - WHC'!D108</f>
        <v>97</v>
      </c>
      <c r="E107" s="68" t="str">
        <f>IF(OR('Services - WHC'!E106="",'Services - WHC'!E106="[Enter service]"),"",'Services - WHC'!E106)</f>
        <v/>
      </c>
      <c r="F107" s="69" t="str">
        <f>IF(OR('Services - WHC'!F106="",'Services - WHC'!F106="[Select]"),"",'Services - WHC'!F106)</f>
        <v/>
      </c>
      <c r="G107" s="26"/>
      <c r="H107" s="625"/>
      <c r="I107" s="625"/>
      <c r="J107" s="625"/>
      <c r="K107" s="625"/>
      <c r="L107" s="625"/>
      <c r="M107" s="625"/>
      <c r="N107" s="625"/>
      <c r="O107" s="625"/>
      <c r="P107" s="625"/>
      <c r="Q107" s="625"/>
      <c r="R107" s="373">
        <f t="shared" si="1"/>
        <v>0</v>
      </c>
      <c r="S107" s="31"/>
    </row>
    <row r="108" spans="3:19" ht="12" customHeight="1" x14ac:dyDescent="0.2">
      <c r="C108" s="13"/>
      <c r="D108" s="19">
        <f>'Revenue - WHC'!D109</f>
        <v>98</v>
      </c>
      <c r="E108" s="68" t="str">
        <f>IF(OR('Services - WHC'!E107="",'Services - WHC'!E107="[Enter service]"),"",'Services - WHC'!E107)</f>
        <v/>
      </c>
      <c r="F108" s="69" t="str">
        <f>IF(OR('Services - WHC'!F107="",'Services - WHC'!F107="[Select]"),"",'Services - WHC'!F107)</f>
        <v/>
      </c>
      <c r="G108" s="26"/>
      <c r="H108" s="625"/>
      <c r="I108" s="625"/>
      <c r="J108" s="625"/>
      <c r="K108" s="625"/>
      <c r="L108" s="625"/>
      <c r="M108" s="625"/>
      <c r="N108" s="625"/>
      <c r="O108" s="625"/>
      <c r="P108" s="625"/>
      <c r="Q108" s="625"/>
      <c r="R108" s="373">
        <f t="shared" si="1"/>
        <v>0</v>
      </c>
      <c r="S108" s="31"/>
    </row>
    <row r="109" spans="3:19" ht="12" customHeight="1" x14ac:dyDescent="0.2">
      <c r="C109" s="13"/>
      <c r="D109" s="19">
        <f>'Revenue - WHC'!D110</f>
        <v>99</v>
      </c>
      <c r="E109" s="68" t="str">
        <f>IF(OR('Services - WHC'!E108="",'Services - WHC'!E108="[Enter service]"),"",'Services - WHC'!E108)</f>
        <v/>
      </c>
      <c r="F109" s="69" t="str">
        <f>IF(OR('Services - WHC'!F108="",'Services - WHC'!F108="[Select]"),"",'Services - WHC'!F108)</f>
        <v/>
      </c>
      <c r="G109" s="26"/>
      <c r="H109" s="625"/>
      <c r="I109" s="625"/>
      <c r="J109" s="625"/>
      <c r="K109" s="625"/>
      <c r="L109" s="625"/>
      <c r="M109" s="625"/>
      <c r="N109" s="625"/>
      <c r="O109" s="625"/>
      <c r="P109" s="625"/>
      <c r="Q109" s="625"/>
      <c r="R109" s="373">
        <f t="shared" si="1"/>
        <v>0</v>
      </c>
      <c r="S109" s="31"/>
    </row>
    <row r="110" spans="3:19" ht="12" customHeight="1" x14ac:dyDescent="0.2">
      <c r="C110" s="13"/>
      <c r="D110" s="19">
        <f>'Revenue - WHC'!D111</f>
        <v>100</v>
      </c>
      <c r="E110" s="68" t="str">
        <f>IF(OR('Services - WHC'!E109="",'Services - WHC'!E109="[Enter service]"),"",'Services - WHC'!E109)</f>
        <v/>
      </c>
      <c r="F110" s="69" t="str">
        <f>IF(OR('Services - WHC'!F109="",'Services - WHC'!F109="[Select]"),"",'Services - WHC'!F109)</f>
        <v/>
      </c>
      <c r="G110" s="26"/>
      <c r="H110" s="625"/>
      <c r="I110" s="625"/>
      <c r="J110" s="625"/>
      <c r="K110" s="625"/>
      <c r="L110" s="625"/>
      <c r="M110" s="625"/>
      <c r="N110" s="625"/>
      <c r="O110" s="625"/>
      <c r="P110" s="625"/>
      <c r="Q110" s="625"/>
      <c r="R110" s="373">
        <f t="shared" si="1"/>
        <v>0</v>
      </c>
      <c r="S110" s="31"/>
    </row>
    <row r="111" spans="3:19" ht="12" customHeight="1" x14ac:dyDescent="0.2">
      <c r="C111" s="13"/>
      <c r="D111" s="19">
        <f>'Revenue - WHC'!D112</f>
        <v>101</v>
      </c>
      <c r="E111" s="68" t="str">
        <f>IF(OR('Services - WHC'!E110="",'Services - WHC'!E110="[Enter service]"),"",'Services - WHC'!E110)</f>
        <v/>
      </c>
      <c r="F111" s="69" t="str">
        <f>IF(OR('Services - WHC'!F110="",'Services - WHC'!F110="[Select]"),"",'Services - WHC'!F110)</f>
        <v/>
      </c>
      <c r="G111" s="26"/>
      <c r="H111" s="646"/>
      <c r="I111" s="646"/>
      <c r="J111" s="646"/>
      <c r="K111" s="646"/>
      <c r="L111" s="646"/>
      <c r="M111" s="646"/>
      <c r="N111" s="646"/>
      <c r="O111" s="646"/>
      <c r="P111" s="646"/>
      <c r="Q111" s="646"/>
      <c r="R111" s="373">
        <f t="shared" si="1"/>
        <v>0</v>
      </c>
      <c r="S111" s="31"/>
    </row>
    <row r="112" spans="3:19" ht="12" customHeight="1" x14ac:dyDescent="0.2">
      <c r="C112" s="13"/>
      <c r="D112" s="19">
        <f>'Revenue - WHC'!D113</f>
        <v>102</v>
      </c>
      <c r="E112" s="68" t="str">
        <f>IF(OR('Services - WHC'!E111="",'Services - WHC'!E111="[Enter service]"),"",'Services - WHC'!E111)</f>
        <v/>
      </c>
      <c r="F112" s="69" t="str">
        <f>IF(OR('Services - WHC'!F111="",'Services - WHC'!F111="[Select]"),"",'Services - WHC'!F111)</f>
        <v/>
      </c>
      <c r="G112" s="26"/>
      <c r="H112" s="646"/>
      <c r="I112" s="646"/>
      <c r="J112" s="646"/>
      <c r="K112" s="646"/>
      <c r="L112" s="646"/>
      <c r="M112" s="646"/>
      <c r="N112" s="646"/>
      <c r="O112" s="646"/>
      <c r="P112" s="646"/>
      <c r="Q112" s="646"/>
      <c r="R112" s="373">
        <f t="shared" si="1"/>
        <v>0</v>
      </c>
      <c r="S112" s="31"/>
    </row>
    <row r="113" spans="3:19" ht="12" customHeight="1" x14ac:dyDescent="0.2">
      <c r="C113" s="13"/>
      <c r="D113" s="19">
        <f>'Revenue - WHC'!D114</f>
        <v>103</v>
      </c>
      <c r="E113" s="68" t="str">
        <f>IF(OR('Services - WHC'!E112="",'Services - WHC'!E112="[Enter service]"),"",'Services - WHC'!E112)</f>
        <v/>
      </c>
      <c r="F113" s="69" t="str">
        <f>IF(OR('Services - WHC'!F112="",'Services - WHC'!F112="[Select]"),"",'Services - WHC'!F112)</f>
        <v/>
      </c>
      <c r="G113" s="26"/>
      <c r="H113" s="646"/>
      <c r="I113" s="646"/>
      <c r="J113" s="646"/>
      <c r="K113" s="646"/>
      <c r="L113" s="646"/>
      <c r="M113" s="646"/>
      <c r="N113" s="646"/>
      <c r="O113" s="646"/>
      <c r="P113" s="646"/>
      <c r="Q113" s="646"/>
      <c r="R113" s="373">
        <f t="shared" si="1"/>
        <v>0</v>
      </c>
      <c r="S113" s="31"/>
    </row>
    <row r="114" spans="3:19" ht="12" customHeight="1" x14ac:dyDescent="0.2">
      <c r="C114" s="13"/>
      <c r="D114" s="19">
        <f>'Revenue - WHC'!D115</f>
        <v>104</v>
      </c>
      <c r="E114" s="68" t="str">
        <f>IF(OR('Services - WHC'!E113="",'Services - WHC'!E113="[Enter service]"),"",'Services - WHC'!E113)</f>
        <v/>
      </c>
      <c r="F114" s="69" t="str">
        <f>IF(OR('Services - WHC'!F113="",'Services - WHC'!F113="[Select]"),"",'Services - WHC'!F113)</f>
        <v/>
      </c>
      <c r="G114" s="26"/>
      <c r="H114" s="646"/>
      <c r="I114" s="646"/>
      <c r="J114" s="646"/>
      <c r="K114" s="646"/>
      <c r="L114" s="646"/>
      <c r="M114" s="646"/>
      <c r="N114" s="646"/>
      <c r="O114" s="646"/>
      <c r="P114" s="646"/>
      <c r="Q114" s="646"/>
      <c r="R114" s="373">
        <f t="shared" si="1"/>
        <v>0</v>
      </c>
      <c r="S114" s="31"/>
    </row>
    <row r="115" spans="3:19" ht="12" customHeight="1" x14ac:dyDescent="0.2">
      <c r="C115" s="13"/>
      <c r="D115" s="19">
        <f>'Revenue - WHC'!D116</f>
        <v>105</v>
      </c>
      <c r="E115" s="68" t="str">
        <f>IF(OR('Services - WHC'!E114="",'Services - WHC'!E114="[Enter service]"),"",'Services - WHC'!E114)</f>
        <v/>
      </c>
      <c r="F115" s="69" t="str">
        <f>IF(OR('Services - WHC'!F114="",'Services - WHC'!F114="[Select]"),"",'Services - WHC'!F114)</f>
        <v/>
      </c>
      <c r="G115" s="26"/>
      <c r="H115" s="646"/>
      <c r="I115" s="646"/>
      <c r="J115" s="646"/>
      <c r="K115" s="646"/>
      <c r="L115" s="646"/>
      <c r="M115" s="646"/>
      <c r="N115" s="646"/>
      <c r="O115" s="646"/>
      <c r="P115" s="646"/>
      <c r="Q115" s="646"/>
      <c r="R115" s="373">
        <f t="shared" si="1"/>
        <v>0</v>
      </c>
      <c r="S115" s="31"/>
    </row>
    <row r="116" spans="3:19" ht="12" customHeight="1" x14ac:dyDescent="0.2">
      <c r="C116" s="13"/>
      <c r="D116" s="19">
        <f>'Revenue - WHC'!D117</f>
        <v>106</v>
      </c>
      <c r="E116" s="68" t="str">
        <f>IF(OR('Services - WHC'!E115="",'Services - WHC'!E115="[Enter service]"),"",'Services - WHC'!E115)</f>
        <v/>
      </c>
      <c r="F116" s="69" t="str">
        <f>IF(OR('Services - WHC'!F115="",'Services - WHC'!F115="[Select]"),"",'Services - WHC'!F115)</f>
        <v/>
      </c>
      <c r="G116" s="26"/>
      <c r="H116" s="646"/>
      <c r="I116" s="646"/>
      <c r="J116" s="646"/>
      <c r="K116" s="646"/>
      <c r="L116" s="646"/>
      <c r="M116" s="646"/>
      <c r="N116" s="646"/>
      <c r="O116" s="646"/>
      <c r="P116" s="646"/>
      <c r="Q116" s="646"/>
      <c r="R116" s="373">
        <f t="shared" si="1"/>
        <v>0</v>
      </c>
      <c r="S116" s="31"/>
    </row>
    <row r="117" spans="3:19" ht="12" customHeight="1" x14ac:dyDescent="0.2">
      <c r="C117" s="13"/>
      <c r="D117" s="19">
        <f>'Revenue - WHC'!D118</f>
        <v>107</v>
      </c>
      <c r="E117" s="68" t="str">
        <f>IF(OR('Services - WHC'!E116="",'Services - WHC'!E116="[Enter service]"),"",'Services - WHC'!E116)</f>
        <v/>
      </c>
      <c r="F117" s="69" t="str">
        <f>IF(OR('Services - WHC'!F116="",'Services - WHC'!F116="[Select]"),"",'Services - WHC'!F116)</f>
        <v/>
      </c>
      <c r="G117" s="26"/>
      <c r="H117" s="646"/>
      <c r="I117" s="646"/>
      <c r="J117" s="646"/>
      <c r="K117" s="646"/>
      <c r="L117" s="646"/>
      <c r="M117" s="646"/>
      <c r="N117" s="646"/>
      <c r="O117" s="646"/>
      <c r="P117" s="646"/>
      <c r="Q117" s="646"/>
      <c r="R117" s="373">
        <f t="shared" si="1"/>
        <v>0</v>
      </c>
      <c r="S117" s="31"/>
    </row>
    <row r="118" spans="3:19" ht="12" customHeight="1" x14ac:dyDescent="0.2">
      <c r="C118" s="13"/>
      <c r="D118" s="19">
        <f>'Revenue - WHC'!D119</f>
        <v>108</v>
      </c>
      <c r="E118" s="68" t="str">
        <f>IF(OR('Services - WHC'!E117="",'Services - WHC'!E117="[Enter service]"),"",'Services - WHC'!E117)</f>
        <v/>
      </c>
      <c r="F118" s="69" t="str">
        <f>IF(OR('Services - WHC'!F117="",'Services - WHC'!F117="[Select]"),"",'Services - WHC'!F117)</f>
        <v/>
      </c>
      <c r="G118" s="26"/>
      <c r="H118" s="646"/>
      <c r="I118" s="646"/>
      <c r="J118" s="646"/>
      <c r="K118" s="646"/>
      <c r="L118" s="646"/>
      <c r="M118" s="646"/>
      <c r="N118" s="646"/>
      <c r="O118" s="646"/>
      <c r="P118" s="646"/>
      <c r="Q118" s="646"/>
      <c r="R118" s="373">
        <f t="shared" si="1"/>
        <v>0</v>
      </c>
      <c r="S118" s="31"/>
    </row>
    <row r="119" spans="3:19" ht="12" customHeight="1" x14ac:dyDescent="0.2">
      <c r="C119" s="13"/>
      <c r="D119" s="19">
        <f>'Revenue - WHC'!D120</f>
        <v>109</v>
      </c>
      <c r="E119" s="68" t="str">
        <f>IF(OR('Services - WHC'!E118="",'Services - WHC'!E118="[Enter service]"),"",'Services - WHC'!E118)</f>
        <v/>
      </c>
      <c r="F119" s="69" t="str">
        <f>IF(OR('Services - WHC'!F118="",'Services - WHC'!F118="[Select]"),"",'Services - WHC'!F118)</f>
        <v/>
      </c>
      <c r="G119" s="26"/>
      <c r="H119" s="646"/>
      <c r="I119" s="646"/>
      <c r="J119" s="646"/>
      <c r="K119" s="646"/>
      <c r="L119" s="646"/>
      <c r="M119" s="646"/>
      <c r="N119" s="646"/>
      <c r="O119" s="646"/>
      <c r="P119" s="646"/>
      <c r="Q119" s="646"/>
      <c r="R119" s="373">
        <f t="shared" si="1"/>
        <v>0</v>
      </c>
      <c r="S119" s="31"/>
    </row>
    <row r="120" spans="3:19" ht="12" customHeight="1" x14ac:dyDescent="0.2">
      <c r="C120" s="13"/>
      <c r="D120" s="19">
        <f>'Revenue - WHC'!D121</f>
        <v>110</v>
      </c>
      <c r="E120" s="68" t="str">
        <f>IF(OR('Services - WHC'!E119="",'Services - WHC'!E119="[Enter service]"),"",'Services - WHC'!E119)</f>
        <v/>
      </c>
      <c r="F120" s="69" t="str">
        <f>IF(OR('Services - WHC'!F119="",'Services - WHC'!F119="[Select]"),"",'Services - WHC'!F119)</f>
        <v/>
      </c>
      <c r="G120" s="26"/>
      <c r="H120" s="646"/>
      <c r="I120" s="646"/>
      <c r="J120" s="646"/>
      <c r="K120" s="646"/>
      <c r="L120" s="646"/>
      <c r="M120" s="646"/>
      <c r="N120" s="646"/>
      <c r="O120" s="646"/>
      <c r="P120" s="646"/>
      <c r="Q120" s="646"/>
      <c r="R120" s="373">
        <f t="shared" si="1"/>
        <v>0</v>
      </c>
      <c r="S120" s="31"/>
    </row>
    <row r="121" spans="3:19" ht="12" customHeight="1" x14ac:dyDescent="0.2">
      <c r="C121" s="13"/>
      <c r="D121" s="19">
        <f>'Revenue - WHC'!D122</f>
        <v>111</v>
      </c>
      <c r="E121" s="68" t="str">
        <f>IF(OR('Services - WHC'!E120="",'Services - WHC'!E120="[Enter service]"),"",'Services - WHC'!E120)</f>
        <v/>
      </c>
      <c r="F121" s="69" t="str">
        <f>IF(OR('Services - WHC'!F120="",'Services - WHC'!F120="[Select]"),"",'Services - WHC'!F120)</f>
        <v/>
      </c>
      <c r="G121" s="26"/>
      <c r="H121" s="646"/>
      <c r="I121" s="646"/>
      <c r="J121" s="646"/>
      <c r="K121" s="646"/>
      <c r="L121" s="646"/>
      <c r="M121" s="646"/>
      <c r="N121" s="646"/>
      <c r="O121" s="646"/>
      <c r="P121" s="646"/>
      <c r="Q121" s="646"/>
      <c r="R121" s="373">
        <f t="shared" si="1"/>
        <v>0</v>
      </c>
      <c r="S121" s="31"/>
    </row>
    <row r="122" spans="3:19" ht="12" customHeight="1" x14ac:dyDescent="0.2">
      <c r="C122" s="13"/>
      <c r="D122" s="19">
        <f>'Revenue - WHC'!D123</f>
        <v>112</v>
      </c>
      <c r="E122" s="68" t="str">
        <f>IF(OR('Services - WHC'!E121="",'Services - WHC'!E121="[Enter service]"),"",'Services - WHC'!E121)</f>
        <v/>
      </c>
      <c r="F122" s="69" t="str">
        <f>IF(OR('Services - WHC'!F121="",'Services - WHC'!F121="[Select]"),"",'Services - WHC'!F121)</f>
        <v/>
      </c>
      <c r="G122" s="26"/>
      <c r="H122" s="646"/>
      <c r="I122" s="646"/>
      <c r="J122" s="646"/>
      <c r="K122" s="646"/>
      <c r="L122" s="646"/>
      <c r="M122" s="646"/>
      <c r="N122" s="646"/>
      <c r="O122" s="646"/>
      <c r="P122" s="646"/>
      <c r="Q122" s="646"/>
      <c r="R122" s="373">
        <f t="shared" si="1"/>
        <v>0</v>
      </c>
      <c r="S122" s="31"/>
    </row>
    <row r="123" spans="3:19" ht="12" customHeight="1" x14ac:dyDescent="0.2">
      <c r="C123" s="13"/>
      <c r="D123" s="19">
        <f>'Revenue - WHC'!D124</f>
        <v>113</v>
      </c>
      <c r="E123" s="68" t="str">
        <f>IF(OR('Services - WHC'!E122="",'Services - WHC'!E122="[Enter service]"),"",'Services - WHC'!E122)</f>
        <v/>
      </c>
      <c r="F123" s="69" t="str">
        <f>IF(OR('Services - WHC'!F122="",'Services - WHC'!F122="[Select]"),"",'Services - WHC'!F122)</f>
        <v/>
      </c>
      <c r="G123" s="26"/>
      <c r="H123" s="646"/>
      <c r="I123" s="646"/>
      <c r="J123" s="646"/>
      <c r="K123" s="646"/>
      <c r="L123" s="646"/>
      <c r="M123" s="646"/>
      <c r="N123" s="646"/>
      <c r="O123" s="646"/>
      <c r="P123" s="646"/>
      <c r="Q123" s="646"/>
      <c r="R123" s="373">
        <f t="shared" si="1"/>
        <v>0</v>
      </c>
      <c r="S123" s="31"/>
    </row>
    <row r="124" spans="3:19" ht="12" customHeight="1" x14ac:dyDescent="0.2">
      <c r="C124" s="13"/>
      <c r="D124" s="19">
        <f>'Revenue - WHC'!D125</f>
        <v>114</v>
      </c>
      <c r="E124" s="68" t="str">
        <f>IF(OR('Services - WHC'!E123="",'Services - WHC'!E123="[Enter service]"),"",'Services - WHC'!E123)</f>
        <v/>
      </c>
      <c r="F124" s="69" t="str">
        <f>IF(OR('Services - WHC'!F123="",'Services - WHC'!F123="[Select]"),"",'Services - WHC'!F123)</f>
        <v/>
      </c>
      <c r="G124" s="26"/>
      <c r="H124" s="646"/>
      <c r="I124" s="646"/>
      <c r="J124" s="646"/>
      <c r="K124" s="646"/>
      <c r="L124" s="646"/>
      <c r="M124" s="646"/>
      <c r="N124" s="646"/>
      <c r="O124" s="646"/>
      <c r="P124" s="646"/>
      <c r="Q124" s="646"/>
      <c r="R124" s="373">
        <f t="shared" si="1"/>
        <v>0</v>
      </c>
      <c r="S124" s="31"/>
    </row>
    <row r="125" spans="3:19" ht="12" customHeight="1" x14ac:dyDescent="0.2">
      <c r="C125" s="13"/>
      <c r="D125" s="19">
        <f>'Revenue - WHC'!D126</f>
        <v>115</v>
      </c>
      <c r="E125" s="68" t="str">
        <f>IF(OR('Services - WHC'!E124="",'Services - WHC'!E124="[Enter service]"),"",'Services - WHC'!E124)</f>
        <v/>
      </c>
      <c r="F125" s="69" t="str">
        <f>IF(OR('Services - WHC'!F124="",'Services - WHC'!F124="[Select]"),"",'Services - WHC'!F124)</f>
        <v/>
      </c>
      <c r="G125" s="26"/>
      <c r="H125" s="646"/>
      <c r="I125" s="646"/>
      <c r="J125" s="646"/>
      <c r="K125" s="646"/>
      <c r="L125" s="646"/>
      <c r="M125" s="646"/>
      <c r="N125" s="646"/>
      <c r="O125" s="646"/>
      <c r="P125" s="646"/>
      <c r="Q125" s="646"/>
      <c r="R125" s="373">
        <f t="shared" si="1"/>
        <v>0</v>
      </c>
      <c r="S125" s="31"/>
    </row>
    <row r="126" spans="3:19" ht="12" customHeight="1" x14ac:dyDescent="0.2">
      <c r="C126" s="13"/>
      <c r="D126" s="19">
        <f>'Revenue - WHC'!D127</f>
        <v>116</v>
      </c>
      <c r="E126" s="68" t="str">
        <f>IF(OR('Services - WHC'!E125="",'Services - WHC'!E125="[Enter service]"),"",'Services - WHC'!E125)</f>
        <v/>
      </c>
      <c r="F126" s="69" t="str">
        <f>IF(OR('Services - WHC'!F125="",'Services - WHC'!F125="[Select]"),"",'Services - WHC'!F125)</f>
        <v/>
      </c>
      <c r="G126" s="26"/>
      <c r="H126" s="646"/>
      <c r="I126" s="646"/>
      <c r="J126" s="646"/>
      <c r="K126" s="646"/>
      <c r="L126" s="646"/>
      <c r="M126" s="646"/>
      <c r="N126" s="646"/>
      <c r="O126" s="646"/>
      <c r="P126" s="646"/>
      <c r="Q126" s="646"/>
      <c r="R126" s="373">
        <f t="shared" si="1"/>
        <v>0</v>
      </c>
      <c r="S126" s="31"/>
    </row>
    <row r="127" spans="3:19" ht="12" customHeight="1" x14ac:dyDescent="0.2">
      <c r="C127" s="13"/>
      <c r="D127" s="19">
        <f>'Revenue - WHC'!D128</f>
        <v>117</v>
      </c>
      <c r="E127" s="68" t="str">
        <f>IF(OR('Services - WHC'!E126="",'Services - WHC'!E126="[Enter service]"),"",'Services - WHC'!E126)</f>
        <v/>
      </c>
      <c r="F127" s="69" t="str">
        <f>IF(OR('Services - WHC'!F126="",'Services - WHC'!F126="[Select]"),"",'Services - WHC'!F126)</f>
        <v/>
      </c>
      <c r="G127" s="26"/>
      <c r="H127" s="646"/>
      <c r="I127" s="646"/>
      <c r="J127" s="646"/>
      <c r="K127" s="646"/>
      <c r="L127" s="646"/>
      <c r="M127" s="646"/>
      <c r="N127" s="646"/>
      <c r="O127" s="646"/>
      <c r="P127" s="646"/>
      <c r="Q127" s="646"/>
      <c r="R127" s="373">
        <f t="shared" si="1"/>
        <v>0</v>
      </c>
      <c r="S127" s="31"/>
    </row>
    <row r="128" spans="3:19" ht="12" customHeight="1" x14ac:dyDescent="0.2">
      <c r="C128" s="13"/>
      <c r="D128" s="19">
        <f>'Revenue - WHC'!D129</f>
        <v>118</v>
      </c>
      <c r="E128" s="68" t="str">
        <f>IF(OR('Services - WHC'!E127="",'Services - WHC'!E127="[Enter service]"),"",'Services - WHC'!E127)</f>
        <v/>
      </c>
      <c r="F128" s="69" t="str">
        <f>IF(OR('Services - WHC'!F127="",'Services - WHC'!F127="[Select]"),"",'Services - WHC'!F127)</f>
        <v/>
      </c>
      <c r="G128" s="26"/>
      <c r="H128" s="646"/>
      <c r="I128" s="646"/>
      <c r="J128" s="646"/>
      <c r="K128" s="646"/>
      <c r="L128" s="646"/>
      <c r="M128" s="646"/>
      <c r="N128" s="646"/>
      <c r="O128" s="646"/>
      <c r="P128" s="646"/>
      <c r="Q128" s="646"/>
      <c r="R128" s="373">
        <f t="shared" si="1"/>
        <v>0</v>
      </c>
      <c r="S128" s="31"/>
    </row>
    <row r="129" spans="3:19" ht="12" customHeight="1" x14ac:dyDescent="0.2">
      <c r="C129" s="13"/>
      <c r="D129" s="19">
        <f>'Revenue - WHC'!D130</f>
        <v>119</v>
      </c>
      <c r="E129" s="68" t="str">
        <f>IF(OR('Services - WHC'!E128="",'Services - WHC'!E128="[Enter service]"),"",'Services - WHC'!E128)</f>
        <v/>
      </c>
      <c r="F129" s="69" t="str">
        <f>IF(OR('Services - WHC'!F128="",'Services - WHC'!F128="[Select]"),"",'Services - WHC'!F128)</f>
        <v/>
      </c>
      <c r="G129" s="26"/>
      <c r="H129" s="646"/>
      <c r="I129" s="646"/>
      <c r="J129" s="646"/>
      <c r="K129" s="646"/>
      <c r="L129" s="646"/>
      <c r="M129" s="646"/>
      <c r="N129" s="646"/>
      <c r="O129" s="646"/>
      <c r="P129" s="646"/>
      <c r="Q129" s="646"/>
      <c r="R129" s="373">
        <f t="shared" si="1"/>
        <v>0</v>
      </c>
      <c r="S129" s="31"/>
    </row>
    <row r="130" spans="3:19" ht="12" customHeight="1" x14ac:dyDescent="0.2">
      <c r="C130" s="13"/>
      <c r="D130" s="19">
        <f>'Revenue - WHC'!D131</f>
        <v>120</v>
      </c>
      <c r="E130" s="68" t="str">
        <f>IF(OR('Services - WHC'!E129="",'Services - WHC'!E129="[Enter service]"),"",'Services - WHC'!E129)</f>
        <v/>
      </c>
      <c r="F130" s="69" t="str">
        <f>IF(OR('Services - WHC'!F129="",'Services - WHC'!F129="[Select]"),"",'Services - WHC'!F129)</f>
        <v/>
      </c>
      <c r="G130" s="26"/>
      <c r="H130" s="646"/>
      <c r="I130" s="646"/>
      <c r="J130" s="646"/>
      <c r="K130" s="646"/>
      <c r="L130" s="646"/>
      <c r="M130" s="646"/>
      <c r="N130" s="646"/>
      <c r="O130" s="646"/>
      <c r="P130" s="646"/>
      <c r="Q130" s="646"/>
      <c r="R130" s="373">
        <f t="shared" si="1"/>
        <v>0</v>
      </c>
      <c r="S130" s="31"/>
    </row>
    <row r="131" spans="3:19" ht="12" customHeight="1" x14ac:dyDescent="0.2">
      <c r="C131" s="13"/>
      <c r="D131" s="19">
        <f>'Revenue - WHC'!D132</f>
        <v>121</v>
      </c>
      <c r="E131" s="68" t="str">
        <f>IF(OR('Services - WHC'!E130="",'Services - WHC'!E130="[Enter service]"),"",'Services - WHC'!E130)</f>
        <v/>
      </c>
      <c r="F131" s="69" t="str">
        <f>IF(OR('Services - WHC'!F130="",'Services - WHC'!F130="[Select]"),"",'Services - WHC'!F130)</f>
        <v/>
      </c>
      <c r="G131" s="26"/>
      <c r="H131" s="646"/>
      <c r="I131" s="646"/>
      <c r="J131" s="646"/>
      <c r="K131" s="646"/>
      <c r="L131" s="646"/>
      <c r="M131" s="646"/>
      <c r="N131" s="646"/>
      <c r="O131" s="646"/>
      <c r="P131" s="646"/>
      <c r="Q131" s="646"/>
      <c r="R131" s="373">
        <f t="shared" si="1"/>
        <v>0</v>
      </c>
      <c r="S131" s="31"/>
    </row>
    <row r="132" spans="3:19" ht="12" customHeight="1" x14ac:dyDescent="0.2">
      <c r="C132" s="13"/>
      <c r="D132" s="19">
        <f>'Revenue - WHC'!D133</f>
        <v>122</v>
      </c>
      <c r="E132" s="68" t="str">
        <f>IF(OR('Services - WHC'!E131="",'Services - WHC'!E131="[Enter service]"),"",'Services - WHC'!E131)</f>
        <v/>
      </c>
      <c r="F132" s="69" t="str">
        <f>IF(OR('Services - WHC'!F131="",'Services - WHC'!F131="[Select]"),"",'Services - WHC'!F131)</f>
        <v/>
      </c>
      <c r="G132" s="26"/>
      <c r="H132" s="646"/>
      <c r="I132" s="646"/>
      <c r="J132" s="646"/>
      <c r="K132" s="646"/>
      <c r="L132" s="646"/>
      <c r="M132" s="646"/>
      <c r="N132" s="646"/>
      <c r="O132" s="646"/>
      <c r="P132" s="646"/>
      <c r="Q132" s="646"/>
      <c r="R132" s="373">
        <f t="shared" si="1"/>
        <v>0</v>
      </c>
      <c r="S132" s="31"/>
    </row>
    <row r="133" spans="3:19" ht="12" customHeight="1" x14ac:dyDescent="0.2">
      <c r="C133" s="13"/>
      <c r="D133" s="19">
        <f>'Revenue - WHC'!D134</f>
        <v>123</v>
      </c>
      <c r="E133" s="68" t="str">
        <f>IF(OR('Services - WHC'!E132="",'Services - WHC'!E132="[Enter service]"),"",'Services - WHC'!E132)</f>
        <v/>
      </c>
      <c r="F133" s="69" t="str">
        <f>IF(OR('Services - WHC'!F132="",'Services - WHC'!F132="[Select]"),"",'Services - WHC'!F132)</f>
        <v/>
      </c>
      <c r="G133" s="26"/>
      <c r="H133" s="646"/>
      <c r="I133" s="646"/>
      <c r="J133" s="646"/>
      <c r="K133" s="646"/>
      <c r="L133" s="646"/>
      <c r="M133" s="646"/>
      <c r="N133" s="646"/>
      <c r="O133" s="646"/>
      <c r="P133" s="646"/>
      <c r="Q133" s="646"/>
      <c r="R133" s="373">
        <f t="shared" si="1"/>
        <v>0</v>
      </c>
      <c r="S133" s="31"/>
    </row>
    <row r="134" spans="3:19" ht="12" customHeight="1" x14ac:dyDescent="0.2">
      <c r="C134" s="13"/>
      <c r="D134" s="19">
        <f>'Revenue - WHC'!D135</f>
        <v>124</v>
      </c>
      <c r="E134" s="68" t="str">
        <f>IF(OR('Services - WHC'!E133="",'Services - WHC'!E133="[Enter service]"),"",'Services - WHC'!E133)</f>
        <v/>
      </c>
      <c r="F134" s="69" t="str">
        <f>IF(OR('Services - WHC'!F133="",'Services - WHC'!F133="[Select]"),"",'Services - WHC'!F133)</f>
        <v/>
      </c>
      <c r="G134" s="26"/>
      <c r="H134" s="646"/>
      <c r="I134" s="646"/>
      <c r="J134" s="646"/>
      <c r="K134" s="646"/>
      <c r="L134" s="646"/>
      <c r="M134" s="646"/>
      <c r="N134" s="646"/>
      <c r="O134" s="646"/>
      <c r="P134" s="646"/>
      <c r="Q134" s="646"/>
      <c r="R134" s="373">
        <f t="shared" si="1"/>
        <v>0</v>
      </c>
      <c r="S134" s="31"/>
    </row>
    <row r="135" spans="3:19" ht="12" customHeight="1" x14ac:dyDescent="0.2">
      <c r="C135" s="13"/>
      <c r="D135" s="19">
        <f>'Revenue - WHC'!D136</f>
        <v>125</v>
      </c>
      <c r="E135" s="68" t="str">
        <f>IF(OR('Services - WHC'!E134="",'Services - WHC'!E134="[Enter service]"),"",'Services - WHC'!E134)</f>
        <v/>
      </c>
      <c r="F135" s="69" t="str">
        <f>IF(OR('Services - WHC'!F134="",'Services - WHC'!F134="[Select]"),"",'Services - WHC'!F134)</f>
        <v/>
      </c>
      <c r="G135" s="26"/>
      <c r="H135" s="646"/>
      <c r="I135" s="646"/>
      <c r="J135" s="646"/>
      <c r="K135" s="646"/>
      <c r="L135" s="646"/>
      <c r="M135" s="646"/>
      <c r="N135" s="646"/>
      <c r="O135" s="646"/>
      <c r="P135" s="646"/>
      <c r="Q135" s="646"/>
      <c r="R135" s="373">
        <f t="shared" si="1"/>
        <v>0</v>
      </c>
      <c r="S135" s="31"/>
    </row>
    <row r="136" spans="3:19" ht="12" customHeight="1" x14ac:dyDescent="0.2">
      <c r="C136" s="13"/>
      <c r="D136" s="19">
        <f>'Revenue - WHC'!D137</f>
        <v>126</v>
      </c>
      <c r="E136" s="68" t="str">
        <f>IF(OR('Services - WHC'!E135="",'Services - WHC'!E135="[Enter service]"),"",'Services - WHC'!E135)</f>
        <v/>
      </c>
      <c r="F136" s="69" t="str">
        <f>IF(OR('Services - WHC'!F135="",'Services - WHC'!F135="[Select]"),"",'Services - WHC'!F135)</f>
        <v/>
      </c>
      <c r="G136" s="26"/>
      <c r="H136" s="646"/>
      <c r="I136" s="646"/>
      <c r="J136" s="646"/>
      <c r="K136" s="646"/>
      <c r="L136" s="646"/>
      <c r="M136" s="646"/>
      <c r="N136" s="646"/>
      <c r="O136" s="646"/>
      <c r="P136" s="646"/>
      <c r="Q136" s="646"/>
      <c r="R136" s="373">
        <f t="shared" si="1"/>
        <v>0</v>
      </c>
      <c r="S136" s="31"/>
    </row>
    <row r="137" spans="3:19" ht="12" customHeight="1" x14ac:dyDescent="0.2">
      <c r="C137" s="13"/>
      <c r="D137" s="19">
        <f>'Revenue - WHC'!D138</f>
        <v>127</v>
      </c>
      <c r="E137" s="68" t="str">
        <f>IF(OR('Services - WHC'!E136="",'Services - WHC'!E136="[Enter service]"),"",'Services - WHC'!E136)</f>
        <v/>
      </c>
      <c r="F137" s="69" t="str">
        <f>IF(OR('Services - WHC'!F136="",'Services - WHC'!F136="[Select]"),"",'Services - WHC'!F136)</f>
        <v/>
      </c>
      <c r="G137" s="26"/>
      <c r="H137" s="646"/>
      <c r="I137" s="646"/>
      <c r="J137" s="646"/>
      <c r="K137" s="646"/>
      <c r="L137" s="646"/>
      <c r="M137" s="646"/>
      <c r="N137" s="646"/>
      <c r="O137" s="646"/>
      <c r="P137" s="646"/>
      <c r="Q137" s="646"/>
      <c r="R137" s="373">
        <f t="shared" si="1"/>
        <v>0</v>
      </c>
      <c r="S137" s="31"/>
    </row>
    <row r="138" spans="3:19" ht="12" customHeight="1" x14ac:dyDescent="0.2">
      <c r="C138" s="13"/>
      <c r="D138" s="19">
        <f>'Revenue - WHC'!D139</f>
        <v>128</v>
      </c>
      <c r="E138" s="68" t="str">
        <f>IF(OR('Services - WHC'!E137="",'Services - WHC'!E137="[Enter service]"),"",'Services - WHC'!E137)</f>
        <v/>
      </c>
      <c r="F138" s="69" t="str">
        <f>IF(OR('Services - WHC'!F137="",'Services - WHC'!F137="[Select]"),"",'Services - WHC'!F137)</f>
        <v/>
      </c>
      <c r="G138" s="26"/>
      <c r="H138" s="646"/>
      <c r="I138" s="646"/>
      <c r="J138" s="646"/>
      <c r="K138" s="646"/>
      <c r="L138" s="646"/>
      <c r="M138" s="646"/>
      <c r="N138" s="646"/>
      <c r="O138" s="646"/>
      <c r="P138" s="646"/>
      <c r="Q138" s="646"/>
      <c r="R138" s="373">
        <f t="shared" si="1"/>
        <v>0</v>
      </c>
      <c r="S138" s="31"/>
    </row>
    <row r="139" spans="3:19" ht="12" customHeight="1" x14ac:dyDescent="0.2">
      <c r="C139" s="13"/>
      <c r="D139" s="19">
        <f>'Revenue - WHC'!D140</f>
        <v>129</v>
      </c>
      <c r="E139" s="68" t="str">
        <f>IF(OR('Services - WHC'!E138="",'Services - WHC'!E138="[Enter service]"),"",'Services - WHC'!E138)</f>
        <v/>
      </c>
      <c r="F139" s="69" t="str">
        <f>IF(OR('Services - WHC'!F138="",'Services - WHC'!F138="[Select]"),"",'Services - WHC'!F138)</f>
        <v/>
      </c>
      <c r="G139" s="26"/>
      <c r="H139" s="646"/>
      <c r="I139" s="646"/>
      <c r="J139" s="646"/>
      <c r="K139" s="646"/>
      <c r="L139" s="646"/>
      <c r="M139" s="646"/>
      <c r="N139" s="646"/>
      <c r="O139" s="646"/>
      <c r="P139" s="646"/>
      <c r="Q139" s="646"/>
      <c r="R139" s="373">
        <f t="shared" si="1"/>
        <v>0</v>
      </c>
      <c r="S139" s="31"/>
    </row>
    <row r="140" spans="3:19" ht="12" customHeight="1" x14ac:dyDescent="0.2">
      <c r="C140" s="13"/>
      <c r="D140" s="19">
        <f>'Revenue - WHC'!D141</f>
        <v>130</v>
      </c>
      <c r="E140" s="68" t="str">
        <f>IF(OR('Services - WHC'!E139="",'Services - WHC'!E139="[Enter service]"),"",'Services - WHC'!E139)</f>
        <v/>
      </c>
      <c r="F140" s="69" t="str">
        <f>IF(OR('Services - WHC'!F139="",'Services - WHC'!F139="[Select]"),"",'Services - WHC'!F139)</f>
        <v/>
      </c>
      <c r="G140" s="26"/>
      <c r="H140" s="646"/>
      <c r="I140" s="646"/>
      <c r="J140" s="646"/>
      <c r="K140" s="646"/>
      <c r="L140" s="646"/>
      <c r="M140" s="646"/>
      <c r="N140" s="646"/>
      <c r="O140" s="646"/>
      <c r="P140" s="646"/>
      <c r="Q140" s="646"/>
      <c r="R140" s="373">
        <f t="shared" si="1"/>
        <v>0</v>
      </c>
      <c r="S140" s="31"/>
    </row>
    <row r="141" spans="3:19" ht="12" customHeight="1" x14ac:dyDescent="0.2">
      <c r="C141" s="13"/>
      <c r="D141" s="19">
        <f>'Revenue - WHC'!D142</f>
        <v>131</v>
      </c>
      <c r="E141" s="68" t="str">
        <f>IF(OR('Services - WHC'!E140="",'Services - WHC'!E140="[Enter service]"),"",'Services - WHC'!E140)</f>
        <v/>
      </c>
      <c r="F141" s="69" t="str">
        <f>IF(OR('Services - WHC'!F140="",'Services - WHC'!F140="[Select]"),"",'Services - WHC'!F140)</f>
        <v/>
      </c>
      <c r="G141" s="26"/>
      <c r="H141" s="646"/>
      <c r="I141" s="646"/>
      <c r="J141" s="646"/>
      <c r="K141" s="646"/>
      <c r="L141" s="646"/>
      <c r="M141" s="646"/>
      <c r="N141" s="646"/>
      <c r="O141" s="646"/>
      <c r="P141" s="646"/>
      <c r="Q141" s="646"/>
      <c r="R141" s="373">
        <f t="shared" si="1"/>
        <v>0</v>
      </c>
      <c r="S141" s="31"/>
    </row>
    <row r="142" spans="3:19" ht="12" customHeight="1" x14ac:dyDescent="0.2">
      <c r="C142" s="13"/>
      <c r="D142" s="19">
        <f>'Revenue - WHC'!D143</f>
        <v>132</v>
      </c>
      <c r="E142" s="68" t="str">
        <f>IF(OR('Services - WHC'!E141="",'Services - WHC'!E141="[Enter service]"),"",'Services - WHC'!E141)</f>
        <v/>
      </c>
      <c r="F142" s="69" t="str">
        <f>IF(OR('Services - WHC'!F141="",'Services - WHC'!F141="[Select]"),"",'Services - WHC'!F141)</f>
        <v/>
      </c>
      <c r="G142" s="26"/>
      <c r="H142" s="646"/>
      <c r="I142" s="646"/>
      <c r="J142" s="646"/>
      <c r="K142" s="646"/>
      <c r="L142" s="646"/>
      <c r="M142" s="646"/>
      <c r="N142" s="646"/>
      <c r="O142" s="646"/>
      <c r="P142" s="646"/>
      <c r="Q142" s="646"/>
      <c r="R142" s="373">
        <f t="shared" si="1"/>
        <v>0</v>
      </c>
      <c r="S142" s="31"/>
    </row>
    <row r="143" spans="3:19" ht="12" customHeight="1" x14ac:dyDescent="0.2">
      <c r="C143" s="13"/>
      <c r="D143" s="19">
        <f>'Revenue - WHC'!D144</f>
        <v>133</v>
      </c>
      <c r="E143" s="68" t="str">
        <f>IF(OR('Services - WHC'!E142="",'Services - WHC'!E142="[Enter service]"),"",'Services - WHC'!E142)</f>
        <v/>
      </c>
      <c r="F143" s="69" t="str">
        <f>IF(OR('Services - WHC'!F142="",'Services - WHC'!F142="[Select]"),"",'Services - WHC'!F142)</f>
        <v/>
      </c>
      <c r="G143" s="26"/>
      <c r="H143" s="646"/>
      <c r="I143" s="646"/>
      <c r="J143" s="646"/>
      <c r="K143" s="646"/>
      <c r="L143" s="646"/>
      <c r="M143" s="646"/>
      <c r="N143" s="646"/>
      <c r="O143" s="646"/>
      <c r="P143" s="646"/>
      <c r="Q143" s="646"/>
      <c r="R143" s="373">
        <f t="shared" si="1"/>
        <v>0</v>
      </c>
      <c r="S143" s="31"/>
    </row>
    <row r="144" spans="3:19" ht="12" customHeight="1" x14ac:dyDescent="0.2">
      <c r="C144" s="13"/>
      <c r="D144" s="19">
        <f>'Revenue - WHC'!D145</f>
        <v>134</v>
      </c>
      <c r="E144" s="68" t="str">
        <f>IF(OR('Services - WHC'!E143="",'Services - WHC'!E143="[Enter service]"),"",'Services - WHC'!E143)</f>
        <v/>
      </c>
      <c r="F144" s="69" t="str">
        <f>IF(OR('Services - WHC'!F143="",'Services - WHC'!F143="[Select]"),"",'Services - WHC'!F143)</f>
        <v/>
      </c>
      <c r="G144" s="26"/>
      <c r="H144" s="646"/>
      <c r="I144" s="646"/>
      <c r="J144" s="646"/>
      <c r="K144" s="646"/>
      <c r="L144" s="646"/>
      <c r="M144" s="646"/>
      <c r="N144" s="646"/>
      <c r="O144" s="646"/>
      <c r="P144" s="646"/>
      <c r="Q144" s="646"/>
      <c r="R144" s="373">
        <f t="shared" si="1"/>
        <v>0</v>
      </c>
      <c r="S144" s="31"/>
    </row>
    <row r="145" spans="3:19" ht="12" customHeight="1" x14ac:dyDescent="0.2">
      <c r="C145" s="13"/>
      <c r="D145" s="19">
        <f>'Revenue - WHC'!D146</f>
        <v>135</v>
      </c>
      <c r="E145" s="68" t="str">
        <f>IF(OR('Services - WHC'!E144="",'Services - WHC'!E144="[Enter service]"),"",'Services - WHC'!E144)</f>
        <v/>
      </c>
      <c r="F145" s="69" t="str">
        <f>IF(OR('Services - WHC'!F144="",'Services - WHC'!F144="[Select]"),"",'Services - WHC'!F144)</f>
        <v/>
      </c>
      <c r="G145" s="26"/>
      <c r="H145" s="646"/>
      <c r="I145" s="646"/>
      <c r="J145" s="646"/>
      <c r="K145" s="646"/>
      <c r="L145" s="646"/>
      <c r="M145" s="646"/>
      <c r="N145" s="646"/>
      <c r="O145" s="646"/>
      <c r="P145" s="646"/>
      <c r="Q145" s="646"/>
      <c r="R145" s="373">
        <f t="shared" si="1"/>
        <v>0</v>
      </c>
      <c r="S145" s="31"/>
    </row>
    <row r="146" spans="3:19" ht="12" customHeight="1" x14ac:dyDescent="0.2">
      <c r="C146" s="13"/>
      <c r="D146" s="19">
        <f>'Revenue - WHC'!D147</f>
        <v>136</v>
      </c>
      <c r="E146" s="68" t="str">
        <f>IF(OR('Services - WHC'!E145="",'Services - WHC'!E145="[Enter service]"),"",'Services - WHC'!E145)</f>
        <v/>
      </c>
      <c r="F146" s="69" t="str">
        <f>IF(OR('Services - WHC'!F145="",'Services - WHC'!F145="[Select]"),"",'Services - WHC'!F145)</f>
        <v/>
      </c>
      <c r="G146" s="26"/>
      <c r="H146" s="646"/>
      <c r="I146" s="646"/>
      <c r="J146" s="646"/>
      <c r="K146" s="646"/>
      <c r="L146" s="646"/>
      <c r="M146" s="646"/>
      <c r="N146" s="646"/>
      <c r="O146" s="646"/>
      <c r="P146" s="646"/>
      <c r="Q146" s="646"/>
      <c r="R146" s="373">
        <f t="shared" si="1"/>
        <v>0</v>
      </c>
      <c r="S146" s="31"/>
    </row>
    <row r="147" spans="3:19" ht="12" customHeight="1" x14ac:dyDescent="0.2">
      <c r="C147" s="13"/>
      <c r="D147" s="19">
        <f>'Revenue - WHC'!D148</f>
        <v>137</v>
      </c>
      <c r="E147" s="68" t="str">
        <f>IF(OR('Services - WHC'!E146="",'Services - WHC'!E146="[Enter service]"),"",'Services - WHC'!E146)</f>
        <v/>
      </c>
      <c r="F147" s="69" t="str">
        <f>IF(OR('Services - WHC'!F146="",'Services - WHC'!F146="[Select]"),"",'Services - WHC'!F146)</f>
        <v/>
      </c>
      <c r="G147" s="26"/>
      <c r="H147" s="646"/>
      <c r="I147" s="646"/>
      <c r="J147" s="646"/>
      <c r="K147" s="646"/>
      <c r="L147" s="646"/>
      <c r="M147" s="646"/>
      <c r="N147" s="646"/>
      <c r="O147" s="646"/>
      <c r="P147" s="646"/>
      <c r="Q147" s="646"/>
      <c r="R147" s="373">
        <f t="shared" si="1"/>
        <v>0</v>
      </c>
      <c r="S147" s="31"/>
    </row>
    <row r="148" spans="3:19" ht="12" customHeight="1" x14ac:dyDescent="0.2">
      <c r="C148" s="13"/>
      <c r="D148" s="19">
        <f>'Revenue - WHC'!D149</f>
        <v>138</v>
      </c>
      <c r="E148" s="68" t="str">
        <f>IF(OR('Services - WHC'!E147="",'Services - WHC'!E147="[Enter service]"),"",'Services - WHC'!E147)</f>
        <v/>
      </c>
      <c r="F148" s="69" t="str">
        <f>IF(OR('Services - WHC'!F147="",'Services - WHC'!F147="[Select]"),"",'Services - WHC'!F147)</f>
        <v/>
      </c>
      <c r="G148" s="26"/>
      <c r="H148" s="646"/>
      <c r="I148" s="646"/>
      <c r="J148" s="646"/>
      <c r="K148" s="646"/>
      <c r="L148" s="646"/>
      <c r="M148" s="646"/>
      <c r="N148" s="646"/>
      <c r="O148" s="646"/>
      <c r="P148" s="646"/>
      <c r="Q148" s="646"/>
      <c r="R148" s="373">
        <f t="shared" si="1"/>
        <v>0</v>
      </c>
      <c r="S148" s="31"/>
    </row>
    <row r="149" spans="3:19" ht="12" customHeight="1" x14ac:dyDescent="0.2">
      <c r="C149" s="13"/>
      <c r="D149" s="19">
        <f>'Revenue - WHC'!D150</f>
        <v>139</v>
      </c>
      <c r="E149" s="68" t="str">
        <f>IF(OR('Services - WHC'!E148="",'Services - WHC'!E148="[Enter service]"),"",'Services - WHC'!E148)</f>
        <v/>
      </c>
      <c r="F149" s="69" t="str">
        <f>IF(OR('Services - WHC'!F148="",'Services - WHC'!F148="[Select]"),"",'Services - WHC'!F148)</f>
        <v/>
      </c>
      <c r="G149" s="26"/>
      <c r="H149" s="646"/>
      <c r="I149" s="646"/>
      <c r="J149" s="646"/>
      <c r="K149" s="646"/>
      <c r="L149" s="646"/>
      <c r="M149" s="646"/>
      <c r="N149" s="646"/>
      <c r="O149" s="646"/>
      <c r="P149" s="646"/>
      <c r="Q149" s="646"/>
      <c r="R149" s="373">
        <f t="shared" si="1"/>
        <v>0</v>
      </c>
      <c r="S149" s="31"/>
    </row>
    <row r="150" spans="3:19" ht="12" customHeight="1" x14ac:dyDescent="0.2">
      <c r="C150" s="13"/>
      <c r="D150" s="19">
        <f>'Revenue - WHC'!D151</f>
        <v>140</v>
      </c>
      <c r="E150" s="68" t="str">
        <f>IF(OR('Services - WHC'!E149="",'Services - WHC'!E149="[Enter service]"),"",'Services - WHC'!E149)</f>
        <v/>
      </c>
      <c r="F150" s="69" t="str">
        <f>IF(OR('Services - WHC'!F149="",'Services - WHC'!F149="[Select]"),"",'Services - WHC'!F149)</f>
        <v/>
      </c>
      <c r="G150" s="26"/>
      <c r="H150" s="646"/>
      <c r="I150" s="646"/>
      <c r="J150" s="646"/>
      <c r="K150" s="646"/>
      <c r="L150" s="646"/>
      <c r="M150" s="646"/>
      <c r="N150" s="646"/>
      <c r="O150" s="646"/>
      <c r="P150" s="646"/>
      <c r="Q150" s="646"/>
      <c r="R150" s="373">
        <f t="shared" si="1"/>
        <v>0</v>
      </c>
      <c r="S150" s="31"/>
    </row>
    <row r="151" spans="3:19" ht="12" customHeight="1" collapsed="1" thickBot="1" x14ac:dyDescent="0.25">
      <c r="C151" s="13"/>
      <c r="D151" s="19"/>
      <c r="E151" s="71" t="s">
        <v>88</v>
      </c>
      <c r="F151" s="72"/>
      <c r="G151" s="26"/>
      <c r="H151" s="627"/>
      <c r="I151" s="627"/>
      <c r="J151" s="627"/>
      <c r="K151" s="627"/>
      <c r="L151" s="627"/>
      <c r="M151" s="627"/>
      <c r="N151" s="627"/>
      <c r="O151" s="627"/>
      <c r="P151" s="627"/>
      <c r="Q151" s="627"/>
      <c r="R151" s="376">
        <f t="shared" si="1"/>
        <v>0</v>
      </c>
      <c r="S151" s="31"/>
    </row>
    <row r="152" spans="3:19" ht="12" customHeight="1" thickTop="1" x14ac:dyDescent="0.2">
      <c r="C152" s="13"/>
      <c r="D152" s="14"/>
      <c r="E152" s="50" t="s">
        <v>87</v>
      </c>
      <c r="F152" s="51"/>
      <c r="G152" s="26"/>
      <c r="H152" s="374">
        <f>+SUM(H11:H151)</f>
        <v>9283926.6400000006</v>
      </c>
      <c r="I152" s="374">
        <f>+SUM(I11:I151)</f>
        <v>6835492</v>
      </c>
      <c r="J152" s="374">
        <f>+SUM(J11:J151)</f>
        <v>0</v>
      </c>
      <c r="K152" s="374">
        <f>+SUM(K11:K151)</f>
        <v>3378853</v>
      </c>
      <c r="L152" s="374">
        <f t="shared" ref="L152:Q152" si="2">+SUM(L11:L151)</f>
        <v>0</v>
      </c>
      <c r="M152" s="374">
        <f t="shared" si="2"/>
        <v>119284</v>
      </c>
      <c r="N152" s="374">
        <f t="shared" si="2"/>
        <v>274859</v>
      </c>
      <c r="O152" s="374">
        <f t="shared" si="2"/>
        <v>4301</v>
      </c>
      <c r="P152" s="374">
        <f t="shared" si="2"/>
        <v>0</v>
      </c>
      <c r="Q152" s="374">
        <f t="shared" si="2"/>
        <v>0</v>
      </c>
      <c r="R152" s="375">
        <f>SUM(H152:Q152)</f>
        <v>19896715.640000001</v>
      </c>
      <c r="S152" s="31"/>
    </row>
    <row r="153" spans="3:19" ht="12.6" customHeight="1" thickBot="1" x14ac:dyDescent="0.25">
      <c r="C153" s="32"/>
      <c r="D153" s="33"/>
      <c r="E153" s="34"/>
      <c r="F153" s="35"/>
      <c r="G153" s="108"/>
      <c r="H153" s="33"/>
      <c r="I153" s="36"/>
      <c r="J153" s="355"/>
      <c r="K153" s="355"/>
      <c r="L153" s="355"/>
      <c r="M153" s="355"/>
      <c r="N153" s="355"/>
      <c r="O153" s="355"/>
      <c r="P153" s="36"/>
      <c r="Q153" s="36"/>
      <c r="R153" s="36"/>
      <c r="S153" s="48"/>
    </row>
    <row r="154" spans="3:19" x14ac:dyDescent="0.2">
      <c r="I154" s="38"/>
      <c r="J154" s="38"/>
      <c r="K154" s="38"/>
      <c r="L154" s="38"/>
      <c r="M154" s="38"/>
      <c r="N154" s="38"/>
      <c r="O154" s="38"/>
      <c r="P154" s="38"/>
      <c r="Q154" s="38"/>
      <c r="R154" s="38"/>
    </row>
    <row r="155" spans="3:19" x14ac:dyDescent="0.2">
      <c r="F155" s="6"/>
      <c r="G155" s="6"/>
    </row>
    <row r="156" spans="3:19" ht="13.5" thickBot="1" x14ac:dyDescent="0.25">
      <c r="F156" s="6"/>
      <c r="G156" s="6"/>
    </row>
    <row r="157" spans="3:19" x14ac:dyDescent="0.2">
      <c r="C157" s="288"/>
      <c r="D157" s="289"/>
      <c r="E157" s="289"/>
      <c r="F157" s="268"/>
      <c r="G157" s="268"/>
      <c r="H157" s="269"/>
    </row>
    <row r="158" spans="3:19" x14ac:dyDescent="0.2">
      <c r="C158" s="13"/>
      <c r="D158" s="14"/>
      <c r="E158" s="25" t="s">
        <v>214</v>
      </c>
      <c r="F158" s="15"/>
      <c r="G158" s="15"/>
      <c r="H158" s="31"/>
    </row>
    <row r="159" spans="3:19" x14ac:dyDescent="0.2">
      <c r="C159" s="13"/>
      <c r="D159" s="14"/>
      <c r="E159" s="6" t="s">
        <v>217</v>
      </c>
      <c r="F159" s="15" t="s">
        <v>209</v>
      </c>
      <c r="G159" s="15"/>
      <c r="H159" s="31"/>
    </row>
    <row r="160" spans="3:19" x14ac:dyDescent="0.2">
      <c r="C160" s="13"/>
      <c r="D160" s="14"/>
      <c r="E160" s="639" t="s">
        <v>211</v>
      </c>
      <c r="F160" s="640"/>
      <c r="G160" s="273"/>
      <c r="H160" s="31"/>
    </row>
    <row r="161" spans="3:8" x14ac:dyDescent="0.2">
      <c r="C161" s="13"/>
      <c r="D161" s="14"/>
      <c r="E161" s="639" t="s">
        <v>211</v>
      </c>
      <c r="F161" s="640"/>
      <c r="G161" s="273"/>
      <c r="H161" s="31"/>
    </row>
    <row r="162" spans="3:8" x14ac:dyDescent="0.2">
      <c r="C162" s="13"/>
      <c r="D162" s="14"/>
      <c r="E162" s="639" t="s">
        <v>211</v>
      </c>
      <c r="F162" s="640"/>
      <c r="G162" s="273"/>
      <c r="H162" s="31"/>
    </row>
    <row r="163" spans="3:8" x14ac:dyDescent="0.2">
      <c r="C163" s="13"/>
      <c r="D163" s="14"/>
      <c r="E163" s="639" t="s">
        <v>211</v>
      </c>
      <c r="F163" s="640"/>
      <c r="G163" s="273"/>
      <c r="H163" s="31"/>
    </row>
    <row r="164" spans="3:8" x14ac:dyDescent="0.2">
      <c r="C164" s="13"/>
      <c r="D164" s="14"/>
      <c r="E164" s="639" t="s">
        <v>211</v>
      </c>
      <c r="F164" s="640"/>
      <c r="G164" s="273"/>
      <c r="H164" s="31"/>
    </row>
    <row r="165" spans="3:8" x14ac:dyDescent="0.2">
      <c r="C165" s="13"/>
      <c r="D165" s="14"/>
      <c r="E165" s="639" t="s">
        <v>211</v>
      </c>
      <c r="F165" s="640"/>
      <c r="G165" s="273"/>
      <c r="H165" s="31"/>
    </row>
    <row r="166" spans="3:8" x14ac:dyDescent="0.2">
      <c r="C166" s="13"/>
      <c r="D166" s="14"/>
      <c r="E166" s="639" t="s">
        <v>211</v>
      </c>
      <c r="F166" s="640"/>
      <c r="G166" s="273"/>
      <c r="H166" s="31"/>
    </row>
    <row r="167" spans="3:8" x14ac:dyDescent="0.2">
      <c r="C167" s="13"/>
      <c r="D167" s="14"/>
      <c r="E167" s="639" t="s">
        <v>211</v>
      </c>
      <c r="F167" s="640"/>
      <c r="G167" s="273"/>
      <c r="H167" s="31"/>
    </row>
    <row r="168" spans="3:8" x14ac:dyDescent="0.2">
      <c r="C168" s="13"/>
      <c r="D168" s="14"/>
      <c r="E168" s="639" t="s">
        <v>211</v>
      </c>
      <c r="F168" s="640"/>
      <c r="G168" s="273"/>
      <c r="H168" s="31"/>
    </row>
    <row r="169" spans="3:8" x14ac:dyDescent="0.2">
      <c r="C169" s="13"/>
      <c r="D169" s="14"/>
      <c r="E169" s="639" t="s">
        <v>211</v>
      </c>
      <c r="F169" s="640"/>
      <c r="G169" s="273"/>
      <c r="H169" s="31"/>
    </row>
    <row r="170" spans="3:8" x14ac:dyDescent="0.2">
      <c r="C170" s="13"/>
      <c r="D170" s="14"/>
      <c r="E170" s="639" t="s">
        <v>211</v>
      </c>
      <c r="F170" s="640"/>
      <c r="G170" s="273"/>
      <c r="H170" s="31"/>
    </row>
    <row r="171" spans="3:8" x14ac:dyDescent="0.2">
      <c r="C171" s="13"/>
      <c r="D171" s="14"/>
      <c r="E171" s="639" t="s">
        <v>211</v>
      </c>
      <c r="F171" s="640"/>
      <c r="G171" s="273"/>
      <c r="H171" s="31"/>
    </row>
    <row r="172" spans="3:8" x14ac:dyDescent="0.2">
      <c r="C172" s="13"/>
      <c r="D172" s="14"/>
      <c r="E172" s="639" t="s">
        <v>211</v>
      </c>
      <c r="F172" s="640"/>
      <c r="G172" s="273"/>
      <c r="H172" s="31"/>
    </row>
    <row r="173" spans="3:8" x14ac:dyDescent="0.2">
      <c r="C173" s="13"/>
      <c r="D173" s="14"/>
      <c r="E173" s="29" t="s">
        <v>87</v>
      </c>
      <c r="F173" s="273">
        <f>SUM(F160:F172)</f>
        <v>0</v>
      </c>
      <c r="G173" s="273"/>
      <c r="H173" s="31"/>
    </row>
    <row r="174" spans="3:8" x14ac:dyDescent="0.2">
      <c r="C174" s="13"/>
      <c r="D174" s="14"/>
      <c r="E174" s="29"/>
      <c r="F174" s="26"/>
      <c r="G174" s="26"/>
      <c r="H174" s="31"/>
    </row>
    <row r="175" spans="3:8" x14ac:dyDescent="0.2">
      <c r="C175" s="13"/>
      <c r="D175" s="14"/>
      <c r="E175" s="29" t="s">
        <v>215</v>
      </c>
      <c r="F175" s="286">
        <f>R151</f>
        <v>0</v>
      </c>
      <c r="G175" s="286"/>
      <c r="H175" s="31"/>
    </row>
    <row r="176" spans="3:8" x14ac:dyDescent="0.2">
      <c r="C176" s="13"/>
      <c r="D176" s="14"/>
      <c r="E176" s="30" t="s">
        <v>189</v>
      </c>
      <c r="F176" s="285">
        <f>F173-F175</f>
        <v>0</v>
      </c>
      <c r="G176" s="286"/>
      <c r="H176" s="31"/>
    </row>
    <row r="177" spans="3:8" ht="14.25" x14ac:dyDescent="0.2">
      <c r="C177" s="13"/>
      <c r="D177" s="14"/>
      <c r="E177" s="279" t="s">
        <v>210</v>
      </c>
      <c r="F177" s="290" t="str">
        <f>IF(F176="","",IF(F176=0,"OK","ISSUE"))</f>
        <v>OK</v>
      </c>
      <c r="G177" s="278"/>
      <c r="H177" s="31"/>
    </row>
    <row r="178" spans="3:8" x14ac:dyDescent="0.2">
      <c r="C178" s="13"/>
      <c r="D178" s="14"/>
      <c r="G178" s="280"/>
      <c r="H178" s="31"/>
    </row>
    <row r="179" spans="3:8" ht="13.5" thickBot="1" x14ac:dyDescent="0.25">
      <c r="C179" s="105"/>
      <c r="D179" s="218"/>
      <c r="E179" s="218"/>
      <c r="F179" s="287"/>
      <c r="G179" s="287"/>
      <c r="H179" s="109"/>
    </row>
    <row r="180" spans="3:8" x14ac:dyDescent="0.2">
      <c r="F180" s="6"/>
      <c r="G180" s="6"/>
    </row>
    <row r="181" spans="3:8" x14ac:dyDescent="0.2">
      <c r="F181" s="6"/>
      <c r="G181" s="6"/>
    </row>
    <row r="182" spans="3:8" x14ac:dyDescent="0.2">
      <c r="F182" s="6"/>
      <c r="G182" s="6"/>
    </row>
    <row r="183" spans="3:8" x14ac:dyDescent="0.2">
      <c r="F183" s="6"/>
      <c r="G183" s="6"/>
    </row>
    <row r="184" spans="3:8" x14ac:dyDescent="0.2">
      <c r="F184" s="6"/>
      <c r="G184" s="6"/>
    </row>
    <row r="185" spans="3:8" x14ac:dyDescent="0.2">
      <c r="F185" s="6"/>
      <c r="G185" s="6"/>
    </row>
    <row r="186" spans="3:8" x14ac:dyDescent="0.2">
      <c r="F186" s="6"/>
      <c r="G186" s="6"/>
    </row>
    <row r="187" spans="3:8" x14ac:dyDescent="0.2">
      <c r="F187" s="6"/>
      <c r="G187" s="6"/>
    </row>
    <row r="188" spans="3:8" x14ac:dyDescent="0.2">
      <c r="F188" s="6"/>
      <c r="G188" s="6"/>
    </row>
    <row r="189" spans="3:8" x14ac:dyDescent="0.2">
      <c r="F189" s="6"/>
      <c r="G189" s="6"/>
    </row>
    <row r="190" spans="3:8" x14ac:dyDescent="0.2">
      <c r="F190" s="6"/>
      <c r="G190" s="6"/>
    </row>
    <row r="191" spans="3:8" x14ac:dyDescent="0.2">
      <c r="F191" s="6"/>
      <c r="G191" s="6"/>
    </row>
    <row r="192" spans="3:8"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password="B0CC" sheet="1" objects="1" scenarios="1"/>
  <mergeCells count="2">
    <mergeCell ref="B4:E4"/>
    <mergeCell ref="H6:R6"/>
  </mergeCells>
  <conditionalFormatting sqref="G177:G178 F176:F177">
    <cfRule type="cellIs" dxfId="67" priority="1" operator="equal">
      <formula>"OK"</formula>
    </cfRule>
    <cfRule type="cellIs" dxfId="66" priority="2" operator="equal">
      <formula>"ISSUE"</formula>
    </cfRule>
  </conditionalFormatting>
  <pageMargins left="0.25" right="0.25" top="0.75" bottom="0.75" header="0.3" footer="0.3"/>
  <pageSetup paperSize="8" scale="6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39997558519241921"/>
    <pageSetUpPr fitToPage="1"/>
  </sheetPr>
  <dimension ref="A1:V327"/>
  <sheetViews>
    <sheetView zoomScale="80" zoomScaleNormal="80" zoomScalePageLayoutView="80" workbookViewId="0">
      <pane xSplit="5" ySplit="4" topLeftCell="F50"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7" width="17.33203125" style="6" customWidth="1"/>
    <col min="18" max="18" width="19" style="6" customWidth="1"/>
    <col min="19" max="20" width="22" style="6" customWidth="1"/>
    <col min="21" max="21" width="4.1640625" style="6" customWidth="1"/>
    <col min="22" max="22" width="2.1640625" style="6" customWidth="1"/>
    <col min="23" max="23" width="10.83203125" style="6" customWidth="1"/>
    <col min="24" max="16384" width="10.83203125" style="6"/>
  </cols>
  <sheetData>
    <row r="1" spans="1:22" ht="7.35" customHeight="1" x14ac:dyDescent="0.2"/>
    <row r="2" spans="1:22" ht="18" x14ac:dyDescent="0.2">
      <c r="A2" s="5">
        <v>80</v>
      </c>
      <c r="B2" s="2" t="s">
        <v>173</v>
      </c>
      <c r="H2" s="14"/>
    </row>
    <row r="3" spans="1:22" ht="16.350000000000001" customHeight="1" x14ac:dyDescent="0.2">
      <c r="B3" s="43" t="str">
        <f>'Revenue - WHC'!B3</f>
        <v>Mansfield (S)</v>
      </c>
    </row>
    <row r="4" spans="1:22" ht="12" customHeight="1" thickBot="1" x14ac:dyDescent="0.25">
      <c r="C4" s="14"/>
      <c r="D4" s="45"/>
      <c r="E4" s="6"/>
      <c r="F4" s="6"/>
      <c r="G4" s="6"/>
      <c r="I4" s="14"/>
      <c r="J4" s="14"/>
      <c r="K4" s="14"/>
      <c r="L4" s="14"/>
      <c r="M4" s="14"/>
      <c r="N4" s="14"/>
      <c r="O4" s="14"/>
      <c r="P4" s="14"/>
      <c r="Q4" s="14"/>
      <c r="R4" s="14"/>
      <c r="S4" s="14"/>
      <c r="T4" s="14"/>
      <c r="U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x14ac:dyDescent="0.2">
      <c r="C6" s="13"/>
      <c r="D6" s="45"/>
      <c r="E6" s="75"/>
      <c r="F6" s="54"/>
      <c r="G6" s="14"/>
      <c r="H6" s="14"/>
      <c r="I6" s="14"/>
      <c r="J6" s="14"/>
      <c r="K6" s="821" t="str">
        <f>VLOOKUP(' Instructions'!C9,' Instructions'!Q9:U15,2,FALSE)</f>
        <v>2019-20</v>
      </c>
      <c r="L6" s="822"/>
      <c r="M6" s="822"/>
      <c r="N6" s="822"/>
      <c r="O6" s="822"/>
      <c r="P6" s="822"/>
      <c r="Q6" s="822"/>
      <c r="R6" s="822"/>
      <c r="S6" s="822"/>
      <c r="T6" s="824"/>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12.75" customHeight="1" x14ac:dyDescent="0.2">
      <c r="C8" s="13"/>
      <c r="D8" s="14"/>
      <c r="E8" s="75"/>
      <c r="F8" s="878" t="s">
        <v>107</v>
      </c>
      <c r="G8" s="879"/>
      <c r="H8" s="880"/>
      <c r="I8" s="826" t="s">
        <v>162</v>
      </c>
      <c r="J8" s="14"/>
      <c r="K8" s="893" t="s">
        <v>160</v>
      </c>
      <c r="L8" s="893"/>
      <c r="M8" s="893"/>
      <c r="N8" s="836" t="s">
        <v>101</v>
      </c>
      <c r="O8" s="837"/>
      <c r="P8" s="837"/>
      <c r="Q8" s="837"/>
      <c r="R8" s="838"/>
      <c r="S8" s="825" t="s">
        <v>116</v>
      </c>
      <c r="T8" s="825" t="s">
        <v>91</v>
      </c>
      <c r="U8" s="31"/>
      <c r="V8" s="14"/>
    </row>
    <row r="9" spans="1:22" ht="25.5" x14ac:dyDescent="0.2">
      <c r="C9" s="13"/>
      <c r="D9" s="14"/>
      <c r="E9" s="106"/>
      <c r="F9" s="881"/>
      <c r="G9" s="882"/>
      <c r="H9" s="883"/>
      <c r="I9" s="827"/>
      <c r="J9" s="14"/>
      <c r="K9" s="208" t="s">
        <v>117</v>
      </c>
      <c r="L9" s="208" t="s">
        <v>124</v>
      </c>
      <c r="M9" s="208" t="s">
        <v>161</v>
      </c>
      <c r="N9" s="206" t="s">
        <v>103</v>
      </c>
      <c r="O9" s="206" t="s">
        <v>104</v>
      </c>
      <c r="P9" s="206" t="s">
        <v>105</v>
      </c>
      <c r="Q9" s="206" t="s">
        <v>106</v>
      </c>
      <c r="R9" s="206" t="s">
        <v>87</v>
      </c>
      <c r="S9" s="825"/>
      <c r="T9" s="825"/>
      <c r="U9" s="31"/>
      <c r="V9" s="14"/>
    </row>
    <row r="10" spans="1:22" x14ac:dyDescent="0.2">
      <c r="C10" s="13"/>
      <c r="D10" s="14"/>
      <c r="E10" s="106"/>
      <c r="F10" s="134"/>
      <c r="G10" s="134"/>
      <c r="H10" s="134"/>
      <c r="I10" s="134"/>
      <c r="J10" s="14"/>
      <c r="K10" s="54" t="s">
        <v>163</v>
      </c>
      <c r="L10" s="54" t="s">
        <v>163</v>
      </c>
      <c r="M10" s="54" t="s">
        <v>163</v>
      </c>
      <c r="N10" s="54" t="s">
        <v>164</v>
      </c>
      <c r="O10" s="54" t="s">
        <v>164</v>
      </c>
      <c r="P10" s="54" t="s">
        <v>164</v>
      </c>
      <c r="Q10" s="54" t="s">
        <v>164</v>
      </c>
      <c r="R10" s="54" t="s">
        <v>164</v>
      </c>
      <c r="S10" s="54"/>
      <c r="T10" s="54" t="s">
        <v>164</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94" t="s">
        <v>560</v>
      </c>
      <c r="F12" s="873" t="s">
        <v>561</v>
      </c>
      <c r="G12" s="874"/>
      <c r="H12" s="875"/>
      <c r="I12" s="647" t="s">
        <v>494</v>
      </c>
      <c r="J12" s="14"/>
      <c r="K12" s="876"/>
      <c r="L12" s="876"/>
      <c r="M12" s="876"/>
      <c r="N12" s="877">
        <v>5827592</v>
      </c>
      <c r="O12" s="877"/>
      <c r="P12" s="877"/>
      <c r="Q12" s="877"/>
      <c r="R12" s="887">
        <f>SUM(N12:Q16)</f>
        <v>5827592</v>
      </c>
      <c r="S12" s="647" t="s">
        <v>360</v>
      </c>
      <c r="T12" s="641">
        <v>2249592</v>
      </c>
      <c r="U12" s="31"/>
      <c r="V12" s="14"/>
    </row>
    <row r="13" spans="1:22" ht="12" customHeight="1" x14ac:dyDescent="0.2">
      <c r="C13" s="13"/>
      <c r="D13" s="19"/>
      <c r="E13" s="843"/>
      <c r="F13" s="848"/>
      <c r="G13" s="849"/>
      <c r="H13" s="850"/>
      <c r="I13" s="629"/>
      <c r="J13" s="14"/>
      <c r="K13" s="855"/>
      <c r="L13" s="855"/>
      <c r="M13" s="855"/>
      <c r="N13" s="840"/>
      <c r="O13" s="840"/>
      <c r="P13" s="840"/>
      <c r="Q13" s="840"/>
      <c r="R13" s="832"/>
      <c r="S13" s="629" t="s">
        <v>108</v>
      </c>
      <c r="T13" s="642">
        <v>3578000</v>
      </c>
      <c r="U13" s="31"/>
      <c r="V13" s="14"/>
    </row>
    <row r="14" spans="1:22" ht="12" customHeight="1" x14ac:dyDescent="0.2">
      <c r="C14" s="13"/>
      <c r="D14" s="19"/>
      <c r="E14" s="843"/>
      <c r="F14" s="848"/>
      <c r="G14" s="849"/>
      <c r="H14" s="850"/>
      <c r="I14" s="629"/>
      <c r="J14" s="14"/>
      <c r="K14" s="855"/>
      <c r="L14" s="855"/>
      <c r="M14" s="855"/>
      <c r="N14" s="840"/>
      <c r="O14" s="840"/>
      <c r="P14" s="840"/>
      <c r="Q14" s="840"/>
      <c r="R14" s="832"/>
      <c r="S14" s="629"/>
      <c r="T14" s="642"/>
      <c r="U14" s="31"/>
      <c r="V14" s="14"/>
    </row>
    <row r="15" spans="1:22" ht="12" customHeight="1" x14ac:dyDescent="0.2">
      <c r="C15" s="13"/>
      <c r="D15" s="19"/>
      <c r="E15" s="843"/>
      <c r="F15" s="848"/>
      <c r="G15" s="849"/>
      <c r="H15" s="850"/>
      <c r="I15" s="629"/>
      <c r="J15" s="14"/>
      <c r="K15" s="855"/>
      <c r="L15" s="855"/>
      <c r="M15" s="855"/>
      <c r="N15" s="840"/>
      <c r="O15" s="840"/>
      <c r="P15" s="840"/>
      <c r="Q15" s="840"/>
      <c r="R15" s="832"/>
      <c r="S15" s="629"/>
      <c r="T15" s="642"/>
      <c r="U15" s="31"/>
      <c r="V15" s="14"/>
    </row>
    <row r="16" spans="1:22" ht="12" customHeight="1" x14ac:dyDescent="0.2">
      <c r="C16" s="13"/>
      <c r="D16" s="19"/>
      <c r="E16" s="858"/>
      <c r="F16" s="859"/>
      <c r="G16" s="860"/>
      <c r="H16" s="861"/>
      <c r="I16" s="629"/>
      <c r="J16" s="14"/>
      <c r="K16" s="862"/>
      <c r="L16" s="862"/>
      <c r="M16" s="862"/>
      <c r="N16" s="841"/>
      <c r="O16" s="841"/>
      <c r="P16" s="841"/>
      <c r="Q16" s="841"/>
      <c r="R16" s="833"/>
      <c r="S16" s="135" t="s">
        <v>87</v>
      </c>
      <c r="T16" s="98">
        <f>SUM(T12:T15)</f>
        <v>5827592</v>
      </c>
      <c r="U16" s="31"/>
      <c r="V16" s="14"/>
    </row>
    <row r="17" spans="3:22" ht="12" customHeight="1" x14ac:dyDescent="0.2">
      <c r="C17" s="13"/>
      <c r="D17" s="19">
        <f>D12+1</f>
        <v>2</v>
      </c>
      <c r="E17" s="842" t="s">
        <v>562</v>
      </c>
      <c r="F17" s="873" t="s">
        <v>541</v>
      </c>
      <c r="G17" s="874"/>
      <c r="H17" s="875"/>
      <c r="I17" s="629" t="s">
        <v>131</v>
      </c>
      <c r="J17" s="14"/>
      <c r="K17" s="854"/>
      <c r="L17" s="854"/>
      <c r="M17" s="854">
        <v>1</v>
      </c>
      <c r="N17" s="839"/>
      <c r="O17" s="839"/>
      <c r="P17" s="839"/>
      <c r="Q17" s="839">
        <v>2539519</v>
      </c>
      <c r="R17" s="831">
        <f>SUM(N17:Q21)</f>
        <v>2539519</v>
      </c>
      <c r="S17" s="629" t="s">
        <v>360</v>
      </c>
      <c r="T17" s="643">
        <v>1285519</v>
      </c>
      <c r="U17" s="31"/>
      <c r="V17" s="14"/>
    </row>
    <row r="18" spans="3:22" ht="12" customHeight="1" x14ac:dyDescent="0.2">
      <c r="C18" s="13"/>
      <c r="D18" s="19"/>
      <c r="E18" s="843"/>
      <c r="F18" s="848"/>
      <c r="G18" s="849"/>
      <c r="H18" s="850"/>
      <c r="I18" s="629"/>
      <c r="J18" s="14"/>
      <c r="K18" s="855"/>
      <c r="L18" s="855"/>
      <c r="M18" s="855"/>
      <c r="N18" s="840"/>
      <c r="O18" s="840"/>
      <c r="P18" s="840"/>
      <c r="Q18" s="840"/>
      <c r="R18" s="832"/>
      <c r="S18" s="629" t="s">
        <v>108</v>
      </c>
      <c r="T18" s="643">
        <v>1254000</v>
      </c>
      <c r="U18" s="31"/>
      <c r="V18" s="14"/>
    </row>
    <row r="19" spans="3:22" ht="12" customHeight="1" x14ac:dyDescent="0.2">
      <c r="C19" s="13"/>
      <c r="D19" s="19"/>
      <c r="E19" s="843"/>
      <c r="F19" s="848"/>
      <c r="G19" s="849"/>
      <c r="H19" s="850"/>
      <c r="I19" s="629"/>
      <c r="J19" s="14"/>
      <c r="K19" s="855"/>
      <c r="L19" s="855"/>
      <c r="M19" s="855"/>
      <c r="N19" s="840"/>
      <c r="O19" s="840"/>
      <c r="P19" s="840"/>
      <c r="Q19" s="840"/>
      <c r="R19" s="832"/>
      <c r="S19" s="629"/>
      <c r="T19" s="643"/>
      <c r="U19" s="31"/>
      <c r="V19" s="14"/>
    </row>
    <row r="20" spans="3:22" ht="12" customHeight="1" x14ac:dyDescent="0.2">
      <c r="C20" s="13"/>
      <c r="D20" s="19"/>
      <c r="E20" s="843"/>
      <c r="F20" s="848"/>
      <c r="G20" s="849"/>
      <c r="H20" s="850"/>
      <c r="I20" s="629"/>
      <c r="J20" s="14"/>
      <c r="K20" s="855"/>
      <c r="L20" s="855"/>
      <c r="M20" s="855"/>
      <c r="N20" s="840"/>
      <c r="O20" s="840"/>
      <c r="P20" s="840"/>
      <c r="Q20" s="840"/>
      <c r="R20" s="832"/>
      <c r="S20" s="629"/>
      <c r="T20" s="643"/>
      <c r="U20" s="31"/>
      <c r="V20" s="14"/>
    </row>
    <row r="21" spans="3:22" ht="12" customHeight="1" x14ac:dyDescent="0.2">
      <c r="C21" s="13"/>
      <c r="D21" s="19"/>
      <c r="E21" s="858"/>
      <c r="F21" s="859"/>
      <c r="G21" s="860"/>
      <c r="H21" s="861"/>
      <c r="I21" s="629"/>
      <c r="J21" s="14"/>
      <c r="K21" s="862"/>
      <c r="L21" s="862"/>
      <c r="M21" s="862"/>
      <c r="N21" s="841"/>
      <c r="O21" s="841"/>
      <c r="P21" s="841"/>
      <c r="Q21" s="841"/>
      <c r="R21" s="833"/>
      <c r="S21" s="135" t="s">
        <v>87</v>
      </c>
      <c r="T21" s="98">
        <f>SUM(T17:T20)</f>
        <v>2539519</v>
      </c>
      <c r="U21" s="31"/>
      <c r="V21" s="14"/>
    </row>
    <row r="22" spans="3:22" ht="12" customHeight="1" x14ac:dyDescent="0.2">
      <c r="C22" s="13"/>
      <c r="D22" s="19">
        <f>D17+1</f>
        <v>3</v>
      </c>
      <c r="E22" s="842" t="s">
        <v>563</v>
      </c>
      <c r="F22" s="863" t="s">
        <v>564</v>
      </c>
      <c r="G22" s="846"/>
      <c r="H22" s="847"/>
      <c r="I22" s="629" t="s">
        <v>131</v>
      </c>
      <c r="J22" s="14"/>
      <c r="K22" s="854"/>
      <c r="L22" s="854"/>
      <c r="M22" s="854">
        <v>1</v>
      </c>
      <c r="N22" s="839"/>
      <c r="O22" s="839"/>
      <c r="P22" s="839"/>
      <c r="Q22" s="839">
        <v>800000</v>
      </c>
      <c r="R22" s="831">
        <f>SUM(N22:Q26)</f>
        <v>800000</v>
      </c>
      <c r="S22" s="629" t="s">
        <v>360</v>
      </c>
      <c r="T22" s="643">
        <v>800000</v>
      </c>
      <c r="U22" s="31"/>
      <c r="V22" s="14"/>
    </row>
    <row r="23" spans="3:22" ht="12" customHeight="1" x14ac:dyDescent="0.2">
      <c r="C23" s="13"/>
      <c r="D23" s="19"/>
      <c r="E23" s="843"/>
      <c r="F23" s="848"/>
      <c r="G23" s="849"/>
      <c r="H23" s="850"/>
      <c r="I23" s="629" t="s">
        <v>494</v>
      </c>
      <c r="J23" s="14"/>
      <c r="K23" s="855"/>
      <c r="L23" s="855"/>
      <c r="M23" s="855"/>
      <c r="N23" s="840"/>
      <c r="O23" s="840"/>
      <c r="P23" s="840"/>
      <c r="Q23" s="840"/>
      <c r="R23" s="832"/>
      <c r="S23" s="629"/>
      <c r="T23" s="643"/>
      <c r="U23" s="31"/>
      <c r="V23" s="14"/>
    </row>
    <row r="24" spans="3:22" ht="12" customHeight="1" x14ac:dyDescent="0.2">
      <c r="C24" s="13"/>
      <c r="D24" s="19"/>
      <c r="E24" s="843"/>
      <c r="F24" s="848"/>
      <c r="G24" s="849"/>
      <c r="H24" s="850"/>
      <c r="I24" s="629"/>
      <c r="J24" s="14"/>
      <c r="K24" s="855"/>
      <c r="L24" s="855"/>
      <c r="M24" s="855"/>
      <c r="N24" s="840"/>
      <c r="O24" s="840"/>
      <c r="P24" s="840"/>
      <c r="Q24" s="840"/>
      <c r="R24" s="832"/>
      <c r="S24" s="629"/>
      <c r="T24" s="643"/>
      <c r="U24" s="31"/>
      <c r="V24" s="14"/>
    </row>
    <row r="25" spans="3:22" ht="12" customHeight="1" x14ac:dyDescent="0.2">
      <c r="C25" s="13"/>
      <c r="D25" s="19"/>
      <c r="E25" s="843"/>
      <c r="F25" s="848"/>
      <c r="G25" s="849"/>
      <c r="H25" s="850"/>
      <c r="I25" s="629"/>
      <c r="J25" s="14"/>
      <c r="K25" s="855"/>
      <c r="L25" s="855"/>
      <c r="M25" s="855"/>
      <c r="N25" s="840"/>
      <c r="O25" s="840"/>
      <c r="P25" s="840"/>
      <c r="Q25" s="840"/>
      <c r="R25" s="832"/>
      <c r="S25" s="629"/>
      <c r="T25" s="643"/>
      <c r="U25" s="31"/>
      <c r="V25" s="14"/>
    </row>
    <row r="26" spans="3:22" ht="12" customHeight="1" x14ac:dyDescent="0.2">
      <c r="C26" s="13"/>
      <c r="D26" s="19"/>
      <c r="E26" s="858"/>
      <c r="F26" s="859"/>
      <c r="G26" s="860"/>
      <c r="H26" s="861"/>
      <c r="I26" s="629"/>
      <c r="J26" s="14"/>
      <c r="K26" s="862"/>
      <c r="L26" s="862"/>
      <c r="M26" s="862"/>
      <c r="N26" s="841"/>
      <c r="O26" s="841"/>
      <c r="P26" s="841"/>
      <c r="Q26" s="841"/>
      <c r="R26" s="833"/>
      <c r="S26" s="135" t="s">
        <v>87</v>
      </c>
      <c r="T26" s="98">
        <f>SUM(T22:T25)</f>
        <v>800000</v>
      </c>
      <c r="U26" s="31"/>
      <c r="V26" s="14"/>
    </row>
    <row r="27" spans="3:22" ht="12" customHeight="1" x14ac:dyDescent="0.2">
      <c r="C27" s="13"/>
      <c r="D27" s="19">
        <f>D22+1</f>
        <v>4</v>
      </c>
      <c r="E27" s="842" t="s">
        <v>565</v>
      </c>
      <c r="F27" s="863" t="s">
        <v>576</v>
      </c>
      <c r="G27" s="846"/>
      <c r="H27" s="847"/>
      <c r="I27" s="629" t="s">
        <v>494</v>
      </c>
      <c r="J27" s="14"/>
      <c r="K27" s="854">
        <v>1</v>
      </c>
      <c r="L27" s="854"/>
      <c r="M27" s="854"/>
      <c r="N27" s="839">
        <v>675000</v>
      </c>
      <c r="O27" s="839"/>
      <c r="P27" s="839"/>
      <c r="Q27" s="839"/>
      <c r="R27" s="831">
        <f>SUM(N27:Q31)</f>
        <v>675000</v>
      </c>
      <c r="S27" s="629" t="s">
        <v>360</v>
      </c>
      <c r="T27" s="643">
        <v>175000</v>
      </c>
      <c r="U27" s="31"/>
      <c r="V27" s="14"/>
    </row>
    <row r="28" spans="3:22" ht="12" customHeight="1" x14ac:dyDescent="0.2">
      <c r="C28" s="13"/>
      <c r="D28" s="19"/>
      <c r="E28" s="843"/>
      <c r="F28" s="848"/>
      <c r="G28" s="849"/>
      <c r="H28" s="850"/>
      <c r="I28" s="629"/>
      <c r="J28" s="14"/>
      <c r="K28" s="855"/>
      <c r="L28" s="855"/>
      <c r="M28" s="855"/>
      <c r="N28" s="840"/>
      <c r="O28" s="840"/>
      <c r="P28" s="840"/>
      <c r="Q28" s="840"/>
      <c r="R28" s="832"/>
      <c r="S28" s="629" t="s">
        <v>108</v>
      </c>
      <c r="T28" s="643">
        <v>500000</v>
      </c>
      <c r="U28" s="31"/>
      <c r="V28" s="14"/>
    </row>
    <row r="29" spans="3:22" ht="12" customHeight="1" x14ac:dyDescent="0.2">
      <c r="C29" s="13"/>
      <c r="D29" s="19"/>
      <c r="E29" s="843"/>
      <c r="F29" s="848"/>
      <c r="G29" s="849"/>
      <c r="H29" s="850"/>
      <c r="I29" s="629"/>
      <c r="J29" s="14"/>
      <c r="K29" s="855"/>
      <c r="L29" s="855"/>
      <c r="M29" s="855"/>
      <c r="N29" s="840"/>
      <c r="O29" s="840"/>
      <c r="P29" s="840"/>
      <c r="Q29" s="840"/>
      <c r="R29" s="832"/>
      <c r="S29" s="629"/>
      <c r="T29" s="643"/>
      <c r="U29" s="31"/>
      <c r="V29" s="14"/>
    </row>
    <row r="30" spans="3:22" ht="12" customHeight="1" x14ac:dyDescent="0.2">
      <c r="C30" s="13"/>
      <c r="D30" s="19"/>
      <c r="E30" s="843"/>
      <c r="F30" s="848"/>
      <c r="G30" s="849"/>
      <c r="H30" s="850"/>
      <c r="I30" s="629"/>
      <c r="J30" s="14"/>
      <c r="K30" s="855"/>
      <c r="L30" s="855"/>
      <c r="M30" s="855"/>
      <c r="N30" s="840"/>
      <c r="O30" s="840"/>
      <c r="P30" s="840"/>
      <c r="Q30" s="840"/>
      <c r="R30" s="832"/>
      <c r="S30" s="629"/>
      <c r="T30" s="643"/>
      <c r="U30" s="31"/>
      <c r="V30" s="14"/>
    </row>
    <row r="31" spans="3:22" ht="12" customHeight="1" x14ac:dyDescent="0.2">
      <c r="C31" s="13"/>
      <c r="D31" s="19"/>
      <c r="E31" s="858"/>
      <c r="F31" s="859"/>
      <c r="G31" s="860"/>
      <c r="H31" s="861"/>
      <c r="I31" s="629"/>
      <c r="J31" s="14"/>
      <c r="K31" s="862"/>
      <c r="L31" s="862"/>
      <c r="M31" s="862"/>
      <c r="N31" s="841"/>
      <c r="O31" s="841"/>
      <c r="P31" s="841"/>
      <c r="Q31" s="841"/>
      <c r="R31" s="833"/>
      <c r="S31" s="135" t="s">
        <v>87</v>
      </c>
      <c r="T31" s="98">
        <f>SUM(T27:T30)</f>
        <v>675000</v>
      </c>
      <c r="U31" s="31"/>
      <c r="V31" s="14"/>
    </row>
    <row r="32" spans="3:22" ht="12" customHeight="1" x14ac:dyDescent="0.2">
      <c r="C32" s="13"/>
      <c r="D32" s="19">
        <f>D27+1</f>
        <v>5</v>
      </c>
      <c r="E32" s="842" t="s">
        <v>566</v>
      </c>
      <c r="F32" s="845" t="s">
        <v>549</v>
      </c>
      <c r="G32" s="846"/>
      <c r="H32" s="847"/>
      <c r="I32" s="629" t="s">
        <v>503</v>
      </c>
      <c r="J32" s="14"/>
      <c r="K32" s="854"/>
      <c r="L32" s="854">
        <v>1</v>
      </c>
      <c r="M32" s="854"/>
      <c r="N32" s="839"/>
      <c r="O32" s="839">
        <v>616000</v>
      </c>
      <c r="P32" s="839"/>
      <c r="Q32" s="839"/>
      <c r="R32" s="831">
        <f>SUM(N32:Q36)</f>
        <v>616000</v>
      </c>
      <c r="S32" s="629" t="s">
        <v>360</v>
      </c>
      <c r="T32" s="643">
        <v>491000</v>
      </c>
      <c r="U32" s="31"/>
      <c r="V32" s="14"/>
    </row>
    <row r="33" spans="3:22" ht="12" customHeight="1" x14ac:dyDescent="0.2">
      <c r="C33" s="13"/>
      <c r="D33" s="19"/>
      <c r="E33" s="843"/>
      <c r="F33" s="848"/>
      <c r="G33" s="849"/>
      <c r="H33" s="850"/>
      <c r="I33" s="629"/>
      <c r="J33" s="14"/>
      <c r="K33" s="855"/>
      <c r="L33" s="855"/>
      <c r="M33" s="855"/>
      <c r="N33" s="840"/>
      <c r="O33" s="840"/>
      <c r="P33" s="840"/>
      <c r="Q33" s="840"/>
      <c r="R33" s="832"/>
      <c r="S33" s="629" t="s">
        <v>112</v>
      </c>
      <c r="T33" s="643">
        <v>125000</v>
      </c>
      <c r="U33" s="31"/>
      <c r="V33" s="14"/>
    </row>
    <row r="34" spans="3:22" ht="12" customHeight="1" x14ac:dyDescent="0.2">
      <c r="C34" s="13"/>
      <c r="D34" s="19"/>
      <c r="E34" s="843"/>
      <c r="F34" s="848"/>
      <c r="G34" s="849"/>
      <c r="H34" s="850"/>
      <c r="I34" s="629"/>
      <c r="J34" s="14"/>
      <c r="K34" s="855"/>
      <c r="L34" s="855"/>
      <c r="M34" s="855"/>
      <c r="N34" s="840"/>
      <c r="O34" s="840"/>
      <c r="P34" s="840"/>
      <c r="Q34" s="840"/>
      <c r="R34" s="832"/>
      <c r="S34" s="629"/>
      <c r="T34" s="643"/>
      <c r="U34" s="31"/>
      <c r="V34" s="14"/>
    </row>
    <row r="35" spans="3:22" ht="12" customHeight="1" x14ac:dyDescent="0.2">
      <c r="C35" s="13"/>
      <c r="D35" s="19"/>
      <c r="E35" s="843"/>
      <c r="F35" s="848"/>
      <c r="G35" s="849"/>
      <c r="H35" s="850"/>
      <c r="I35" s="629"/>
      <c r="J35" s="14"/>
      <c r="K35" s="855"/>
      <c r="L35" s="855"/>
      <c r="M35" s="855"/>
      <c r="N35" s="840"/>
      <c r="O35" s="840"/>
      <c r="P35" s="840"/>
      <c r="Q35" s="840"/>
      <c r="R35" s="832"/>
      <c r="S35" s="629"/>
      <c r="T35" s="643"/>
      <c r="U35" s="31"/>
      <c r="V35" s="14"/>
    </row>
    <row r="36" spans="3:22" ht="12" customHeight="1" x14ac:dyDescent="0.2">
      <c r="C36" s="13"/>
      <c r="D36" s="19"/>
      <c r="E36" s="858"/>
      <c r="F36" s="859"/>
      <c r="G36" s="860"/>
      <c r="H36" s="861"/>
      <c r="I36" s="629"/>
      <c r="J36" s="14"/>
      <c r="K36" s="862"/>
      <c r="L36" s="862"/>
      <c r="M36" s="862"/>
      <c r="N36" s="841"/>
      <c r="O36" s="841"/>
      <c r="P36" s="841"/>
      <c r="Q36" s="841"/>
      <c r="R36" s="833"/>
      <c r="S36" s="135" t="s">
        <v>87</v>
      </c>
      <c r="T36" s="98">
        <f>SUM(T32:T35)</f>
        <v>616000</v>
      </c>
      <c r="U36" s="31"/>
      <c r="V36" s="14"/>
    </row>
    <row r="37" spans="3:22" x14ac:dyDescent="0.2">
      <c r="C37" s="13"/>
      <c r="D37" s="19">
        <f>D32+1</f>
        <v>6</v>
      </c>
      <c r="E37" s="842" t="s">
        <v>544</v>
      </c>
      <c r="F37" s="845" t="s">
        <v>545</v>
      </c>
      <c r="G37" s="846"/>
      <c r="H37" s="847"/>
      <c r="I37" s="629" t="s">
        <v>131</v>
      </c>
      <c r="J37" s="14"/>
      <c r="K37" s="854"/>
      <c r="L37" s="854"/>
      <c r="M37" s="854">
        <v>1</v>
      </c>
      <c r="N37" s="839"/>
      <c r="O37" s="839">
        <v>600000</v>
      </c>
      <c r="P37" s="839"/>
      <c r="Q37" s="839"/>
      <c r="R37" s="831">
        <f>SUM(N37:Q41)</f>
        <v>600000</v>
      </c>
      <c r="S37" s="647" t="s">
        <v>360</v>
      </c>
      <c r="T37" s="641">
        <v>600000</v>
      </c>
      <c r="U37" s="31"/>
      <c r="V37" s="14"/>
    </row>
    <row r="38" spans="3:22" ht="12.75" customHeight="1" x14ac:dyDescent="0.2">
      <c r="C38" s="13"/>
      <c r="D38" s="19"/>
      <c r="E38" s="843"/>
      <c r="F38" s="848"/>
      <c r="G38" s="849"/>
      <c r="H38" s="850"/>
      <c r="I38" s="629" t="s">
        <v>503</v>
      </c>
      <c r="J38" s="14"/>
      <c r="K38" s="855"/>
      <c r="L38" s="855"/>
      <c r="M38" s="855"/>
      <c r="N38" s="840"/>
      <c r="O38" s="840"/>
      <c r="P38" s="840"/>
      <c r="Q38" s="840"/>
      <c r="R38" s="832"/>
      <c r="S38" s="629"/>
      <c r="T38" s="643"/>
      <c r="U38" s="31"/>
      <c r="V38" s="14"/>
    </row>
    <row r="39" spans="3:22" x14ac:dyDescent="0.2">
      <c r="C39" s="13"/>
      <c r="D39" s="19"/>
      <c r="E39" s="843"/>
      <c r="F39" s="848"/>
      <c r="G39" s="849"/>
      <c r="H39" s="850"/>
      <c r="I39" s="629"/>
      <c r="J39" s="14"/>
      <c r="K39" s="855"/>
      <c r="L39" s="855"/>
      <c r="M39" s="855"/>
      <c r="N39" s="840"/>
      <c r="O39" s="840"/>
      <c r="P39" s="840"/>
      <c r="Q39" s="840"/>
      <c r="R39" s="832"/>
      <c r="S39" s="629"/>
      <c r="T39" s="643"/>
      <c r="U39" s="31"/>
      <c r="V39" s="14"/>
    </row>
    <row r="40" spans="3:22" x14ac:dyDescent="0.2">
      <c r="C40" s="13"/>
      <c r="D40" s="19"/>
      <c r="E40" s="843"/>
      <c r="F40" s="848"/>
      <c r="G40" s="849"/>
      <c r="H40" s="850"/>
      <c r="I40" s="629"/>
      <c r="J40" s="14"/>
      <c r="K40" s="855"/>
      <c r="L40" s="855"/>
      <c r="M40" s="855"/>
      <c r="N40" s="840"/>
      <c r="O40" s="840"/>
      <c r="P40" s="840"/>
      <c r="Q40" s="840"/>
      <c r="R40" s="832"/>
      <c r="S40" s="629"/>
      <c r="T40" s="643"/>
      <c r="U40" s="31"/>
      <c r="V40" s="14"/>
    </row>
    <row r="41" spans="3:22" x14ac:dyDescent="0.2">
      <c r="C41" s="13"/>
      <c r="D41" s="19"/>
      <c r="E41" s="858"/>
      <c r="F41" s="859"/>
      <c r="G41" s="860"/>
      <c r="H41" s="861"/>
      <c r="I41" s="629"/>
      <c r="J41" s="14"/>
      <c r="K41" s="862"/>
      <c r="L41" s="862"/>
      <c r="M41" s="862"/>
      <c r="N41" s="841"/>
      <c r="O41" s="841"/>
      <c r="P41" s="841"/>
      <c r="Q41" s="841"/>
      <c r="R41" s="833"/>
      <c r="S41" s="135" t="s">
        <v>87</v>
      </c>
      <c r="T41" s="98">
        <f>SUM(T37:T40)</f>
        <v>600000</v>
      </c>
      <c r="U41" s="31"/>
      <c r="V41" s="14"/>
    </row>
    <row r="42" spans="3:22" x14ac:dyDescent="0.2">
      <c r="C42" s="13"/>
      <c r="D42" s="19">
        <f>D37+1</f>
        <v>7</v>
      </c>
      <c r="E42" s="745" t="s">
        <v>546</v>
      </c>
      <c r="F42" s="747" t="s">
        <v>547</v>
      </c>
      <c r="G42" s="748"/>
      <c r="H42" s="749"/>
      <c r="I42" s="629" t="s">
        <v>131</v>
      </c>
      <c r="J42" s="14"/>
      <c r="K42" s="753"/>
      <c r="L42" s="753"/>
      <c r="M42" s="753">
        <v>1</v>
      </c>
      <c r="N42" s="742"/>
      <c r="O42" s="742">
        <v>600000</v>
      </c>
      <c r="P42" s="742"/>
      <c r="Q42" s="742"/>
      <c r="R42" s="831">
        <f>SUM(N42:Q46)</f>
        <v>600000</v>
      </c>
      <c r="S42" s="647" t="s">
        <v>360</v>
      </c>
      <c r="T42" s="641">
        <v>600000</v>
      </c>
      <c r="U42" s="31"/>
      <c r="V42" s="14"/>
    </row>
    <row r="43" spans="3:22" ht="12.75" customHeight="1" x14ac:dyDescent="0.2">
      <c r="C43" s="13"/>
      <c r="D43" s="19"/>
      <c r="E43" s="746"/>
      <c r="F43" s="750"/>
      <c r="G43" s="751"/>
      <c r="H43" s="752"/>
      <c r="I43" s="629" t="s">
        <v>503</v>
      </c>
      <c r="J43" s="14"/>
      <c r="K43" s="754"/>
      <c r="L43" s="754"/>
      <c r="M43" s="754"/>
      <c r="N43" s="743"/>
      <c r="O43" s="743"/>
      <c r="P43" s="743"/>
      <c r="Q43" s="743"/>
      <c r="R43" s="832"/>
      <c r="S43" s="629"/>
      <c r="T43" s="643"/>
      <c r="U43" s="31"/>
      <c r="V43" s="14"/>
    </row>
    <row r="44" spans="3:22" x14ac:dyDescent="0.2">
      <c r="C44" s="13"/>
      <c r="D44" s="19"/>
      <c r="E44" s="746"/>
      <c r="F44" s="750"/>
      <c r="G44" s="751"/>
      <c r="H44" s="752"/>
      <c r="I44" s="629"/>
      <c r="J44" s="14"/>
      <c r="K44" s="754"/>
      <c r="L44" s="754"/>
      <c r="M44" s="754"/>
      <c r="N44" s="743"/>
      <c r="O44" s="743"/>
      <c r="P44" s="743"/>
      <c r="Q44" s="743"/>
      <c r="R44" s="832"/>
      <c r="S44" s="629"/>
      <c r="T44" s="643"/>
      <c r="U44" s="31"/>
      <c r="V44" s="14"/>
    </row>
    <row r="45" spans="3:22" x14ac:dyDescent="0.2">
      <c r="C45" s="13"/>
      <c r="D45" s="19"/>
      <c r="E45" s="746"/>
      <c r="F45" s="750"/>
      <c r="G45" s="751"/>
      <c r="H45" s="752"/>
      <c r="I45" s="629"/>
      <c r="J45" s="14"/>
      <c r="K45" s="754"/>
      <c r="L45" s="754"/>
      <c r="M45" s="754"/>
      <c r="N45" s="743"/>
      <c r="O45" s="743"/>
      <c r="P45" s="743"/>
      <c r="Q45" s="743"/>
      <c r="R45" s="832"/>
      <c r="S45" s="629"/>
      <c r="T45" s="643"/>
      <c r="U45" s="31"/>
      <c r="V45" s="14"/>
    </row>
    <row r="46" spans="3:22" x14ac:dyDescent="0.2">
      <c r="C46" s="13"/>
      <c r="D46" s="19"/>
      <c r="E46" s="755"/>
      <c r="F46" s="756"/>
      <c r="G46" s="757"/>
      <c r="H46" s="758"/>
      <c r="I46" s="629"/>
      <c r="J46" s="14"/>
      <c r="K46" s="759"/>
      <c r="L46" s="759"/>
      <c r="M46" s="759"/>
      <c r="N46" s="744"/>
      <c r="O46" s="744"/>
      <c r="P46" s="744"/>
      <c r="Q46" s="744"/>
      <c r="R46" s="833"/>
      <c r="S46" s="135" t="s">
        <v>87</v>
      </c>
      <c r="T46" s="98">
        <f>SUM(T42:T45)</f>
        <v>600000</v>
      </c>
      <c r="U46" s="31"/>
      <c r="V46" s="14"/>
    </row>
    <row r="47" spans="3:22" x14ac:dyDescent="0.2">
      <c r="C47" s="13"/>
      <c r="D47" s="19">
        <f>D42+1</f>
        <v>8</v>
      </c>
      <c r="E47" s="745" t="s">
        <v>567</v>
      </c>
      <c r="F47" s="747" t="s">
        <v>568</v>
      </c>
      <c r="G47" s="748"/>
      <c r="H47" s="749"/>
      <c r="I47" s="629" t="s">
        <v>503</v>
      </c>
      <c r="J47" s="14"/>
      <c r="K47" s="753">
        <v>1</v>
      </c>
      <c r="L47" s="753"/>
      <c r="M47" s="753"/>
      <c r="N47" s="742"/>
      <c r="O47" s="742">
        <v>500000</v>
      </c>
      <c r="P47" s="742"/>
      <c r="Q47" s="742"/>
      <c r="R47" s="831">
        <f>SUM(N47:Q51)</f>
        <v>500000</v>
      </c>
      <c r="S47" s="629" t="s">
        <v>360</v>
      </c>
      <c r="T47" s="643">
        <v>250000</v>
      </c>
      <c r="U47" s="31"/>
      <c r="V47" s="14"/>
    </row>
    <row r="48" spans="3:22" ht="12.75" customHeight="1" x14ac:dyDescent="0.2">
      <c r="C48" s="13"/>
      <c r="D48" s="19"/>
      <c r="E48" s="746"/>
      <c r="F48" s="750"/>
      <c r="G48" s="751"/>
      <c r="H48" s="752"/>
      <c r="I48" s="629" t="s">
        <v>494</v>
      </c>
      <c r="J48" s="14"/>
      <c r="K48" s="754"/>
      <c r="L48" s="754"/>
      <c r="M48" s="754"/>
      <c r="N48" s="743"/>
      <c r="O48" s="743"/>
      <c r="P48" s="743"/>
      <c r="Q48" s="743"/>
      <c r="R48" s="832"/>
      <c r="S48" s="629" t="s">
        <v>108</v>
      </c>
      <c r="T48" s="643">
        <v>250000</v>
      </c>
      <c r="U48" s="31"/>
      <c r="V48" s="14"/>
    </row>
    <row r="49" spans="2:22" x14ac:dyDescent="0.2">
      <c r="C49" s="13"/>
      <c r="D49" s="19"/>
      <c r="E49" s="746"/>
      <c r="F49" s="750"/>
      <c r="G49" s="751"/>
      <c r="H49" s="752"/>
      <c r="I49" s="629"/>
      <c r="J49" s="14"/>
      <c r="K49" s="754"/>
      <c r="L49" s="754"/>
      <c r="M49" s="754"/>
      <c r="N49" s="743"/>
      <c r="O49" s="743"/>
      <c r="P49" s="743"/>
      <c r="Q49" s="743"/>
      <c r="R49" s="832"/>
      <c r="S49" s="629"/>
      <c r="T49" s="643"/>
      <c r="U49" s="31"/>
      <c r="V49" s="14"/>
    </row>
    <row r="50" spans="2:22" x14ac:dyDescent="0.2">
      <c r="C50" s="13"/>
      <c r="D50" s="19"/>
      <c r="E50" s="746"/>
      <c r="F50" s="750"/>
      <c r="G50" s="751"/>
      <c r="H50" s="752"/>
      <c r="I50" s="629"/>
      <c r="J50" s="14"/>
      <c r="K50" s="754"/>
      <c r="L50" s="754"/>
      <c r="M50" s="754"/>
      <c r="N50" s="743"/>
      <c r="O50" s="743"/>
      <c r="P50" s="743"/>
      <c r="Q50" s="743"/>
      <c r="R50" s="832"/>
      <c r="S50" s="629"/>
      <c r="T50" s="643"/>
      <c r="U50" s="31"/>
      <c r="V50" s="14"/>
    </row>
    <row r="51" spans="2:22" x14ac:dyDescent="0.2">
      <c r="C51" s="13"/>
      <c r="D51" s="19"/>
      <c r="E51" s="755"/>
      <c r="F51" s="756"/>
      <c r="G51" s="757"/>
      <c r="H51" s="758"/>
      <c r="I51" s="629"/>
      <c r="J51" s="14"/>
      <c r="K51" s="759"/>
      <c r="L51" s="759"/>
      <c r="M51" s="759"/>
      <c r="N51" s="744"/>
      <c r="O51" s="744"/>
      <c r="P51" s="744"/>
      <c r="Q51" s="744"/>
      <c r="R51" s="833"/>
      <c r="S51" s="135" t="s">
        <v>87</v>
      </c>
      <c r="T51" s="98">
        <f>SUM(T47:T50)</f>
        <v>500000</v>
      </c>
      <c r="U51" s="31"/>
      <c r="V51" s="14"/>
    </row>
    <row r="52" spans="2:22" x14ac:dyDescent="0.2">
      <c r="C52" s="13"/>
      <c r="D52" s="19">
        <f>D47+1</f>
        <v>9</v>
      </c>
      <c r="E52" s="842" t="s">
        <v>569</v>
      </c>
      <c r="F52" s="863" t="s">
        <v>570</v>
      </c>
      <c r="G52" s="846"/>
      <c r="H52" s="847"/>
      <c r="I52" s="629" t="s">
        <v>503</v>
      </c>
      <c r="J52" s="14"/>
      <c r="K52" s="854"/>
      <c r="L52" s="854"/>
      <c r="M52" s="854">
        <v>1</v>
      </c>
      <c r="N52" s="839">
        <v>195000</v>
      </c>
      <c r="O52" s="839"/>
      <c r="P52" s="839"/>
      <c r="Q52" s="839"/>
      <c r="R52" s="831">
        <f>SUM(N52:Q56)</f>
        <v>195000</v>
      </c>
      <c r="S52" s="629" t="s">
        <v>360</v>
      </c>
      <c r="T52" s="643">
        <v>195000</v>
      </c>
      <c r="U52" s="31"/>
      <c r="V52" s="14"/>
    </row>
    <row r="53" spans="2:22" ht="12.75" customHeight="1" x14ac:dyDescent="0.2">
      <c r="C53" s="13"/>
      <c r="D53" s="19"/>
      <c r="E53" s="843"/>
      <c r="F53" s="848"/>
      <c r="G53" s="849"/>
      <c r="H53" s="850"/>
      <c r="I53" s="629"/>
      <c r="J53" s="14"/>
      <c r="K53" s="855"/>
      <c r="L53" s="855"/>
      <c r="M53" s="855"/>
      <c r="N53" s="840"/>
      <c r="O53" s="840"/>
      <c r="P53" s="840"/>
      <c r="Q53" s="840"/>
      <c r="R53" s="832"/>
      <c r="S53" s="629"/>
      <c r="T53" s="643"/>
      <c r="U53" s="31"/>
      <c r="V53" s="14"/>
    </row>
    <row r="54" spans="2:22" ht="12.75" customHeight="1" x14ac:dyDescent="0.2">
      <c r="C54" s="13"/>
      <c r="D54" s="19"/>
      <c r="E54" s="843"/>
      <c r="F54" s="848"/>
      <c r="G54" s="849"/>
      <c r="H54" s="850"/>
      <c r="I54" s="629"/>
      <c r="J54" s="14"/>
      <c r="K54" s="855"/>
      <c r="L54" s="855"/>
      <c r="M54" s="855"/>
      <c r="N54" s="840"/>
      <c r="O54" s="840"/>
      <c r="P54" s="840"/>
      <c r="Q54" s="840"/>
      <c r="R54" s="832"/>
      <c r="S54" s="629"/>
      <c r="T54" s="643"/>
      <c r="U54" s="31"/>
      <c r="V54" s="14"/>
    </row>
    <row r="55" spans="2:22" ht="12.75" customHeight="1" x14ac:dyDescent="0.2">
      <c r="C55" s="13"/>
      <c r="D55" s="19"/>
      <c r="E55" s="843"/>
      <c r="F55" s="848"/>
      <c r="G55" s="849"/>
      <c r="H55" s="850"/>
      <c r="I55" s="629"/>
      <c r="J55" s="14"/>
      <c r="K55" s="855"/>
      <c r="L55" s="855"/>
      <c r="M55" s="855"/>
      <c r="N55" s="840"/>
      <c r="O55" s="840"/>
      <c r="P55" s="840"/>
      <c r="Q55" s="840"/>
      <c r="R55" s="832"/>
      <c r="S55" s="629"/>
      <c r="T55" s="643"/>
      <c r="U55" s="31"/>
      <c r="V55" s="14"/>
    </row>
    <row r="56" spans="2:22" ht="12.75" customHeight="1" x14ac:dyDescent="0.2">
      <c r="C56" s="13"/>
      <c r="D56" s="19"/>
      <c r="E56" s="858"/>
      <c r="F56" s="859"/>
      <c r="G56" s="860"/>
      <c r="H56" s="861"/>
      <c r="I56" s="629"/>
      <c r="J56" s="14"/>
      <c r="K56" s="862"/>
      <c r="L56" s="862"/>
      <c r="M56" s="862"/>
      <c r="N56" s="841"/>
      <c r="O56" s="841"/>
      <c r="P56" s="841"/>
      <c r="Q56" s="841"/>
      <c r="R56" s="833"/>
      <c r="S56" s="135" t="s">
        <v>87</v>
      </c>
      <c r="T56" s="98">
        <f>SUM(T52:T55)</f>
        <v>195000</v>
      </c>
      <c r="U56" s="31"/>
      <c r="V56" s="14"/>
    </row>
    <row r="57" spans="2:22" ht="12.75" customHeight="1" x14ac:dyDescent="0.2">
      <c r="C57" s="13"/>
      <c r="D57" s="19">
        <f>D52+1</f>
        <v>10</v>
      </c>
      <c r="E57" s="842" t="s">
        <v>571</v>
      </c>
      <c r="F57" s="845" t="s">
        <v>572</v>
      </c>
      <c r="G57" s="846"/>
      <c r="H57" s="847"/>
      <c r="I57" s="629" t="s">
        <v>503</v>
      </c>
      <c r="J57" s="14"/>
      <c r="K57" s="854">
        <v>0.5</v>
      </c>
      <c r="L57" s="854"/>
      <c r="M57" s="854">
        <v>0.5</v>
      </c>
      <c r="N57" s="839"/>
      <c r="O57" s="839">
        <v>180000</v>
      </c>
      <c r="P57" s="839"/>
      <c r="Q57" s="839"/>
      <c r="R57" s="831">
        <f>SUM(N57:Q61)</f>
        <v>180000</v>
      </c>
      <c r="S57" s="629" t="s">
        <v>360</v>
      </c>
      <c r="T57" s="643">
        <v>180000</v>
      </c>
      <c r="U57" s="31"/>
      <c r="V57" s="14"/>
    </row>
    <row r="58" spans="2:22" ht="12.75" customHeight="1" x14ac:dyDescent="0.2">
      <c r="C58" s="13"/>
      <c r="D58" s="19"/>
      <c r="E58" s="843"/>
      <c r="F58" s="848"/>
      <c r="G58" s="849"/>
      <c r="H58" s="850"/>
      <c r="I58" s="629"/>
      <c r="J58" s="14"/>
      <c r="K58" s="855"/>
      <c r="L58" s="855"/>
      <c r="M58" s="855"/>
      <c r="N58" s="840"/>
      <c r="O58" s="840"/>
      <c r="P58" s="840"/>
      <c r="Q58" s="840"/>
      <c r="R58" s="832"/>
      <c r="S58" s="629"/>
      <c r="T58" s="643"/>
      <c r="U58" s="31"/>
      <c r="V58" s="14"/>
    </row>
    <row r="59" spans="2:22" ht="12.75" customHeight="1" x14ac:dyDescent="0.2">
      <c r="C59" s="13"/>
      <c r="D59" s="19"/>
      <c r="E59" s="843"/>
      <c r="F59" s="848"/>
      <c r="G59" s="849"/>
      <c r="H59" s="850"/>
      <c r="I59" s="629"/>
      <c r="J59" s="14"/>
      <c r="K59" s="855"/>
      <c r="L59" s="855"/>
      <c r="M59" s="855"/>
      <c r="N59" s="840"/>
      <c r="O59" s="840"/>
      <c r="P59" s="840"/>
      <c r="Q59" s="840"/>
      <c r="R59" s="832"/>
      <c r="S59" s="629"/>
      <c r="T59" s="643"/>
      <c r="U59" s="31"/>
      <c r="V59" s="14"/>
    </row>
    <row r="60" spans="2:22" ht="12.75" customHeight="1" x14ac:dyDescent="0.2">
      <c r="C60" s="13"/>
      <c r="D60" s="19"/>
      <c r="E60" s="843"/>
      <c r="F60" s="848"/>
      <c r="G60" s="849"/>
      <c r="H60" s="850"/>
      <c r="I60" s="629"/>
      <c r="J60" s="14"/>
      <c r="K60" s="855"/>
      <c r="L60" s="855"/>
      <c r="M60" s="855"/>
      <c r="N60" s="840"/>
      <c r="O60" s="840"/>
      <c r="P60" s="840"/>
      <c r="Q60" s="840"/>
      <c r="R60" s="832"/>
      <c r="S60" s="629"/>
      <c r="T60" s="643"/>
      <c r="U60" s="31"/>
      <c r="V60" s="14"/>
    </row>
    <row r="61" spans="2:22" ht="12.75" customHeight="1" x14ac:dyDescent="0.2">
      <c r="C61" s="13"/>
      <c r="D61" s="19"/>
      <c r="E61" s="844"/>
      <c r="F61" s="851"/>
      <c r="G61" s="852"/>
      <c r="H61" s="853"/>
      <c r="I61" s="631"/>
      <c r="J61" s="14"/>
      <c r="K61" s="856"/>
      <c r="L61" s="856"/>
      <c r="M61" s="856"/>
      <c r="N61" s="857"/>
      <c r="O61" s="857"/>
      <c r="P61" s="857"/>
      <c r="Q61" s="857"/>
      <c r="R61" s="891"/>
      <c r="S61" s="110" t="s">
        <v>87</v>
      </c>
      <c r="T61" s="111">
        <f>SUM(T57:T60)</f>
        <v>180000</v>
      </c>
      <c r="U61" s="31"/>
      <c r="V61" s="14"/>
    </row>
    <row r="62" spans="2:22" ht="12.75" customHeight="1" x14ac:dyDescent="0.2">
      <c r="C62" s="13"/>
      <c r="D62" s="14"/>
      <c r="E62" s="75"/>
      <c r="F62" s="54"/>
      <c r="G62" s="54"/>
      <c r="H62" s="14"/>
      <c r="I62" s="14"/>
      <c r="J62" s="14"/>
      <c r="K62" s="14"/>
      <c r="L62" s="14"/>
      <c r="M62" s="14"/>
      <c r="N62" s="14"/>
      <c r="O62" s="14"/>
      <c r="P62" s="14"/>
      <c r="Q62" s="14"/>
      <c r="R62" s="359">
        <f>SUM(R12:R61)/R93</f>
        <v>0.93383558186799887</v>
      </c>
      <c r="S62" s="14"/>
      <c r="T62" s="14"/>
      <c r="U62" s="31"/>
      <c r="V62" s="14"/>
    </row>
    <row r="63" spans="2:22" ht="12.75" customHeight="1"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6"/>
      <c r="G65" s="116"/>
      <c r="H65" s="834" t="s">
        <v>145</v>
      </c>
      <c r="I65" s="835"/>
      <c r="J65" s="14"/>
      <c r="K65" s="14"/>
      <c r="L65" s="14"/>
      <c r="M65" s="14"/>
      <c r="N65" s="836" t="s">
        <v>101</v>
      </c>
      <c r="O65" s="837"/>
      <c r="P65" s="837"/>
      <c r="Q65" s="837"/>
      <c r="R65" s="838"/>
      <c r="S65" s="113"/>
      <c r="T65" s="114"/>
      <c r="U65" s="119"/>
      <c r="V65" s="30"/>
    </row>
    <row r="66" spans="2:22" ht="25.5" x14ac:dyDescent="0.2">
      <c r="B66" s="14"/>
      <c r="C66" s="13"/>
      <c r="D66" s="14"/>
      <c r="E66" s="118"/>
      <c r="F66" s="14"/>
      <c r="G66" s="14"/>
      <c r="H66" s="206" t="s">
        <v>143</v>
      </c>
      <c r="I66" s="206" t="s">
        <v>144</v>
      </c>
      <c r="J66" s="14"/>
      <c r="K66" s="14"/>
      <c r="L66" s="14"/>
      <c r="M66" s="14"/>
      <c r="N66" s="207" t="s">
        <v>103</v>
      </c>
      <c r="O66" s="207" t="s">
        <v>104</v>
      </c>
      <c r="P66" s="207" t="s">
        <v>105</v>
      </c>
      <c r="Q66" s="207" t="s">
        <v>106</v>
      </c>
      <c r="R66" s="207" t="s">
        <v>87</v>
      </c>
      <c r="S66" s="207" t="s">
        <v>141</v>
      </c>
      <c r="T66" s="207" t="s">
        <v>142</v>
      </c>
      <c r="U66" s="31"/>
      <c r="V66" s="14"/>
    </row>
    <row r="67" spans="2:22" x14ac:dyDescent="0.2">
      <c r="B67" s="14"/>
      <c r="C67" s="13"/>
      <c r="D67" s="14"/>
      <c r="E67" s="118"/>
      <c r="F67" s="14"/>
      <c r="G67" s="14"/>
      <c r="H67" s="134" t="s">
        <v>164</v>
      </c>
      <c r="I67" s="134" t="s">
        <v>163</v>
      </c>
      <c r="J67" s="14"/>
      <c r="K67" s="14"/>
      <c r="L67" s="14"/>
      <c r="M67" s="14"/>
      <c r="N67" s="134" t="s">
        <v>164</v>
      </c>
      <c r="O67" s="134" t="s">
        <v>164</v>
      </c>
      <c r="P67" s="134" t="s">
        <v>164</v>
      </c>
      <c r="Q67" s="134" t="s">
        <v>164</v>
      </c>
      <c r="R67" s="134" t="s">
        <v>164</v>
      </c>
      <c r="S67" s="134" t="s">
        <v>164</v>
      </c>
      <c r="T67" s="134" t="s">
        <v>163</v>
      </c>
      <c r="U67" s="31"/>
      <c r="V67" s="14"/>
    </row>
    <row r="68" spans="2:22" ht="6.75" customHeight="1" x14ac:dyDescent="0.2">
      <c r="B68" s="14"/>
      <c r="C68" s="13"/>
      <c r="D68" s="14"/>
      <c r="E68" s="118"/>
      <c r="F68" s="14"/>
      <c r="G68" s="14"/>
      <c r="H68" s="134"/>
      <c r="I68" s="134"/>
      <c r="J68" s="14"/>
      <c r="K68" s="14"/>
      <c r="L68" s="14"/>
      <c r="M68" s="14"/>
      <c r="N68" s="134"/>
      <c r="O68" s="134"/>
      <c r="P68" s="134"/>
      <c r="Q68" s="134"/>
      <c r="R68" s="134"/>
      <c r="S68" s="134"/>
      <c r="T68" s="134"/>
      <c r="U68" s="31"/>
      <c r="V68" s="14"/>
    </row>
    <row r="69" spans="2:22" ht="12.75" customHeight="1" x14ac:dyDescent="0.2">
      <c r="B69" s="14"/>
      <c r="C69" s="13"/>
      <c r="D69" s="14"/>
      <c r="E69" s="118" t="s">
        <v>117</v>
      </c>
      <c r="F69" s="14"/>
      <c r="G69" s="14"/>
      <c r="H69" s="134"/>
      <c r="I69" s="134"/>
      <c r="J69" s="14"/>
      <c r="K69" s="14"/>
      <c r="L69" s="14"/>
      <c r="M69" s="14"/>
      <c r="N69" s="134"/>
      <c r="O69" s="134"/>
      <c r="P69" s="134"/>
      <c r="Q69" s="134"/>
      <c r="R69" s="134"/>
      <c r="S69" s="134"/>
      <c r="T69" s="134"/>
      <c r="U69" s="31"/>
      <c r="V69" s="14"/>
    </row>
    <row r="70" spans="2:22" x14ac:dyDescent="0.2">
      <c r="B70" s="14"/>
      <c r="C70" s="13"/>
      <c r="D70" s="19"/>
      <c r="E70" s="126" t="s">
        <v>118</v>
      </c>
      <c r="F70" s="127"/>
      <c r="G70" s="127"/>
      <c r="H70" s="632">
        <v>26410000</v>
      </c>
      <c r="I70" s="738"/>
      <c r="J70" s="14"/>
      <c r="K70" s="14"/>
      <c r="L70" s="14"/>
      <c r="M70" s="14"/>
      <c r="N70" s="632"/>
      <c r="O70" s="632"/>
      <c r="P70" s="632"/>
      <c r="Q70" s="632"/>
      <c r="R70" s="125">
        <f>SUM(N70:Q70)</f>
        <v>0</v>
      </c>
      <c r="S70" s="632"/>
      <c r="T70" s="199" t="str">
        <f t="shared" ref="T70:T75" si="0">IFERROR(O70/S70,"")</f>
        <v/>
      </c>
      <c r="U70" s="31"/>
      <c r="V70" s="14"/>
    </row>
    <row r="71" spans="2:22" x14ac:dyDescent="0.2">
      <c r="B71" s="14"/>
      <c r="C71" s="13"/>
      <c r="D71" s="19"/>
      <c r="E71" s="126" t="s">
        <v>119</v>
      </c>
      <c r="F71" s="127"/>
      <c r="G71" s="127"/>
      <c r="H71" s="633"/>
      <c r="I71" s="739"/>
      <c r="J71" s="14"/>
      <c r="K71" s="14"/>
      <c r="L71" s="14"/>
      <c r="M71" s="14"/>
      <c r="N71" s="633"/>
      <c r="O71" s="633"/>
      <c r="P71" s="633"/>
      <c r="Q71" s="633"/>
      <c r="R71" s="128">
        <f t="shared" ref="R71:R92" si="1">SUM(N71:Q71)</f>
        <v>0</v>
      </c>
      <c r="S71" s="633"/>
      <c r="T71" s="200" t="str">
        <f t="shared" si="0"/>
        <v/>
      </c>
      <c r="U71" s="31"/>
      <c r="V71" s="14"/>
    </row>
    <row r="72" spans="2:22" x14ac:dyDescent="0.2">
      <c r="B72" s="14"/>
      <c r="C72" s="13"/>
      <c r="D72" s="19"/>
      <c r="E72" s="126" t="s">
        <v>120</v>
      </c>
      <c r="F72" s="127"/>
      <c r="G72" s="127"/>
      <c r="H72" s="633">
        <v>29748500</v>
      </c>
      <c r="I72" s="739"/>
      <c r="J72" s="14"/>
      <c r="K72" s="14"/>
      <c r="L72" s="14"/>
      <c r="M72" s="14"/>
      <c r="N72" s="633">
        <v>675000</v>
      </c>
      <c r="O72" s="633">
        <v>358500</v>
      </c>
      <c r="P72" s="633"/>
      <c r="Q72" s="633">
        <v>7000</v>
      </c>
      <c r="R72" s="128">
        <f t="shared" si="1"/>
        <v>1040500</v>
      </c>
      <c r="S72" s="632">
        <v>337323</v>
      </c>
      <c r="T72" s="200">
        <f t="shared" si="0"/>
        <v>1.0627795910744302</v>
      </c>
      <c r="U72" s="31"/>
      <c r="V72" s="14"/>
    </row>
    <row r="73" spans="2:22" x14ac:dyDescent="0.2">
      <c r="B73" s="14"/>
      <c r="C73" s="13"/>
      <c r="D73" s="19"/>
      <c r="E73" s="126" t="s">
        <v>121</v>
      </c>
      <c r="F73" s="127"/>
      <c r="G73" s="127"/>
      <c r="H73" s="633"/>
      <c r="I73" s="739"/>
      <c r="J73" s="14"/>
      <c r="K73" s="14"/>
      <c r="L73" s="14"/>
      <c r="M73" s="14"/>
      <c r="N73" s="633"/>
      <c r="O73" s="633"/>
      <c r="P73" s="633"/>
      <c r="Q73" s="633"/>
      <c r="R73" s="128">
        <f t="shared" si="1"/>
        <v>0</v>
      </c>
      <c r="S73" s="633"/>
      <c r="T73" s="200" t="str">
        <f t="shared" si="0"/>
        <v/>
      </c>
      <c r="U73" s="31"/>
      <c r="V73" s="14"/>
    </row>
    <row r="74" spans="2:22" x14ac:dyDescent="0.2">
      <c r="B74" s="14"/>
      <c r="C74" s="13"/>
      <c r="D74" s="19"/>
      <c r="E74" s="126" t="s">
        <v>122</v>
      </c>
      <c r="F74" s="127"/>
      <c r="G74" s="127"/>
      <c r="H74" s="633"/>
      <c r="I74" s="739"/>
      <c r="J74" s="14"/>
      <c r="K74" s="14"/>
      <c r="L74" s="14"/>
      <c r="M74" s="14"/>
      <c r="N74" s="633"/>
      <c r="O74" s="633"/>
      <c r="P74" s="633"/>
      <c r="Q74" s="633"/>
      <c r="R74" s="128">
        <f t="shared" si="1"/>
        <v>0</v>
      </c>
      <c r="S74" s="633"/>
      <c r="T74" s="200" t="str">
        <f t="shared" si="0"/>
        <v/>
      </c>
      <c r="U74" s="31"/>
      <c r="V74" s="14"/>
    </row>
    <row r="75" spans="2:22" x14ac:dyDescent="0.2">
      <c r="B75" s="14"/>
      <c r="C75" s="13"/>
      <c r="D75" s="14"/>
      <c r="E75" s="126" t="s">
        <v>123</v>
      </c>
      <c r="F75" s="127"/>
      <c r="G75" s="127"/>
      <c r="H75" s="633"/>
      <c r="I75" s="739"/>
      <c r="J75" s="14"/>
      <c r="K75" s="14"/>
      <c r="L75" s="14"/>
      <c r="M75" s="14"/>
      <c r="N75" s="633"/>
      <c r="O75" s="633"/>
      <c r="P75" s="633"/>
      <c r="Q75" s="633"/>
      <c r="R75" s="128">
        <f t="shared" si="1"/>
        <v>0</v>
      </c>
      <c r="S75" s="633"/>
      <c r="T75" s="200" t="str">
        <f t="shared" si="0"/>
        <v/>
      </c>
      <c r="U75" s="31"/>
      <c r="V75" s="14"/>
    </row>
    <row r="76" spans="2:22" x14ac:dyDescent="0.2">
      <c r="B76" s="14"/>
      <c r="C76" s="13"/>
      <c r="D76" s="14"/>
      <c r="E76" s="129" t="s">
        <v>124</v>
      </c>
      <c r="F76" s="127"/>
      <c r="G76" s="127"/>
      <c r="H76" s="127"/>
      <c r="I76" s="127"/>
      <c r="J76" s="14"/>
      <c r="K76" s="14"/>
      <c r="L76" s="14"/>
      <c r="M76" s="14"/>
      <c r="N76" s="127"/>
      <c r="O76" s="127"/>
      <c r="P76" s="127"/>
      <c r="Q76" s="127"/>
      <c r="R76" s="127"/>
      <c r="S76" s="127"/>
      <c r="T76" s="201"/>
      <c r="U76" s="119"/>
      <c r="V76" s="30"/>
    </row>
    <row r="77" spans="2:22" x14ac:dyDescent="0.2">
      <c r="B77" s="14"/>
      <c r="C77" s="13"/>
      <c r="D77" s="19"/>
      <c r="E77" s="126" t="s">
        <v>125</v>
      </c>
      <c r="F77" s="127"/>
      <c r="G77" s="127"/>
      <c r="H77" s="633"/>
      <c r="I77" s="739"/>
      <c r="J77" s="14"/>
      <c r="K77" s="14"/>
      <c r="L77" s="14"/>
      <c r="M77" s="14"/>
      <c r="N77" s="633"/>
      <c r="O77" s="633"/>
      <c r="P77" s="633"/>
      <c r="Q77" s="633"/>
      <c r="R77" s="128">
        <f t="shared" si="1"/>
        <v>0</v>
      </c>
      <c r="S77" s="633"/>
      <c r="T77" s="200" t="str">
        <f t="shared" ref="T77:T92" si="2">IFERROR(O77/S77,"")</f>
        <v/>
      </c>
      <c r="U77" s="31"/>
      <c r="V77" s="14"/>
    </row>
    <row r="78" spans="2:22" x14ac:dyDescent="0.2">
      <c r="B78" s="14"/>
      <c r="C78" s="13"/>
      <c r="D78" s="19"/>
      <c r="E78" s="126" t="s">
        <v>126</v>
      </c>
      <c r="F78" s="127"/>
      <c r="G78" s="127"/>
      <c r="H78" s="633">
        <v>4992699</v>
      </c>
      <c r="I78" s="739"/>
      <c r="J78" s="14"/>
      <c r="K78" s="14"/>
      <c r="L78" s="14"/>
      <c r="M78" s="14"/>
      <c r="N78" s="633">
        <v>70000</v>
      </c>
      <c r="O78" s="633">
        <v>546000</v>
      </c>
      <c r="P78" s="633"/>
      <c r="Q78" s="633"/>
      <c r="R78" s="128">
        <f t="shared" si="1"/>
        <v>616000</v>
      </c>
      <c r="S78" s="632">
        <v>381175</v>
      </c>
      <c r="T78" s="200">
        <f t="shared" si="2"/>
        <v>1.4324129336918738</v>
      </c>
      <c r="U78" s="31"/>
      <c r="V78" s="14"/>
    </row>
    <row r="79" spans="2:22" x14ac:dyDescent="0.2">
      <c r="B79" s="14"/>
      <c r="C79" s="13"/>
      <c r="D79" s="19"/>
      <c r="E79" s="126" t="s">
        <v>127</v>
      </c>
      <c r="F79" s="127"/>
      <c r="G79" s="127"/>
      <c r="H79" s="633">
        <v>401000</v>
      </c>
      <c r="I79" s="739"/>
      <c r="J79" s="14"/>
      <c r="K79" s="14"/>
      <c r="L79" s="14"/>
      <c r="M79" s="14"/>
      <c r="N79" s="633"/>
      <c r="O79" s="633">
        <v>15000</v>
      </c>
      <c r="P79" s="633"/>
      <c r="Q79" s="633"/>
      <c r="R79" s="128">
        <f t="shared" si="1"/>
        <v>15000</v>
      </c>
      <c r="S79" s="633">
        <v>28110</v>
      </c>
      <c r="T79" s="200">
        <f t="shared" si="2"/>
        <v>0.53361792956243326</v>
      </c>
      <c r="U79" s="31"/>
      <c r="V79" s="14"/>
    </row>
    <row r="80" spans="2:22" x14ac:dyDescent="0.2">
      <c r="B80" s="14"/>
      <c r="C80" s="13"/>
      <c r="D80" s="19"/>
      <c r="E80" s="126" t="s">
        <v>128</v>
      </c>
      <c r="F80" s="127"/>
      <c r="G80" s="127"/>
      <c r="H80" s="633">
        <v>1186500</v>
      </c>
      <c r="I80" s="739"/>
      <c r="J80" s="14"/>
      <c r="K80" s="14"/>
      <c r="L80" s="14"/>
      <c r="M80" s="14"/>
      <c r="N80" s="633">
        <v>70000</v>
      </c>
      <c r="O80" s="633"/>
      <c r="P80" s="633"/>
      <c r="Q80" s="633"/>
      <c r="R80" s="128">
        <f t="shared" si="1"/>
        <v>70000</v>
      </c>
      <c r="S80" s="632">
        <v>145049</v>
      </c>
      <c r="T80" s="200">
        <f t="shared" si="2"/>
        <v>0</v>
      </c>
      <c r="U80" s="31"/>
      <c r="V80" s="14"/>
    </row>
    <row r="81" spans="2:22" x14ac:dyDescent="0.2">
      <c r="B81" s="14"/>
      <c r="C81" s="13"/>
      <c r="D81" s="19"/>
      <c r="E81" s="126" t="s">
        <v>129</v>
      </c>
      <c r="F81" s="127"/>
      <c r="G81" s="127"/>
      <c r="H81" s="633"/>
      <c r="I81" s="739"/>
      <c r="J81" s="14"/>
      <c r="K81" s="14"/>
      <c r="L81" s="14"/>
      <c r="M81" s="14"/>
      <c r="N81" s="633"/>
      <c r="O81" s="633"/>
      <c r="P81" s="633"/>
      <c r="Q81" s="633"/>
      <c r="R81" s="128">
        <f t="shared" si="1"/>
        <v>0</v>
      </c>
      <c r="S81" s="633"/>
      <c r="T81" s="200" t="str">
        <f t="shared" si="2"/>
        <v/>
      </c>
      <c r="U81" s="31"/>
      <c r="V81" s="14"/>
    </row>
    <row r="82" spans="2:22" ht="12.75" customHeight="1" x14ac:dyDescent="0.2">
      <c r="B82" s="14"/>
      <c r="C82" s="13"/>
      <c r="D82" s="19"/>
      <c r="E82" s="129" t="s">
        <v>130</v>
      </c>
      <c r="F82" s="127"/>
      <c r="G82" s="127"/>
      <c r="H82" s="127"/>
      <c r="I82" s="127"/>
      <c r="J82" s="14"/>
      <c r="K82" s="14"/>
      <c r="L82" s="14"/>
      <c r="M82" s="14"/>
      <c r="N82" s="127"/>
      <c r="O82" s="127"/>
      <c r="P82" s="127"/>
      <c r="Q82" s="127"/>
      <c r="R82" s="127"/>
      <c r="S82" s="127"/>
      <c r="T82" s="201"/>
      <c r="U82" s="31"/>
      <c r="V82" s="14"/>
    </row>
    <row r="83" spans="2:22" ht="12.75" customHeight="1" x14ac:dyDescent="0.2">
      <c r="B83" s="14"/>
      <c r="C83" s="13"/>
      <c r="D83" s="19"/>
      <c r="E83" s="126" t="s">
        <v>131</v>
      </c>
      <c r="F83" s="127"/>
      <c r="G83" s="127"/>
      <c r="H83" s="633">
        <v>86070067</v>
      </c>
      <c r="I83" s="739"/>
      <c r="J83" s="14"/>
      <c r="K83" s="14"/>
      <c r="L83" s="14"/>
      <c r="M83" s="14"/>
      <c r="N83" s="633"/>
      <c r="O83" s="633">
        <v>1480000</v>
      </c>
      <c r="P83" s="633"/>
      <c r="Q83" s="633">
        <v>3339519</v>
      </c>
      <c r="R83" s="128">
        <f t="shared" si="1"/>
        <v>4819519</v>
      </c>
      <c r="S83" s="632">
        <v>1755205</v>
      </c>
      <c r="T83" s="200">
        <f t="shared" si="2"/>
        <v>0.84320634911591519</v>
      </c>
      <c r="U83" s="31"/>
      <c r="V83" s="14"/>
    </row>
    <row r="84" spans="2:22" ht="12.75" customHeight="1" x14ac:dyDescent="0.2">
      <c r="B84" s="14"/>
      <c r="C84" s="13"/>
      <c r="D84" s="19"/>
      <c r="E84" s="126" t="s">
        <v>132</v>
      </c>
      <c r="F84" s="127"/>
      <c r="G84" s="127"/>
      <c r="H84" s="633">
        <v>26145800</v>
      </c>
      <c r="I84" s="739"/>
      <c r="J84" s="14"/>
      <c r="K84" s="14"/>
      <c r="L84" s="14"/>
      <c r="M84" s="14"/>
      <c r="N84" s="633"/>
      <c r="O84" s="633"/>
      <c r="P84" s="633"/>
      <c r="Q84" s="633"/>
      <c r="R84" s="128">
        <f t="shared" si="1"/>
        <v>0</v>
      </c>
      <c r="S84" s="632">
        <v>196772</v>
      </c>
      <c r="T84" s="200">
        <f t="shared" si="2"/>
        <v>0</v>
      </c>
      <c r="U84" s="31"/>
      <c r="V84" s="14"/>
    </row>
    <row r="85" spans="2:22" ht="12.75" customHeight="1" x14ac:dyDescent="0.2">
      <c r="B85" s="14"/>
      <c r="C85" s="13"/>
      <c r="D85" s="19"/>
      <c r="E85" s="126" t="s">
        <v>133</v>
      </c>
      <c r="F85" s="127"/>
      <c r="G85" s="127"/>
      <c r="H85" s="633">
        <v>6765000</v>
      </c>
      <c r="I85" s="739"/>
      <c r="J85" s="14"/>
      <c r="K85" s="14"/>
      <c r="L85" s="14"/>
      <c r="M85" s="14"/>
      <c r="N85" s="633">
        <v>195000</v>
      </c>
      <c r="O85" s="633">
        <v>50000</v>
      </c>
      <c r="P85" s="633"/>
      <c r="Q85" s="633"/>
      <c r="R85" s="128">
        <f t="shared" si="1"/>
        <v>245000</v>
      </c>
      <c r="S85" s="632">
        <v>121436</v>
      </c>
      <c r="T85" s="200">
        <f t="shared" si="2"/>
        <v>0.41173951711189433</v>
      </c>
      <c r="U85" s="31"/>
      <c r="V85" s="14"/>
    </row>
    <row r="86" spans="2:22" ht="12.75" customHeight="1" x14ac:dyDescent="0.2">
      <c r="B86" s="14"/>
      <c r="C86" s="13"/>
      <c r="D86" s="19"/>
      <c r="E86" s="126" t="s">
        <v>134</v>
      </c>
      <c r="F86" s="127"/>
      <c r="G86" s="127"/>
      <c r="H86" s="633">
        <v>18647390</v>
      </c>
      <c r="I86" s="739"/>
      <c r="J86" s="14"/>
      <c r="K86" s="14"/>
      <c r="L86" s="14"/>
      <c r="M86" s="14"/>
      <c r="N86" s="633"/>
      <c r="O86" s="633">
        <v>130000</v>
      </c>
      <c r="P86" s="633"/>
      <c r="Q86" s="633"/>
      <c r="R86" s="128">
        <f t="shared" si="1"/>
        <v>130000</v>
      </c>
      <c r="S86" s="632">
        <v>169786</v>
      </c>
      <c r="T86" s="200">
        <f t="shared" si="2"/>
        <v>0.76566972541905698</v>
      </c>
      <c r="U86" s="31"/>
      <c r="V86" s="14"/>
    </row>
    <row r="87" spans="2:22" ht="12.75" customHeight="1" x14ac:dyDescent="0.2">
      <c r="B87" s="14"/>
      <c r="C87" s="13"/>
      <c r="D87" s="19"/>
      <c r="E87" s="126" t="s">
        <v>135</v>
      </c>
      <c r="F87" s="127"/>
      <c r="G87" s="127"/>
      <c r="H87" s="633">
        <v>10636983</v>
      </c>
      <c r="I87" s="739"/>
      <c r="J87" s="14"/>
      <c r="K87" s="14"/>
      <c r="L87" s="14"/>
      <c r="M87" s="14"/>
      <c r="N87" s="633">
        <v>5866092</v>
      </c>
      <c r="O87" s="633">
        <v>600000</v>
      </c>
      <c r="P87" s="633"/>
      <c r="Q87" s="633"/>
      <c r="R87" s="128">
        <f t="shared" si="1"/>
        <v>6466092</v>
      </c>
      <c r="S87" s="632">
        <v>186652</v>
      </c>
      <c r="T87" s="200">
        <f t="shared" si="2"/>
        <v>3.2145382851509763</v>
      </c>
      <c r="U87" s="31"/>
      <c r="V87" s="14"/>
    </row>
    <row r="88" spans="2:22" ht="12.75" customHeight="1" x14ac:dyDescent="0.2">
      <c r="B88" s="14"/>
      <c r="C88" s="13"/>
      <c r="D88" s="19"/>
      <c r="E88" s="126" t="s">
        <v>136</v>
      </c>
      <c r="F88" s="127"/>
      <c r="G88" s="127"/>
      <c r="H88" s="633"/>
      <c r="I88" s="739"/>
      <c r="J88" s="14"/>
      <c r="K88" s="14"/>
      <c r="L88" s="14"/>
      <c r="M88" s="14"/>
      <c r="N88" s="633"/>
      <c r="O88" s="633"/>
      <c r="P88" s="633"/>
      <c r="Q88" s="633"/>
      <c r="R88" s="128">
        <f t="shared" si="1"/>
        <v>0</v>
      </c>
      <c r="S88" s="633"/>
      <c r="T88" s="200" t="str">
        <f t="shared" si="2"/>
        <v/>
      </c>
      <c r="U88" s="31"/>
      <c r="V88" s="14"/>
    </row>
    <row r="89" spans="2:22" ht="12.75" customHeight="1" x14ac:dyDescent="0.2">
      <c r="B89" s="14"/>
      <c r="C89" s="13"/>
      <c r="D89" s="19"/>
      <c r="E89" s="126" t="s">
        <v>137</v>
      </c>
      <c r="F89" s="127"/>
      <c r="G89" s="127"/>
      <c r="H89" s="633"/>
      <c r="I89" s="739"/>
      <c r="J89" s="14"/>
      <c r="K89" s="14"/>
      <c r="L89" s="14"/>
      <c r="M89" s="14"/>
      <c r="N89" s="633"/>
      <c r="O89" s="633"/>
      <c r="P89" s="633"/>
      <c r="Q89" s="633"/>
      <c r="R89" s="128">
        <f t="shared" si="1"/>
        <v>0</v>
      </c>
      <c r="S89" s="633"/>
      <c r="T89" s="200" t="str">
        <f t="shared" si="2"/>
        <v/>
      </c>
      <c r="U89" s="31"/>
      <c r="V89" s="14"/>
    </row>
    <row r="90" spans="2:22" ht="12.75" customHeight="1" x14ac:dyDescent="0.2">
      <c r="B90" s="14"/>
      <c r="C90" s="13"/>
      <c r="D90" s="19"/>
      <c r="E90" s="126" t="s">
        <v>138</v>
      </c>
      <c r="F90" s="127"/>
      <c r="G90" s="127"/>
      <c r="H90" s="633"/>
      <c r="I90" s="739"/>
      <c r="J90" s="14"/>
      <c r="K90" s="14"/>
      <c r="L90" s="14"/>
      <c r="M90" s="14"/>
      <c r="N90" s="633"/>
      <c r="O90" s="633"/>
      <c r="P90" s="633"/>
      <c r="Q90" s="633"/>
      <c r="R90" s="128">
        <f t="shared" si="1"/>
        <v>0</v>
      </c>
      <c r="S90" s="633"/>
      <c r="T90" s="200" t="str">
        <f t="shared" si="2"/>
        <v/>
      </c>
      <c r="U90" s="31"/>
      <c r="V90" s="14"/>
    </row>
    <row r="91" spans="2:22" ht="12.75" customHeight="1" x14ac:dyDescent="0.2">
      <c r="B91" s="14"/>
      <c r="C91" s="13"/>
      <c r="D91" s="19"/>
      <c r="E91" s="130" t="s">
        <v>139</v>
      </c>
      <c r="F91" s="131"/>
      <c r="G91" s="131"/>
      <c r="H91" s="634">
        <v>1145000</v>
      </c>
      <c r="I91" s="740"/>
      <c r="J91" s="14"/>
      <c r="K91" s="14"/>
      <c r="L91" s="14"/>
      <c r="M91" s="14"/>
      <c r="N91" s="634"/>
      <c r="O91" s="634"/>
      <c r="P91" s="634"/>
      <c r="Q91" s="634"/>
      <c r="R91" s="132">
        <f t="shared" si="1"/>
        <v>0</v>
      </c>
      <c r="S91" s="634">
        <v>4498</v>
      </c>
      <c r="T91" s="202">
        <f t="shared" si="2"/>
        <v>0</v>
      </c>
      <c r="U91" s="31"/>
      <c r="V91" s="14"/>
    </row>
    <row r="92" spans="2:22" ht="13.5" thickBot="1" x14ac:dyDescent="0.25">
      <c r="B92" s="14"/>
      <c r="C92" s="13"/>
      <c r="D92" s="19"/>
      <c r="E92" s="120" t="s">
        <v>140</v>
      </c>
      <c r="F92" s="121"/>
      <c r="G92" s="121"/>
      <c r="H92" s="635">
        <v>1102500</v>
      </c>
      <c r="I92" s="741"/>
      <c r="J92" s="14"/>
      <c r="K92" s="14"/>
      <c r="L92" s="14"/>
      <c r="M92" s="14"/>
      <c r="N92" s="635"/>
      <c r="O92" s="635"/>
      <c r="P92" s="635"/>
      <c r="Q92" s="635">
        <v>19000</v>
      </c>
      <c r="R92" s="122">
        <f t="shared" si="1"/>
        <v>19000</v>
      </c>
      <c r="S92" s="635">
        <v>52847</v>
      </c>
      <c r="T92" s="203">
        <f t="shared" si="2"/>
        <v>0</v>
      </c>
      <c r="U92" s="31"/>
      <c r="V92" s="14"/>
    </row>
    <row r="93" spans="2:22" ht="13.5" thickTop="1" x14ac:dyDescent="0.2">
      <c r="B93" s="14"/>
      <c r="C93" s="13"/>
      <c r="D93" s="14"/>
      <c r="E93" s="123"/>
      <c r="F93" s="124" t="s">
        <v>87</v>
      </c>
      <c r="G93" s="117"/>
      <c r="H93" s="57">
        <f>SUM(H70:H92)</f>
        <v>213251439</v>
      </c>
      <c r="I93" s="57"/>
      <c r="J93" s="14"/>
      <c r="K93" s="14"/>
      <c r="L93" s="14"/>
      <c r="M93" s="14"/>
      <c r="N93" s="57">
        <f t="shared" ref="N93:S93" si="3">SUM(N70:N92)</f>
        <v>6876092</v>
      </c>
      <c r="O93" s="57">
        <f t="shared" si="3"/>
        <v>3179500</v>
      </c>
      <c r="P93" s="57">
        <f t="shared" si="3"/>
        <v>0</v>
      </c>
      <c r="Q93" s="57">
        <f t="shared" si="3"/>
        <v>3365519</v>
      </c>
      <c r="R93" s="57">
        <f t="shared" si="3"/>
        <v>13421111</v>
      </c>
      <c r="S93" s="57">
        <f t="shared" si="3"/>
        <v>3378853</v>
      </c>
      <c r="T93" s="115"/>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ht="12" customHeight="1" x14ac:dyDescent="0.2">
      <c r="E97" s="6"/>
      <c r="F97" s="6"/>
      <c r="G97" s="6"/>
    </row>
    <row r="98" spans="5:7" ht="12" customHeight="1" x14ac:dyDescent="0.2">
      <c r="E98" s="6"/>
      <c r="F98" s="6"/>
      <c r="G98" s="6"/>
    </row>
    <row r="99" spans="5:7" ht="12" customHeight="1" x14ac:dyDescent="0.2">
      <c r="E99" s="6"/>
      <c r="F99" s="6"/>
      <c r="G99" s="6"/>
    </row>
    <row r="100" spans="5:7" ht="12" customHeight="1" x14ac:dyDescent="0.2">
      <c r="E100" s="6"/>
      <c r="F100" s="6"/>
      <c r="G100" s="6"/>
    </row>
    <row r="101" spans="5:7" ht="12" customHeight="1" x14ac:dyDescent="0.2">
      <c r="E101" s="6"/>
      <c r="F101" s="6"/>
      <c r="G101" s="6"/>
    </row>
    <row r="102" spans="5:7" x14ac:dyDescent="0.2">
      <c r="E102" s="6"/>
      <c r="F102" s="6"/>
      <c r="G102" s="6"/>
    </row>
    <row r="103" spans="5:7" ht="12.6" customHeight="1"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x14ac:dyDescent="0.2">
      <c r="E115" s="6"/>
      <c r="F115" s="6"/>
      <c r="G115" s="6"/>
    </row>
    <row r="116" spans="5:7" x14ac:dyDescent="0.2">
      <c r="E116" s="6"/>
      <c r="F116" s="6"/>
      <c r="G116" s="6"/>
    </row>
    <row r="117" spans="5:7" x14ac:dyDescent="0.2">
      <c r="E117" s="6"/>
      <c r="F117" s="6"/>
      <c r="G117" s="6"/>
    </row>
    <row r="118" spans="5:7" x14ac:dyDescent="0.2">
      <c r="E118" s="6"/>
      <c r="F118" s="6"/>
      <c r="G118" s="6"/>
    </row>
    <row r="119" spans="5:7" x14ac:dyDescent="0.2">
      <c r="E119" s="6"/>
      <c r="F119" s="6"/>
      <c r="G119" s="6"/>
    </row>
    <row r="120" spans="5:7" x14ac:dyDescent="0.2">
      <c r="E120" s="6"/>
      <c r="F120" s="6"/>
      <c r="G120" s="6"/>
    </row>
    <row r="121" spans="5:7" x14ac:dyDescent="0.2">
      <c r="E121" s="6"/>
      <c r="F121" s="6"/>
      <c r="G121" s="6"/>
    </row>
    <row r="122" spans="5:7" x14ac:dyDescent="0.2">
      <c r="E122" s="6"/>
      <c r="F122" s="6"/>
      <c r="G122" s="6"/>
    </row>
    <row r="123" spans="5:7" x14ac:dyDescent="0.2">
      <c r="E123" s="6"/>
      <c r="F123" s="6"/>
      <c r="G123" s="6"/>
    </row>
    <row r="124" spans="5:7" x14ac:dyDescent="0.2">
      <c r="E124" s="6"/>
      <c r="F124" s="6"/>
      <c r="G124" s="6"/>
    </row>
    <row r="125" spans="5:7" x14ac:dyDescent="0.2">
      <c r="E125" s="6"/>
      <c r="F125" s="6"/>
      <c r="G125" s="6"/>
    </row>
    <row r="126" spans="5:7" x14ac:dyDescent="0.2">
      <c r="E126" s="6"/>
      <c r="F126" s="6"/>
      <c r="G126" s="6"/>
    </row>
    <row r="127" spans="5:7" x14ac:dyDescent="0.2">
      <c r="E127" s="6"/>
      <c r="F127" s="6"/>
      <c r="G127" s="6"/>
    </row>
    <row r="128" spans="5:7" x14ac:dyDescent="0.2">
      <c r="E128" s="6"/>
      <c r="F128" s="6"/>
      <c r="G128" s="6"/>
    </row>
    <row r="129" spans="5:7" x14ac:dyDescent="0.2">
      <c r="E129" s="6"/>
      <c r="F129" s="6"/>
      <c r="G129" s="6"/>
    </row>
    <row r="130" spans="5:7" x14ac:dyDescent="0.2">
      <c r="E130" s="6"/>
      <c r="F130" s="6"/>
      <c r="G130" s="6"/>
    </row>
    <row r="131" spans="5:7" x14ac:dyDescent="0.2">
      <c r="E131" s="6"/>
      <c r="F131" s="6"/>
      <c r="G131" s="6"/>
    </row>
    <row r="132" spans="5:7" x14ac:dyDescent="0.2">
      <c r="E132" s="6"/>
      <c r="F132" s="6"/>
      <c r="G132" s="6"/>
    </row>
    <row r="133" spans="5:7" x14ac:dyDescent="0.2">
      <c r="E133" s="6"/>
      <c r="F133" s="6"/>
      <c r="G133" s="6"/>
    </row>
    <row r="134" spans="5:7" x14ac:dyDescent="0.2">
      <c r="E134" s="6"/>
      <c r="F134" s="6"/>
      <c r="G134" s="6"/>
    </row>
    <row r="135" spans="5:7" x14ac:dyDescent="0.2">
      <c r="E135" s="6"/>
      <c r="F135" s="6"/>
      <c r="G135" s="6"/>
    </row>
    <row r="136" spans="5:7" x14ac:dyDescent="0.2">
      <c r="E136" s="6"/>
      <c r="F136" s="6"/>
      <c r="G136" s="6"/>
    </row>
    <row r="137" spans="5:7" x14ac:dyDescent="0.2">
      <c r="E137" s="6"/>
      <c r="F137" s="6"/>
      <c r="G137" s="6"/>
    </row>
    <row r="138" spans="5:7" x14ac:dyDescent="0.2">
      <c r="E138" s="6"/>
      <c r="F138" s="6"/>
      <c r="G138" s="6"/>
    </row>
    <row r="139" spans="5:7" x14ac:dyDescent="0.2">
      <c r="E139" s="6"/>
      <c r="F139" s="6"/>
      <c r="G139" s="6"/>
    </row>
    <row r="140" spans="5:7" x14ac:dyDescent="0.2">
      <c r="E140" s="6"/>
      <c r="F140" s="6"/>
      <c r="G140" s="6"/>
    </row>
    <row r="141" spans="5:7"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ht="12.75" customHeight="1" x14ac:dyDescent="0.2">
      <c r="E154" s="6"/>
      <c r="F154" s="6"/>
      <c r="G154" s="6"/>
    </row>
    <row r="155" spans="5:7" ht="12.75" customHeight="1" x14ac:dyDescent="0.2">
      <c r="E155" s="6"/>
      <c r="F155" s="6"/>
      <c r="G155" s="6"/>
    </row>
    <row r="156" spans="5:7" ht="12.75" customHeight="1" x14ac:dyDescent="0.2">
      <c r="E156" s="6"/>
      <c r="F156" s="6"/>
      <c r="G156" s="6"/>
    </row>
    <row r="157" spans="5:7" ht="12.75" customHeight="1" x14ac:dyDescent="0.2">
      <c r="E157" s="6"/>
      <c r="F157" s="6"/>
      <c r="G157" s="6"/>
    </row>
    <row r="158" spans="5:7" ht="12.75" customHeight="1" x14ac:dyDescent="0.2">
      <c r="E158" s="6"/>
      <c r="F158" s="6"/>
      <c r="G158" s="6"/>
    </row>
    <row r="159" spans="5:7" ht="12.75" customHeight="1" x14ac:dyDescent="0.2">
      <c r="E159" s="6"/>
      <c r="F159" s="6"/>
      <c r="G159" s="6"/>
    </row>
    <row r="160" spans="5:7" ht="12.75" customHeight="1" x14ac:dyDescent="0.2">
      <c r="E160" s="6"/>
      <c r="F160" s="6"/>
      <c r="G160" s="6"/>
    </row>
    <row r="161" spans="5:7" ht="12.75" customHeight="1" x14ac:dyDescent="0.2">
      <c r="E161" s="6"/>
      <c r="F161" s="6"/>
      <c r="G161" s="6"/>
    </row>
    <row r="162" spans="5:7" ht="12.75" customHeight="1" x14ac:dyDescent="0.2">
      <c r="E162" s="6"/>
      <c r="F162" s="6"/>
      <c r="G162" s="6"/>
    </row>
    <row r="163" spans="5:7" ht="12.75" customHeight="1" x14ac:dyDescent="0.2">
      <c r="E163" s="6"/>
      <c r="F163" s="6"/>
      <c r="G163" s="6"/>
    </row>
    <row r="164" spans="5:7" ht="12.75" customHeight="1" x14ac:dyDescent="0.2">
      <c r="E164" s="6"/>
      <c r="F164" s="6"/>
      <c r="G164" s="6"/>
    </row>
    <row r="165" spans="5:7" ht="12.75" customHeight="1" x14ac:dyDescent="0.2">
      <c r="E165" s="6"/>
      <c r="F165" s="6"/>
      <c r="G165" s="6"/>
    </row>
    <row r="166" spans="5:7" ht="12.75" customHeight="1" x14ac:dyDescent="0.2">
      <c r="E166" s="6"/>
      <c r="F166" s="6"/>
      <c r="G166" s="6"/>
    </row>
    <row r="167" spans="5:7" ht="12.75" customHeight="1" x14ac:dyDescent="0.2">
      <c r="E167" s="6"/>
      <c r="F167" s="6"/>
      <c r="G167" s="6"/>
    </row>
    <row r="168" spans="5:7" ht="12.75" customHeight="1" x14ac:dyDescent="0.2">
      <c r="E168" s="6"/>
      <c r="F168" s="6"/>
      <c r="G168" s="6"/>
    </row>
    <row r="169" spans="5:7" ht="12.75" customHeight="1" x14ac:dyDescent="0.2">
      <c r="E169" s="6"/>
      <c r="F169" s="6"/>
      <c r="G169" s="6"/>
    </row>
    <row r="170" spans="5:7" ht="12.75" customHeight="1" x14ac:dyDescent="0.2">
      <c r="E170" s="6"/>
      <c r="F170" s="6"/>
      <c r="G170" s="6"/>
    </row>
    <row r="171" spans="5:7" ht="12.75" customHeight="1" x14ac:dyDescent="0.2">
      <c r="E171" s="6"/>
      <c r="F171" s="6"/>
      <c r="G171" s="6"/>
    </row>
    <row r="172" spans="5:7" ht="12.75" customHeight="1" x14ac:dyDescent="0.2">
      <c r="E172" s="77"/>
      <c r="F172" s="6"/>
      <c r="G172" s="6"/>
    </row>
    <row r="173" spans="5:7" ht="12.75" customHeight="1" x14ac:dyDescent="0.2">
      <c r="E173" s="77"/>
      <c r="F173" s="6"/>
      <c r="G173" s="6"/>
    </row>
    <row r="174" spans="5:7" ht="12.75" customHeight="1" x14ac:dyDescent="0.2">
      <c r="E174" s="77"/>
      <c r="F174" s="6"/>
      <c r="G174" s="6"/>
    </row>
    <row r="175" spans="5:7" ht="12.75" customHeight="1" x14ac:dyDescent="0.2">
      <c r="E175" s="77"/>
      <c r="F175" s="6"/>
      <c r="G175" s="6"/>
    </row>
    <row r="176" spans="5:7" ht="12.75" customHeight="1" x14ac:dyDescent="0.2">
      <c r="E176" s="77"/>
      <c r="F176" s="6"/>
      <c r="G176" s="6"/>
    </row>
    <row r="177" spans="5:7" ht="12.75" customHeight="1" x14ac:dyDescent="0.2">
      <c r="E177" s="77"/>
      <c r="F177" s="6"/>
      <c r="G177" s="6"/>
    </row>
    <row r="178" spans="5:7" ht="12.75" customHeight="1" x14ac:dyDescent="0.2">
      <c r="E178" s="77"/>
      <c r="F178" s="6"/>
      <c r="G178" s="6"/>
    </row>
    <row r="179" spans="5:7" ht="12.75" customHeight="1" x14ac:dyDescent="0.2">
      <c r="E179" s="77"/>
      <c r="F179" s="6"/>
      <c r="G179" s="6"/>
    </row>
    <row r="180" spans="5:7" ht="12.75" customHeight="1"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row>
    <row r="200" spans="5:19" x14ac:dyDescent="0.2">
      <c r="E200" s="77"/>
      <c r="F200" s="6"/>
      <c r="G200" s="6"/>
      <c r="I200" s="6" t="str">
        <f>'Revenue - NHC'!E12</f>
        <v>Aged and disability services</v>
      </c>
      <c r="S200" s="6" t="s">
        <v>360</v>
      </c>
    </row>
    <row r="201" spans="5:19" x14ac:dyDescent="0.2">
      <c r="E201" s="77"/>
      <c r="F201" s="6"/>
      <c r="G201" s="6"/>
      <c r="I201" s="6" t="str">
        <f>'Revenue - NHC'!E13</f>
        <v>Arts, culture and library</v>
      </c>
      <c r="S201" s="6" t="s">
        <v>108</v>
      </c>
    </row>
    <row r="202" spans="5:19" x14ac:dyDescent="0.2">
      <c r="E202" s="77"/>
      <c r="F202" s="6"/>
      <c r="G202" s="6"/>
      <c r="I202" s="6" t="str">
        <f>'Revenue - NHC'!E14</f>
        <v>Building services</v>
      </c>
      <c r="S202" s="6" t="s">
        <v>109</v>
      </c>
    </row>
    <row r="203" spans="5:19" x14ac:dyDescent="0.2">
      <c r="E203" s="77"/>
      <c r="F203" s="6"/>
      <c r="G203" s="6"/>
      <c r="I203" s="6" t="str">
        <f>'Revenue - NHC'!E15</f>
        <v>Community assets and land management</v>
      </c>
      <c r="S203" s="6" t="s">
        <v>440</v>
      </c>
    </row>
    <row r="204" spans="5:19" x14ac:dyDescent="0.2">
      <c r="E204" s="77"/>
      <c r="F204" s="6"/>
      <c r="G204" s="6"/>
      <c r="I204" s="6" t="str">
        <f>'Revenue - NHC'!E16</f>
        <v>Community development</v>
      </c>
      <c r="S204" s="6" t="s">
        <v>110</v>
      </c>
    </row>
    <row r="205" spans="5:19" x14ac:dyDescent="0.2">
      <c r="E205" s="77"/>
      <c r="F205" s="6"/>
      <c r="G205" s="6"/>
      <c r="I205" s="6" t="str">
        <f>'Revenue - NHC'!E17</f>
        <v>Councillors</v>
      </c>
      <c r="S205" s="6" t="s">
        <v>111</v>
      </c>
    </row>
    <row r="206" spans="5:19" x14ac:dyDescent="0.2">
      <c r="E206" s="77"/>
      <c r="F206" s="6"/>
      <c r="G206" s="6"/>
      <c r="I206" s="6" t="str">
        <f>'Revenue - NHC'!E18</f>
        <v>Customer service and records</v>
      </c>
      <c r="S206" s="6" t="s">
        <v>112</v>
      </c>
    </row>
    <row r="207" spans="5:19" x14ac:dyDescent="0.2">
      <c r="E207" s="77"/>
      <c r="F207" s="6"/>
      <c r="G207" s="6"/>
      <c r="I207" s="6" t="str">
        <f>'Revenue - NHC'!E19</f>
        <v>Development services management</v>
      </c>
      <c r="S207" s="6" t="s">
        <v>88</v>
      </c>
    </row>
    <row r="208" spans="5:19" x14ac:dyDescent="0.2">
      <c r="E208" s="77"/>
      <c r="F208" s="6"/>
      <c r="G208" s="6"/>
      <c r="I208" s="6" t="str">
        <f>'Revenue - NHC'!E20</f>
        <v>Economic development</v>
      </c>
    </row>
    <row r="209" spans="5:9" x14ac:dyDescent="0.2">
      <c r="E209" s="77"/>
      <c r="F209" s="6"/>
      <c r="G209" s="6"/>
      <c r="I209" s="6" t="str">
        <f>'Revenue - NHC'!E21</f>
        <v>Emergency management</v>
      </c>
    </row>
    <row r="210" spans="5:9" x14ac:dyDescent="0.2">
      <c r="E210" s="77"/>
      <c r="F210" s="6"/>
      <c r="G210" s="6"/>
      <c r="I210" s="6" t="str">
        <f>'Revenue - NHC'!E22</f>
        <v>Environment</v>
      </c>
    </row>
    <row r="211" spans="5:9" x14ac:dyDescent="0.2">
      <c r="E211" s="77"/>
      <c r="F211" s="6"/>
      <c r="G211" s="6"/>
      <c r="I211" s="6" t="str">
        <f>'Revenue - NHC'!E23</f>
        <v>Family services &amp; partnerships</v>
      </c>
    </row>
    <row r="212" spans="5:9" x14ac:dyDescent="0.2">
      <c r="E212" s="77"/>
      <c r="F212" s="6"/>
      <c r="G212" s="6"/>
      <c r="I212" s="6" t="str">
        <f>'Revenue - NHC'!E24</f>
        <v>Field services</v>
      </c>
    </row>
    <row r="213" spans="5:9" x14ac:dyDescent="0.2">
      <c r="E213" s="77"/>
      <c r="F213" s="6"/>
      <c r="G213" s="6"/>
      <c r="I213" s="6" t="str">
        <f>'Revenue - NHC'!E25</f>
        <v>Financial services</v>
      </c>
    </row>
    <row r="214" spans="5:9" x14ac:dyDescent="0.2">
      <c r="E214" s="77"/>
      <c r="F214" s="6"/>
      <c r="G214" s="6"/>
      <c r="I214" s="6" t="str">
        <f>'Revenue - NHC'!E26</f>
        <v>Governance</v>
      </c>
    </row>
    <row r="215" spans="5:9" x14ac:dyDescent="0.2">
      <c r="E215" s="77"/>
      <c r="F215" s="6"/>
      <c r="G215" s="6"/>
      <c r="I215" s="6" t="str">
        <f>'Revenue - NHC'!E27</f>
        <v>Health</v>
      </c>
    </row>
    <row r="216" spans="5:9" x14ac:dyDescent="0.2">
      <c r="E216" s="77"/>
      <c r="F216" s="6"/>
      <c r="G216" s="6"/>
      <c r="I216" s="6" t="str">
        <f>'Revenue - NHC'!E28</f>
        <v>Human resources</v>
      </c>
    </row>
    <row r="217" spans="5:9" x14ac:dyDescent="0.2">
      <c r="E217" s="77"/>
      <c r="F217" s="6"/>
      <c r="G217" s="6"/>
      <c r="I217" s="6" t="str">
        <f>'Revenue - NHC'!E29</f>
        <v>Information technology</v>
      </c>
    </row>
    <row r="218" spans="5:9" x14ac:dyDescent="0.2">
      <c r="E218" s="77"/>
      <c r="F218" s="6"/>
      <c r="G218" s="6"/>
      <c r="I218" s="6" t="str">
        <f>'Revenue - NHC'!E30</f>
        <v>Infrastructure management</v>
      </c>
    </row>
    <row r="219" spans="5:9" x14ac:dyDescent="0.2">
      <c r="E219" s="77"/>
      <c r="F219" s="6"/>
      <c r="G219" s="6"/>
      <c r="I219" s="6" t="str">
        <f>'Revenue - NHC'!E31</f>
        <v>Local laws</v>
      </c>
    </row>
    <row r="220" spans="5:9" x14ac:dyDescent="0.2">
      <c r="E220" s="77"/>
      <c r="F220" s="6"/>
      <c r="G220" s="6"/>
      <c r="I220" s="6" t="str">
        <f>'Revenue - NHC'!E32</f>
        <v>Other community services</v>
      </c>
    </row>
    <row r="221" spans="5:9" x14ac:dyDescent="0.2">
      <c r="E221" s="77"/>
      <c r="F221" s="6"/>
      <c r="G221" s="6"/>
      <c r="I221" s="6" t="str">
        <f>'Revenue - NHC'!E33</f>
        <v>Parks and gardens</v>
      </c>
    </row>
    <row r="222" spans="5:9" x14ac:dyDescent="0.2">
      <c r="E222" s="77"/>
      <c r="F222" s="6"/>
      <c r="G222" s="6"/>
      <c r="I222" s="6" t="str">
        <f>'Revenue - NHC'!E34</f>
        <v>Revenue services</v>
      </c>
    </row>
    <row r="223" spans="5:9" x14ac:dyDescent="0.2">
      <c r="E223" s="77"/>
      <c r="F223" s="6"/>
      <c r="G223" s="6"/>
      <c r="I223" s="6" t="str">
        <f>'Revenue - NHC'!E35</f>
        <v>Risk management</v>
      </c>
    </row>
    <row r="224" spans="5:9" x14ac:dyDescent="0.2">
      <c r="E224" s="77"/>
      <c r="F224" s="6"/>
      <c r="G224" s="6"/>
      <c r="I224" s="6" t="str">
        <f>'Revenue - NHC'!E36</f>
        <v>Roads</v>
      </c>
    </row>
    <row r="225" spans="5:19" x14ac:dyDescent="0.2">
      <c r="E225" s="77"/>
      <c r="F225" s="6"/>
      <c r="G225" s="6"/>
    </row>
    <row r="226" spans="5:19" x14ac:dyDescent="0.2">
      <c r="E226" s="77"/>
      <c r="F226" s="6"/>
      <c r="G226" s="6"/>
    </row>
    <row r="227" spans="5:19" x14ac:dyDescent="0.2">
      <c r="E227" s="77"/>
      <c r="F227" s="6"/>
      <c r="G227" s="6"/>
      <c r="I227" s="6" t="str">
        <f>'Revenue - WHC'!E12</f>
        <v>Aged and disability services</v>
      </c>
      <c r="S227" s="6" t="s">
        <v>360</v>
      </c>
    </row>
    <row r="228" spans="5:19" x14ac:dyDescent="0.2">
      <c r="E228" s="77"/>
      <c r="F228" s="6"/>
      <c r="G228" s="6"/>
      <c r="I228" s="6" t="str">
        <f>'Revenue - WHC'!E13</f>
        <v>Arts, culture and library</v>
      </c>
      <c r="S228" s="6" t="s">
        <v>108</v>
      </c>
    </row>
    <row r="229" spans="5:19" x14ac:dyDescent="0.2">
      <c r="E229" s="77"/>
      <c r="F229" s="6"/>
      <c r="G229" s="6"/>
      <c r="I229" s="6" t="str">
        <f>'Revenue - WHC'!E14</f>
        <v>Building services</v>
      </c>
      <c r="S229" s="6" t="s">
        <v>109</v>
      </c>
    </row>
    <row r="230" spans="5:19" x14ac:dyDescent="0.2">
      <c r="E230" s="77"/>
      <c r="F230" s="6"/>
      <c r="G230" s="6"/>
      <c r="I230" s="6" t="str">
        <f>'Revenue - WHC'!E15</f>
        <v>Community assets and land management</v>
      </c>
      <c r="S230" s="6" t="s">
        <v>102</v>
      </c>
    </row>
    <row r="231" spans="5:19" x14ac:dyDescent="0.2">
      <c r="E231" s="77"/>
      <c r="F231" s="6"/>
      <c r="G231" s="6"/>
      <c r="I231" s="6" t="str">
        <f>'Revenue - WHC'!E16</f>
        <v>Community development</v>
      </c>
      <c r="S231" s="6" t="s">
        <v>110</v>
      </c>
    </row>
    <row r="232" spans="5:19" x14ac:dyDescent="0.2">
      <c r="E232" s="77"/>
      <c r="F232" s="6"/>
      <c r="G232" s="6"/>
      <c r="I232" s="6" t="str">
        <f>'Revenue - WHC'!E17</f>
        <v>Councillors</v>
      </c>
      <c r="S232" s="6" t="s">
        <v>111</v>
      </c>
    </row>
    <row r="233" spans="5:19" x14ac:dyDescent="0.2">
      <c r="E233" s="77"/>
      <c r="F233" s="6"/>
      <c r="G233" s="6"/>
      <c r="I233" s="6" t="str">
        <f>'Revenue - WHC'!E18</f>
        <v>Customer service and records</v>
      </c>
      <c r="S233" s="6" t="s">
        <v>112</v>
      </c>
    </row>
    <row r="234" spans="5:19" x14ac:dyDescent="0.2">
      <c r="E234" s="77"/>
      <c r="F234" s="6"/>
      <c r="G234" s="6"/>
      <c r="I234" s="6" t="str">
        <f>'Revenue - WHC'!E19</f>
        <v>Development services management</v>
      </c>
      <c r="S234" s="6" t="s">
        <v>88</v>
      </c>
    </row>
    <row r="235" spans="5:19" x14ac:dyDescent="0.2">
      <c r="E235" s="77"/>
      <c r="F235" s="6"/>
      <c r="G235" s="6"/>
      <c r="I235" s="6" t="str">
        <f>'Revenue - WHC'!E20</f>
        <v>Economic development</v>
      </c>
    </row>
    <row r="236" spans="5:19" x14ac:dyDescent="0.2">
      <c r="E236" s="77"/>
      <c r="F236" s="6"/>
      <c r="G236" s="6"/>
      <c r="I236" s="6" t="str">
        <f>'Revenue - WHC'!E21</f>
        <v>Emergency management</v>
      </c>
    </row>
    <row r="237" spans="5:19" x14ac:dyDescent="0.2">
      <c r="E237" s="77"/>
      <c r="F237" s="6"/>
      <c r="G237" s="6"/>
      <c r="I237" s="6" t="str">
        <f>'Revenue - WHC'!E22</f>
        <v>Environment</v>
      </c>
    </row>
    <row r="238" spans="5:19" x14ac:dyDescent="0.2">
      <c r="E238" s="77"/>
      <c r="F238" s="6"/>
      <c r="G238" s="6"/>
      <c r="I238" s="6" t="str">
        <f>'Revenue - WHC'!E23</f>
        <v>Family services &amp; partnerships</v>
      </c>
    </row>
    <row r="239" spans="5:19" x14ac:dyDescent="0.2">
      <c r="E239" s="77"/>
      <c r="F239" s="6"/>
      <c r="G239" s="6"/>
      <c r="I239" s="6" t="str">
        <f>'Revenue - WHC'!E24</f>
        <v>Field services</v>
      </c>
    </row>
    <row r="240" spans="5:19" x14ac:dyDescent="0.2">
      <c r="E240" s="77"/>
      <c r="F240" s="6"/>
      <c r="G240" s="6"/>
      <c r="I240" s="6" t="str">
        <f>'Revenue - WHC'!E25</f>
        <v>Financial services</v>
      </c>
    </row>
    <row r="241" spans="5:9" x14ac:dyDescent="0.2">
      <c r="E241" s="77"/>
      <c r="F241" s="6"/>
      <c r="G241" s="6"/>
      <c r="I241" s="6" t="str">
        <f>'Revenue - WHC'!E26</f>
        <v>Governance</v>
      </c>
    </row>
    <row r="242" spans="5:9" x14ac:dyDescent="0.2">
      <c r="E242" s="77"/>
      <c r="F242" s="6"/>
      <c r="G242" s="6"/>
      <c r="I242" s="6" t="str">
        <f>'Revenue - WHC'!E27</f>
        <v>Health</v>
      </c>
    </row>
    <row r="243" spans="5:9" x14ac:dyDescent="0.2">
      <c r="E243" s="77"/>
      <c r="F243" s="6"/>
      <c r="G243" s="6"/>
      <c r="I243" s="6" t="str">
        <f>'Revenue - WHC'!E28</f>
        <v>Human resources</v>
      </c>
    </row>
    <row r="244" spans="5:9" x14ac:dyDescent="0.2">
      <c r="E244" s="77"/>
      <c r="F244" s="6"/>
      <c r="G244" s="6"/>
      <c r="I244" s="6" t="str">
        <f>'Revenue - WHC'!E29</f>
        <v>Information technology</v>
      </c>
    </row>
    <row r="245" spans="5:9" x14ac:dyDescent="0.2">
      <c r="E245" s="77"/>
      <c r="F245" s="6"/>
      <c r="G245" s="6"/>
      <c r="I245" s="6" t="str">
        <f>'Revenue - WHC'!E30</f>
        <v>Infrastructure management</v>
      </c>
    </row>
    <row r="246" spans="5:9" x14ac:dyDescent="0.2">
      <c r="E246" s="77"/>
      <c r="F246" s="6"/>
      <c r="G246" s="6"/>
      <c r="I246" s="6" t="str">
        <f>'Revenue - WHC'!E31</f>
        <v>Local laws</v>
      </c>
    </row>
    <row r="247" spans="5:9" x14ac:dyDescent="0.2">
      <c r="E247" s="77"/>
      <c r="F247" s="6"/>
      <c r="G247" s="6"/>
      <c r="I247" s="6" t="str">
        <f>'Revenue - WHC'!E32</f>
        <v>Other community services</v>
      </c>
    </row>
    <row r="248" spans="5:9" x14ac:dyDescent="0.2">
      <c r="E248" s="77"/>
      <c r="F248" s="6"/>
      <c r="G248" s="6"/>
      <c r="I248" s="6" t="str">
        <f>'Revenue - WHC'!E33</f>
        <v>Parks and gardens</v>
      </c>
    </row>
    <row r="249" spans="5:9" x14ac:dyDescent="0.2">
      <c r="E249" s="77"/>
      <c r="F249" s="6"/>
      <c r="G249" s="6"/>
      <c r="I249" s="6" t="str">
        <f>'Revenue - WHC'!E34</f>
        <v>Revenue services</v>
      </c>
    </row>
    <row r="250" spans="5:9" x14ac:dyDescent="0.2">
      <c r="E250" s="77"/>
      <c r="F250" s="6"/>
      <c r="G250" s="6"/>
      <c r="I250" s="6" t="str">
        <f>'Revenue - WHC'!E35</f>
        <v>Risk management</v>
      </c>
    </row>
    <row r="251" spans="5:9" x14ac:dyDescent="0.2">
      <c r="E251" s="77"/>
      <c r="F251" s="6"/>
      <c r="G251" s="6"/>
      <c r="I251" s="6" t="str">
        <f>'Revenue - WHC'!E36</f>
        <v>Roads</v>
      </c>
    </row>
    <row r="252" spans="5:9" x14ac:dyDescent="0.2">
      <c r="E252" s="77"/>
      <c r="F252" s="6"/>
      <c r="G252" s="6"/>
      <c r="I252" s="6" t="str">
        <f>'Revenue - WHC'!E37</f>
        <v>School crossing supervision</v>
      </c>
    </row>
    <row r="253" spans="5:9" x14ac:dyDescent="0.2">
      <c r="E253" s="77"/>
      <c r="F253" s="6"/>
      <c r="G253" s="6"/>
      <c r="I253" s="6" t="str">
        <f>'Revenue - WHC'!E38</f>
        <v>Sport and recreation</v>
      </c>
    </row>
    <row r="254" spans="5:9" x14ac:dyDescent="0.2">
      <c r="E254" s="77"/>
      <c r="F254" s="6"/>
      <c r="G254" s="6"/>
      <c r="I254" s="6" t="str">
        <f>'Revenue - WHC'!E39</f>
        <v>Statutory planning</v>
      </c>
    </row>
    <row r="255" spans="5:9" x14ac:dyDescent="0.2">
      <c r="E255" s="77"/>
      <c r="F255" s="6"/>
      <c r="G255" s="6"/>
      <c r="I255" s="6" t="str">
        <f>'Revenue - WHC'!E40</f>
        <v>Strategic planning</v>
      </c>
    </row>
    <row r="256" spans="5:9" x14ac:dyDescent="0.2">
      <c r="E256" s="77"/>
      <c r="F256" s="6"/>
      <c r="G256" s="6"/>
      <c r="I256" s="6" t="str">
        <f>'Revenue - WHC'!E41</f>
        <v>Tourism and events</v>
      </c>
    </row>
    <row r="257" spans="5:9" x14ac:dyDescent="0.2">
      <c r="E257" s="77"/>
      <c r="F257" s="6"/>
      <c r="G257" s="6"/>
      <c r="I257" s="6" t="str">
        <f>'Revenue - WHC'!E42</f>
        <v>Waste management</v>
      </c>
    </row>
    <row r="258" spans="5:9" x14ac:dyDescent="0.2">
      <c r="E258" s="77"/>
      <c r="F258" s="6"/>
      <c r="G258" s="6"/>
      <c r="I258" s="6" t="str">
        <f>'Revenue - WHC'!E43</f>
        <v/>
      </c>
    </row>
    <row r="259" spans="5:9" x14ac:dyDescent="0.2">
      <c r="E259" s="77"/>
      <c r="F259" s="6"/>
      <c r="G259" s="6"/>
      <c r="I259" s="6" t="str">
        <f>'Revenue - WHC'!E44</f>
        <v/>
      </c>
    </row>
    <row r="260" spans="5:9" x14ac:dyDescent="0.2">
      <c r="E260" s="77"/>
      <c r="F260" s="6"/>
      <c r="G260" s="6"/>
      <c r="I260" s="6" t="str">
        <f>'Revenue - WHC'!E45</f>
        <v/>
      </c>
    </row>
    <row r="261" spans="5:9" x14ac:dyDescent="0.2">
      <c r="E261" s="77"/>
      <c r="F261" s="6"/>
      <c r="G261" s="6"/>
      <c r="I261" s="6" t="str">
        <f>'Revenue - WHC'!E46</f>
        <v/>
      </c>
    </row>
    <row r="262" spans="5:9" x14ac:dyDescent="0.2">
      <c r="E262" s="77"/>
      <c r="F262" s="6"/>
      <c r="G262" s="6"/>
      <c r="I262" s="6" t="str">
        <f>'Revenue - WHC'!E47</f>
        <v/>
      </c>
    </row>
    <row r="263" spans="5:9" x14ac:dyDescent="0.2">
      <c r="E263" s="77"/>
      <c r="F263" s="6"/>
      <c r="G263" s="6"/>
      <c r="I263" s="6" t="str">
        <f>'Revenue - WHC'!E48</f>
        <v/>
      </c>
    </row>
    <row r="264" spans="5:9" x14ac:dyDescent="0.2">
      <c r="E264" s="77"/>
      <c r="F264" s="6"/>
      <c r="G264" s="6"/>
      <c r="I264" s="6" t="str">
        <f>'Revenue - WHC'!E49</f>
        <v/>
      </c>
    </row>
    <row r="265" spans="5:9" x14ac:dyDescent="0.2">
      <c r="E265" s="77"/>
      <c r="F265" s="6"/>
      <c r="G265" s="6"/>
      <c r="I265" s="6" t="str">
        <f>'Revenue - WHC'!E50</f>
        <v/>
      </c>
    </row>
    <row r="266" spans="5:9" x14ac:dyDescent="0.2">
      <c r="E266" s="77"/>
      <c r="F266" s="6"/>
      <c r="G266" s="6"/>
      <c r="I266" s="6" t="str">
        <f>'Revenue - WHC'!E51</f>
        <v/>
      </c>
    </row>
    <row r="267" spans="5:9" x14ac:dyDescent="0.2">
      <c r="E267" s="77"/>
      <c r="F267" s="6"/>
      <c r="G267" s="6"/>
      <c r="I267" s="6" t="str">
        <f>'Revenue - WHC'!E52</f>
        <v/>
      </c>
    </row>
    <row r="268" spans="5:9" x14ac:dyDescent="0.2">
      <c r="E268" s="77"/>
      <c r="F268" s="6"/>
      <c r="G268" s="6"/>
      <c r="I268" s="6" t="str">
        <f>'Revenue - WHC'!E53</f>
        <v/>
      </c>
    </row>
    <row r="269" spans="5:9" x14ac:dyDescent="0.2">
      <c r="E269" s="77"/>
      <c r="F269" s="6"/>
      <c r="G269" s="6"/>
      <c r="I269" s="6" t="str">
        <f>'Revenue - WHC'!E54</f>
        <v/>
      </c>
    </row>
    <row r="270" spans="5:9" x14ac:dyDescent="0.2">
      <c r="E270" s="77"/>
      <c r="F270" s="6"/>
      <c r="G270" s="6"/>
      <c r="I270" s="6" t="str">
        <f>'Revenue - WHC'!E55</f>
        <v/>
      </c>
    </row>
    <row r="271" spans="5:9" x14ac:dyDescent="0.2">
      <c r="E271" s="77"/>
      <c r="F271" s="6"/>
      <c r="G271" s="6"/>
      <c r="I271" s="6" t="str">
        <f>'Revenue - WHC'!E56</f>
        <v/>
      </c>
    </row>
    <row r="272" spans="5:9" x14ac:dyDescent="0.2">
      <c r="E272" s="77"/>
      <c r="F272" s="6"/>
      <c r="G272" s="6"/>
      <c r="I272" s="6" t="str">
        <f>'Revenue - WHC'!E57</f>
        <v/>
      </c>
    </row>
    <row r="273" spans="5:9" x14ac:dyDescent="0.2">
      <c r="E273" s="77"/>
      <c r="F273" s="6"/>
      <c r="G273" s="6"/>
      <c r="I273" s="6" t="str">
        <f>'Revenue - WHC'!E58</f>
        <v/>
      </c>
    </row>
    <row r="274" spans="5:9" x14ac:dyDescent="0.2">
      <c r="E274" s="77"/>
      <c r="F274" s="6"/>
      <c r="G274" s="6"/>
      <c r="I274" s="6" t="str">
        <f>'Revenue - WHC'!E59</f>
        <v/>
      </c>
    </row>
    <row r="275" spans="5:9" x14ac:dyDescent="0.2">
      <c r="E275" s="77"/>
      <c r="F275" s="6"/>
      <c r="G275" s="6"/>
      <c r="I275" s="6" t="str">
        <f>'Revenue - WHC'!E60</f>
        <v/>
      </c>
    </row>
    <row r="276" spans="5:9" x14ac:dyDescent="0.2">
      <c r="I276" s="6" t="str">
        <f>'Revenue - WHC'!E61</f>
        <v/>
      </c>
    </row>
    <row r="277" spans="5:9" x14ac:dyDescent="0.2">
      <c r="I277" s="6" t="str">
        <f>'Revenue - WHC'!E62</f>
        <v/>
      </c>
    </row>
    <row r="278" spans="5:9" x14ac:dyDescent="0.2">
      <c r="I278" s="6" t="str">
        <f>'Revenue - WHC'!E63</f>
        <v/>
      </c>
    </row>
    <row r="279" spans="5:9" x14ac:dyDescent="0.2">
      <c r="I279" s="6" t="str">
        <f>'Revenue - WHC'!E64</f>
        <v/>
      </c>
    </row>
    <row r="280" spans="5:9" x14ac:dyDescent="0.2">
      <c r="I280" s="6" t="str">
        <f>'Revenue - WHC'!E65</f>
        <v/>
      </c>
    </row>
    <row r="281" spans="5:9" x14ac:dyDescent="0.2">
      <c r="I281" s="6" t="str">
        <f>'Revenue - WHC'!E66</f>
        <v/>
      </c>
    </row>
    <row r="282" spans="5:9" x14ac:dyDescent="0.2">
      <c r="I282" s="6" t="str">
        <f>'Revenue - WHC'!E67</f>
        <v/>
      </c>
    </row>
    <row r="283" spans="5:9" x14ac:dyDescent="0.2">
      <c r="I283" s="6" t="str">
        <f>'Revenue - WHC'!E68</f>
        <v/>
      </c>
    </row>
    <row r="284" spans="5:9" x14ac:dyDescent="0.2">
      <c r="I284" s="6" t="str">
        <f>'Revenue - WHC'!E69</f>
        <v/>
      </c>
    </row>
    <row r="285" spans="5:9" x14ac:dyDescent="0.2">
      <c r="I285" s="6" t="str">
        <f>'Revenue - WHC'!E70</f>
        <v/>
      </c>
    </row>
    <row r="286" spans="5:9" x14ac:dyDescent="0.2">
      <c r="I286" s="6" t="str">
        <f>'Revenue - WHC'!E71</f>
        <v/>
      </c>
    </row>
    <row r="287" spans="5:9" x14ac:dyDescent="0.2">
      <c r="I287" s="6" t="str">
        <f>'Revenue - WHC'!E72</f>
        <v/>
      </c>
    </row>
    <row r="288" spans="5:9" x14ac:dyDescent="0.2">
      <c r="I288" s="6" t="str">
        <f>'Revenue - WHC'!E73</f>
        <v/>
      </c>
    </row>
    <row r="289" spans="9:9" x14ac:dyDescent="0.2">
      <c r="I289" s="6" t="str">
        <f>'Revenue - WHC'!E74</f>
        <v/>
      </c>
    </row>
    <row r="290" spans="9:9" x14ac:dyDescent="0.2">
      <c r="I290" s="6" t="str">
        <f>'Revenue - WHC'!E75</f>
        <v/>
      </c>
    </row>
    <row r="291" spans="9:9" x14ac:dyDescent="0.2">
      <c r="I291" s="6" t="str">
        <f>'Revenue - WHC'!E76</f>
        <v/>
      </c>
    </row>
    <row r="292" spans="9:9" x14ac:dyDescent="0.2">
      <c r="I292" s="6" t="str">
        <f>'Revenue - WHC'!E77</f>
        <v/>
      </c>
    </row>
    <row r="293" spans="9:9" x14ac:dyDescent="0.2">
      <c r="I293" s="6" t="str">
        <f>'Revenue - WHC'!E78</f>
        <v/>
      </c>
    </row>
    <row r="294" spans="9:9" x14ac:dyDescent="0.2">
      <c r="I294" s="6" t="str">
        <f>'Revenue - WHC'!E79</f>
        <v/>
      </c>
    </row>
    <row r="295" spans="9:9" x14ac:dyDescent="0.2">
      <c r="I295" s="6" t="str">
        <f>'Revenue - WHC'!E80</f>
        <v/>
      </c>
    </row>
    <row r="296" spans="9:9" x14ac:dyDescent="0.2">
      <c r="I296" s="6" t="str">
        <f>'Revenue - WHC'!E81</f>
        <v/>
      </c>
    </row>
    <row r="297" spans="9:9" x14ac:dyDescent="0.2">
      <c r="I297" s="6" t="str">
        <f>'Revenue - WHC'!E82</f>
        <v/>
      </c>
    </row>
    <row r="298" spans="9:9" x14ac:dyDescent="0.2">
      <c r="I298" s="6" t="str">
        <f>'Revenue - WHC'!E83</f>
        <v/>
      </c>
    </row>
    <row r="299" spans="9:9" x14ac:dyDescent="0.2">
      <c r="I299" s="6" t="str">
        <f>'Revenue - WHC'!E84</f>
        <v/>
      </c>
    </row>
    <row r="300" spans="9:9" x14ac:dyDescent="0.2">
      <c r="I300" s="6" t="str">
        <f>'Revenue - WHC'!E85</f>
        <v/>
      </c>
    </row>
    <row r="301" spans="9:9" x14ac:dyDescent="0.2">
      <c r="I301" s="6" t="str">
        <f>'Revenue - WHC'!E86</f>
        <v/>
      </c>
    </row>
    <row r="302" spans="9:9" x14ac:dyDescent="0.2">
      <c r="I302" s="6" t="str">
        <f>'Revenue - WHC'!E87</f>
        <v/>
      </c>
    </row>
    <row r="303" spans="9:9" x14ac:dyDescent="0.2">
      <c r="I303" s="6" t="str">
        <f>'Revenue - WHC'!E88</f>
        <v/>
      </c>
    </row>
    <row r="304" spans="9:9" x14ac:dyDescent="0.2">
      <c r="I304" s="6" t="str">
        <f>'Revenue - WHC'!E89</f>
        <v/>
      </c>
    </row>
    <row r="305" spans="9:9" x14ac:dyDescent="0.2">
      <c r="I305" s="6" t="str">
        <f>'Revenue - WHC'!E90</f>
        <v/>
      </c>
    </row>
    <row r="306" spans="9:9" x14ac:dyDescent="0.2">
      <c r="I306" s="6" t="str">
        <f>'Revenue - WHC'!E91</f>
        <v/>
      </c>
    </row>
    <row r="307" spans="9:9" x14ac:dyDescent="0.2">
      <c r="I307" s="6" t="str">
        <f>'Revenue - WHC'!E92</f>
        <v/>
      </c>
    </row>
    <row r="308" spans="9:9" x14ac:dyDescent="0.2">
      <c r="I308" s="6" t="str">
        <f>'Revenue - WHC'!E93</f>
        <v/>
      </c>
    </row>
    <row r="309" spans="9:9" x14ac:dyDescent="0.2">
      <c r="I309" s="6" t="str">
        <f>'Revenue - WHC'!E94</f>
        <v/>
      </c>
    </row>
    <row r="310" spans="9:9" x14ac:dyDescent="0.2">
      <c r="I310" s="6" t="str">
        <f>'Revenue - WHC'!E95</f>
        <v/>
      </c>
    </row>
    <row r="311" spans="9:9" x14ac:dyDescent="0.2">
      <c r="I311" s="6" t="str">
        <f>'Revenue - WHC'!E96</f>
        <v/>
      </c>
    </row>
    <row r="312" spans="9:9" x14ac:dyDescent="0.2">
      <c r="I312" s="6" t="str">
        <f>'Revenue - WHC'!E97</f>
        <v/>
      </c>
    </row>
    <row r="313" spans="9:9" x14ac:dyDescent="0.2">
      <c r="I313" s="6" t="str">
        <f>'Revenue - WHC'!E98</f>
        <v/>
      </c>
    </row>
    <row r="314" spans="9:9" x14ac:dyDescent="0.2">
      <c r="I314" s="6" t="str">
        <f>'Revenue - WHC'!E99</f>
        <v/>
      </c>
    </row>
    <row r="315" spans="9:9" x14ac:dyDescent="0.2">
      <c r="I315" s="6" t="str">
        <f>'Revenue - WHC'!E100</f>
        <v/>
      </c>
    </row>
    <row r="316" spans="9:9" x14ac:dyDescent="0.2">
      <c r="I316" s="6" t="str">
        <f>'Revenue - WHC'!E101</f>
        <v/>
      </c>
    </row>
    <row r="317" spans="9:9" x14ac:dyDescent="0.2">
      <c r="I317" s="6" t="str">
        <f>'Revenue - WHC'!E102</f>
        <v/>
      </c>
    </row>
    <row r="318" spans="9:9" x14ac:dyDescent="0.2">
      <c r="I318" s="6" t="str">
        <f>'Revenue - WHC'!E103</f>
        <v/>
      </c>
    </row>
    <row r="319" spans="9:9" x14ac:dyDescent="0.2">
      <c r="I319" s="6" t="str">
        <f>'Revenue - WHC'!E104</f>
        <v/>
      </c>
    </row>
    <row r="320" spans="9:9" x14ac:dyDescent="0.2">
      <c r="I320" s="6" t="str">
        <f>'Revenue - WHC'!E105</f>
        <v/>
      </c>
    </row>
    <row r="321" spans="9:9" x14ac:dyDescent="0.2">
      <c r="I321" s="6" t="str">
        <f>'Revenue - WHC'!E106</f>
        <v/>
      </c>
    </row>
    <row r="322" spans="9:9" x14ac:dyDescent="0.2">
      <c r="I322" s="6" t="str">
        <f>'Revenue - WHC'!E107</f>
        <v/>
      </c>
    </row>
    <row r="323" spans="9:9" x14ac:dyDescent="0.2">
      <c r="I323" s="6" t="str">
        <f>'Revenue - WHC'!E108</f>
        <v/>
      </c>
    </row>
    <row r="324" spans="9:9" x14ac:dyDescent="0.2">
      <c r="I324" s="6" t="str">
        <f>'Revenue - WHC'!E109</f>
        <v/>
      </c>
    </row>
    <row r="325" spans="9:9" x14ac:dyDescent="0.2">
      <c r="I325" s="6" t="str">
        <f>'Revenue - WHC'!E110</f>
        <v/>
      </c>
    </row>
    <row r="326" spans="9:9" x14ac:dyDescent="0.2">
      <c r="I326" s="6" t="str">
        <f>'Revenue - WHC'!E111</f>
        <v/>
      </c>
    </row>
    <row r="327" spans="9:9" x14ac:dyDescent="0.2">
      <c r="I327" s="6" t="str">
        <f>'Revenue - WHC'!E152</f>
        <v>Other</v>
      </c>
    </row>
  </sheetData>
  <mergeCells count="91">
    <mergeCell ref="Q12:Q16"/>
    <mergeCell ref="R12:R16"/>
    <mergeCell ref="F8:H9"/>
    <mergeCell ref="I8:I9"/>
    <mergeCell ref="P17:P21"/>
    <mergeCell ref="Q17:Q21"/>
    <mergeCell ref="R17:R21"/>
    <mergeCell ref="E12:E16"/>
    <mergeCell ref="F12:H16"/>
    <mergeCell ref="N12:N16"/>
    <mergeCell ref="O12:O16"/>
    <mergeCell ref="P12:P16"/>
    <mergeCell ref="K6:T6"/>
    <mergeCell ref="K8:M8"/>
    <mergeCell ref="N8:R8"/>
    <mergeCell ref="S8:S9"/>
    <mergeCell ref="T8:T9"/>
    <mergeCell ref="E57:E61"/>
    <mergeCell ref="F57:H61"/>
    <mergeCell ref="K57:K61"/>
    <mergeCell ref="L57:L61"/>
    <mergeCell ref="M57:M61"/>
    <mergeCell ref="P22:P26"/>
    <mergeCell ref="Q22:Q26"/>
    <mergeCell ref="R22:R26"/>
    <mergeCell ref="E17:E21"/>
    <mergeCell ref="F17:H21"/>
    <mergeCell ref="N17:N21"/>
    <mergeCell ref="O17:O21"/>
    <mergeCell ref="E22:E26"/>
    <mergeCell ref="F22:H26"/>
    <mergeCell ref="E27:E31"/>
    <mergeCell ref="F27:H31"/>
    <mergeCell ref="N27:N31"/>
    <mergeCell ref="O27:O31"/>
    <mergeCell ref="N22:N26"/>
    <mergeCell ref="O22:O26"/>
    <mergeCell ref="E32:E36"/>
    <mergeCell ref="F32:H36"/>
    <mergeCell ref="N32:N36"/>
    <mergeCell ref="O32:O36"/>
    <mergeCell ref="P32:P36"/>
    <mergeCell ref="M32:M36"/>
    <mergeCell ref="L32:L36"/>
    <mergeCell ref="N37:N41"/>
    <mergeCell ref="O37:O41"/>
    <mergeCell ref="P27:P31"/>
    <mergeCell ref="Q27:Q31"/>
    <mergeCell ref="R27:R31"/>
    <mergeCell ref="Q32:Q36"/>
    <mergeCell ref="R32:R36"/>
    <mergeCell ref="P37:P41"/>
    <mergeCell ref="Q37:Q41"/>
    <mergeCell ref="R37:R41"/>
    <mergeCell ref="E37:E41"/>
    <mergeCell ref="F37:H41"/>
    <mergeCell ref="K37:K41"/>
    <mergeCell ref="L37:L41"/>
    <mergeCell ref="M37:M41"/>
    <mergeCell ref="R47:R51"/>
    <mergeCell ref="E52:E56"/>
    <mergeCell ref="F52:H56"/>
    <mergeCell ref="K52:K56"/>
    <mergeCell ref="L52:L56"/>
    <mergeCell ref="M52:M56"/>
    <mergeCell ref="N52:N56"/>
    <mergeCell ref="O52:O56"/>
    <mergeCell ref="P52:P56"/>
    <mergeCell ref="Q52:Q56"/>
    <mergeCell ref="R52:R56"/>
    <mergeCell ref="R42:R46"/>
    <mergeCell ref="H65:I65"/>
    <mergeCell ref="N65:R65"/>
    <mergeCell ref="K12:K16"/>
    <mergeCell ref="L12:L16"/>
    <mergeCell ref="M12:M16"/>
    <mergeCell ref="K17:K21"/>
    <mergeCell ref="L17:L21"/>
    <mergeCell ref="M17:M21"/>
    <mergeCell ref="K22:K26"/>
    <mergeCell ref="L22:L26"/>
    <mergeCell ref="M22:M26"/>
    <mergeCell ref="K27:K31"/>
    <mergeCell ref="L27:L31"/>
    <mergeCell ref="M27:M31"/>
    <mergeCell ref="K32:K36"/>
    <mergeCell ref="N57:N61"/>
    <mergeCell ref="O57:O61"/>
    <mergeCell ref="P57:P61"/>
    <mergeCell ref="Q57:Q61"/>
    <mergeCell ref="R57:R61"/>
  </mergeCells>
  <conditionalFormatting sqref="F140">
    <cfRule type="cellIs" dxfId="65" priority="18" operator="equal">
      <formula>"OK"</formula>
    </cfRule>
    <cfRule type="cellIs" dxfId="64" priority="19" operator="equal">
      <formula>"ISSUE"</formula>
    </cfRule>
  </conditionalFormatting>
  <conditionalFormatting sqref="F141:F142">
    <cfRule type="cellIs" dxfId="63" priority="16" operator="equal">
      <formula>"OK"</formula>
    </cfRule>
    <cfRule type="cellIs" dxfId="62" priority="17" operator="equal">
      <formula>"ISSUE"</formula>
    </cfRule>
  </conditionalFormatting>
  <conditionalFormatting sqref="F159">
    <cfRule type="cellIs" dxfId="61" priority="12" operator="equal">
      <formula>"OK"</formula>
    </cfRule>
    <cfRule type="cellIs" dxfId="60" priority="13" operator="equal">
      <formula>"ISSUE"</formula>
    </cfRule>
  </conditionalFormatting>
  <conditionalFormatting sqref="F158">
    <cfRule type="cellIs" dxfId="59" priority="14" operator="equal">
      <formula>"OK"</formula>
    </cfRule>
    <cfRule type="cellIs" dxfId="58" priority="15" operator="equal">
      <formula>"ISSUE"</formula>
    </cfRule>
  </conditionalFormatting>
  <conditionalFormatting sqref="F177">
    <cfRule type="cellIs" dxfId="57" priority="8" operator="equal">
      <formula>"OK"</formula>
    </cfRule>
    <cfRule type="cellIs" dxfId="56" priority="9" operator="equal">
      <formula>"ISSUE"</formula>
    </cfRule>
  </conditionalFormatting>
  <conditionalFormatting sqref="F176">
    <cfRule type="cellIs" dxfId="55" priority="10" operator="equal">
      <formula>"OK"</formula>
    </cfRule>
    <cfRule type="cellIs" dxfId="54" priority="11" operator="equal">
      <formula>"ISSUE"</formula>
    </cfRule>
  </conditionalFormatting>
  <conditionalFormatting sqref="F195">
    <cfRule type="cellIs" dxfId="53" priority="4" operator="equal">
      <formula>"OK"</formula>
    </cfRule>
    <cfRule type="cellIs" dxfId="52" priority="5" operator="equal">
      <formula>"ISSUE"</formula>
    </cfRule>
  </conditionalFormatting>
  <conditionalFormatting sqref="F194">
    <cfRule type="cellIs" dxfId="51" priority="6" operator="equal">
      <formula>"OK"</formula>
    </cfRule>
    <cfRule type="cellIs" dxfId="50" priority="7" operator="equal">
      <formula>"ISSUE"</formula>
    </cfRule>
  </conditionalFormatting>
  <dataValidations count="2">
    <dataValidation type="list" allowBlank="1" showInputMessage="1" showErrorMessage="1" sqref="I12:I61">
      <formula1>$I$200:$I$300</formula1>
    </dataValidation>
    <dataValidation type="list" allowBlank="1" showInputMessage="1" showErrorMessage="1" sqref="S12:S15 S17:S20 S22:S25 S27:S30 S32:S35 S57:S60 S37:S40 S47:S50 S52:S55 S42:S45">
      <formula1>$S$199:$S$207</formula1>
    </dataValidation>
  </dataValidations>
  <pageMargins left="0.25" right="0.25" top="0.75" bottom="0.75" header="0.3" footer="0.3"/>
  <pageSetup paperSize="8"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3"/>
  <sheetViews>
    <sheetView topLeftCell="A28" workbookViewId="0">
      <selection activeCell="I26" sqref="I26"/>
    </sheetView>
  </sheetViews>
  <sheetFormatPr defaultRowHeight="11.25" x14ac:dyDescent="0.2"/>
  <cols>
    <col min="1" max="1" width="2.1640625" style="536" customWidth="1"/>
    <col min="2" max="2" width="9.33203125" style="536"/>
    <col min="3" max="3" width="8.6640625" style="536" customWidth="1"/>
    <col min="4" max="4" width="4.33203125" style="536" customWidth="1"/>
    <col min="5" max="5" width="9" style="536" customWidth="1"/>
    <col min="6" max="6" width="8.33203125" style="536" customWidth="1"/>
    <col min="7" max="7" width="10.1640625" style="536" customWidth="1"/>
    <col min="8" max="8" width="10.5" style="536" customWidth="1"/>
    <col min="9" max="12" width="11.5" style="536" customWidth="1"/>
    <col min="13" max="13" width="1.33203125" style="536" customWidth="1"/>
    <col min="14" max="14" width="1.1640625" style="536" customWidth="1"/>
    <col min="15" max="15" width="2.33203125" style="536" customWidth="1"/>
    <col min="16" max="16384" width="9.33203125" style="536"/>
  </cols>
  <sheetData>
    <row r="1" spans="2:14" s="14" customFormat="1" ht="12.75" x14ac:dyDescent="0.2"/>
    <row r="2" spans="2:14" s="14" customFormat="1" ht="12.75" x14ac:dyDescent="0.2">
      <c r="C2" s="551" t="s">
        <v>208</v>
      </c>
    </row>
    <row r="3" spans="2:14" s="14" customFormat="1" ht="12.75" x14ac:dyDescent="0.2">
      <c r="C3" s="552" t="s">
        <v>0</v>
      </c>
    </row>
    <row r="4" spans="2:14" s="14" customFormat="1" ht="25.5" customHeight="1" x14ac:dyDescent="0.2">
      <c r="C4" s="553" t="s">
        <v>409</v>
      </c>
    </row>
    <row r="5" spans="2:14" s="117" customFormat="1" ht="17.25" customHeight="1" x14ac:dyDescent="0.2">
      <c r="C5" s="581" t="s">
        <v>398</v>
      </c>
    </row>
    <row r="8" spans="2:14" x14ac:dyDescent="0.2">
      <c r="B8" s="537"/>
      <c r="C8" s="484"/>
      <c r="D8" s="484"/>
      <c r="E8" s="484"/>
      <c r="F8" s="484"/>
      <c r="G8" s="484"/>
      <c r="H8" s="484"/>
      <c r="I8" s="484"/>
      <c r="J8" s="484"/>
      <c r="K8" s="484"/>
      <c r="L8" s="484"/>
      <c r="M8" s="484"/>
      <c r="N8" s="538"/>
    </row>
    <row r="9" spans="2:14" ht="15" x14ac:dyDescent="0.2">
      <c r="B9" s="542" t="s">
        <v>407</v>
      </c>
      <c r="C9" s="543"/>
      <c r="D9" s="543"/>
      <c r="E9" s="543"/>
      <c r="F9" s="555"/>
      <c r="G9" s="567" t="str">
        <f>'Assets - WHC'!B3</f>
        <v>Mansfield (S)</v>
      </c>
      <c r="H9" s="539"/>
      <c r="I9" s="539"/>
      <c r="J9" s="459"/>
      <c r="K9" s="459"/>
      <c r="L9" s="459"/>
      <c r="M9" s="459"/>
      <c r="N9" s="307"/>
    </row>
    <row r="10" spans="2:14" ht="12.75" x14ac:dyDescent="0.2">
      <c r="B10" s="542"/>
      <c r="C10" s="543"/>
      <c r="D10" s="543"/>
      <c r="E10" s="543"/>
      <c r="F10" s="555"/>
      <c r="G10" s="459"/>
      <c r="H10" s="459"/>
      <c r="I10" s="459"/>
      <c r="J10" s="459"/>
      <c r="K10" s="459"/>
      <c r="L10" s="459"/>
      <c r="M10" s="459"/>
      <c r="N10" s="307"/>
    </row>
    <row r="11" spans="2:14" ht="12.75" customHeight="1" x14ac:dyDescent="0.2">
      <c r="B11" s="895" t="s">
        <v>412</v>
      </c>
      <c r="C11" s="896"/>
      <c r="D11" s="896"/>
      <c r="E11" s="896"/>
      <c r="F11" s="555"/>
      <c r="G11" s="564">
        <f>'Higher cap(s) calculation'!C11</f>
        <v>1</v>
      </c>
      <c r="H11" s="555"/>
      <c r="I11" s="555"/>
      <c r="J11" s="555"/>
      <c r="K11" s="555"/>
      <c r="L11" s="555"/>
      <c r="M11" s="459"/>
      <c r="N11" s="307"/>
    </row>
    <row r="12" spans="2:14" ht="15.75" customHeight="1" x14ac:dyDescent="0.2">
      <c r="B12" s="895"/>
      <c r="C12" s="896"/>
      <c r="D12" s="896"/>
      <c r="E12" s="896"/>
      <c r="F12" s="555"/>
      <c r="G12" s="555"/>
      <c r="H12" s="555"/>
      <c r="I12" s="555"/>
      <c r="J12" s="555"/>
      <c r="K12" s="555"/>
      <c r="L12" s="555"/>
      <c r="M12" s="459"/>
      <c r="N12" s="307"/>
    </row>
    <row r="13" spans="2:14" ht="12.75" x14ac:dyDescent="0.2">
      <c r="B13" s="565"/>
      <c r="C13" s="566"/>
      <c r="D13" s="566"/>
      <c r="E13" s="566"/>
      <c r="F13" s="555"/>
      <c r="G13" s="555"/>
      <c r="H13" s="540" t="s">
        <v>72</v>
      </c>
      <c r="I13" s="540" t="s">
        <v>233</v>
      </c>
      <c r="J13" s="540" t="s">
        <v>234</v>
      </c>
      <c r="K13" s="540" t="s">
        <v>235</v>
      </c>
      <c r="L13" s="540" t="s">
        <v>236</v>
      </c>
      <c r="M13" s="459"/>
      <c r="N13" s="307"/>
    </row>
    <row r="14" spans="2:14" ht="12.75" x14ac:dyDescent="0.2">
      <c r="B14" s="542"/>
      <c r="C14" s="543"/>
      <c r="D14" s="543"/>
      <c r="E14" s="543"/>
      <c r="F14" s="555"/>
      <c r="G14" s="555"/>
      <c r="H14" s="15"/>
      <c r="I14" s="15"/>
      <c r="J14" s="15"/>
      <c r="K14" s="15"/>
      <c r="L14" s="15"/>
      <c r="M14" s="459"/>
      <c r="N14" s="307"/>
    </row>
    <row r="15" spans="2:14" ht="12.75" x14ac:dyDescent="0.2">
      <c r="B15" s="542" t="s">
        <v>419</v>
      </c>
      <c r="C15" s="543"/>
      <c r="D15" s="543"/>
      <c r="E15" s="543"/>
      <c r="F15" s="555"/>
      <c r="G15" s="555"/>
      <c r="H15" s="555"/>
      <c r="I15" s="558">
        <f>'Higher cap(s) calculation'!F62</f>
        <v>0.13940295991247242</v>
      </c>
      <c r="J15" s="558" t="str">
        <f>'Higher cap(s) calculation'!G62</f>
        <v/>
      </c>
      <c r="K15" s="558" t="str">
        <f>'Higher cap(s) calculation'!H62</f>
        <v/>
      </c>
      <c r="L15" s="558" t="str">
        <f>'Higher cap(s) calculation'!I62</f>
        <v/>
      </c>
      <c r="M15" s="459"/>
      <c r="N15" s="307"/>
    </row>
    <row r="16" spans="2:14" ht="14.25" customHeight="1" x14ac:dyDescent="0.2">
      <c r="B16" s="895" t="s">
        <v>418</v>
      </c>
      <c r="C16" s="896"/>
      <c r="D16" s="896"/>
      <c r="E16" s="896"/>
      <c r="F16" s="555"/>
      <c r="G16" s="555"/>
      <c r="H16" s="555"/>
      <c r="I16" s="555"/>
      <c r="J16" s="555"/>
      <c r="K16" s="555"/>
      <c r="L16" s="555"/>
      <c r="M16" s="459"/>
      <c r="N16" s="307"/>
    </row>
    <row r="17" spans="2:14" ht="12.75" x14ac:dyDescent="0.2">
      <c r="B17" s="895"/>
      <c r="C17" s="896"/>
      <c r="D17" s="896"/>
      <c r="E17" s="896"/>
      <c r="F17" s="555"/>
      <c r="G17" s="558">
        <f>SUM(I15:L15)</f>
        <v>0.13940295991247242</v>
      </c>
      <c r="H17" s="555"/>
      <c r="I17" s="555"/>
      <c r="J17" s="555"/>
      <c r="K17" s="555"/>
      <c r="L17" s="555"/>
      <c r="M17" s="459"/>
      <c r="N17" s="307"/>
    </row>
    <row r="18" spans="2:14" ht="12.75" x14ac:dyDescent="0.2">
      <c r="B18" s="545"/>
      <c r="C18" s="543"/>
      <c r="D18" s="543"/>
      <c r="E18" s="543"/>
      <c r="F18" s="555"/>
      <c r="G18" s="555"/>
      <c r="H18" s="555"/>
      <c r="I18" s="555"/>
      <c r="J18" s="555"/>
      <c r="K18" s="555"/>
      <c r="L18" s="555"/>
      <c r="M18" s="459"/>
      <c r="N18" s="307"/>
    </row>
    <row r="19" spans="2:14" ht="12.75" x14ac:dyDescent="0.2">
      <c r="B19" s="542" t="s">
        <v>420</v>
      </c>
      <c r="C19" s="543"/>
      <c r="D19" s="543"/>
      <c r="E19" s="543"/>
      <c r="F19" s="555"/>
      <c r="G19" s="555"/>
      <c r="H19" s="555"/>
      <c r="I19" s="559">
        <f>'Higher cap(s) calculation'!F64</f>
        <v>1473692</v>
      </c>
      <c r="J19" s="559" t="str">
        <f>'Higher cap(s) calculation'!G64</f>
        <v/>
      </c>
      <c r="K19" s="559" t="str">
        <f>'Higher cap(s) calculation'!H64</f>
        <v/>
      </c>
      <c r="L19" s="559" t="str">
        <f>'Higher cap(s) calculation'!I64</f>
        <v/>
      </c>
      <c r="M19" s="459"/>
      <c r="N19" s="307"/>
    </row>
    <row r="20" spans="2:14" ht="12.75" x14ac:dyDescent="0.2">
      <c r="B20" s="542" t="s">
        <v>422</v>
      </c>
      <c r="C20" s="543"/>
      <c r="D20" s="543"/>
      <c r="E20" s="543"/>
      <c r="F20" s="555"/>
      <c r="G20" s="557"/>
      <c r="H20" s="559">
        <f>'Higher cap(s) calculation'!E67</f>
        <v>1346.9306447469817</v>
      </c>
      <c r="I20" s="559" t="str">
        <f>IF($G$11&gt;1,'Higher cap(s) calculation'!F67,"")</f>
        <v/>
      </c>
      <c r="J20" s="559" t="str">
        <f>IF($G$11&gt;2,'Higher cap(s) calculation'!G67,"")</f>
        <v/>
      </c>
      <c r="K20" s="559" t="str">
        <f>IF($G$11&gt;3,'Higher cap(s) calculation'!H67,"")</f>
        <v/>
      </c>
      <c r="L20" s="555"/>
      <c r="M20" s="459"/>
      <c r="N20" s="307"/>
    </row>
    <row r="21" spans="2:14" ht="12.75" x14ac:dyDescent="0.2">
      <c r="B21" s="542" t="s">
        <v>421</v>
      </c>
      <c r="C21" s="543"/>
      <c r="D21" s="543"/>
      <c r="E21" s="543"/>
      <c r="F21" s="555"/>
      <c r="G21" s="555"/>
      <c r="H21" s="555"/>
      <c r="I21" s="559">
        <f>'Higher cap(s) calculation'!F68</f>
        <v>1534.6967634215257</v>
      </c>
      <c r="J21" s="559" t="str">
        <f>'Higher cap(s) calculation'!G68</f>
        <v/>
      </c>
      <c r="K21" s="559" t="str">
        <f>'Higher cap(s) calculation'!H68</f>
        <v/>
      </c>
      <c r="L21" s="559" t="str">
        <f>'Higher cap(s) calculation'!I68</f>
        <v/>
      </c>
      <c r="M21" s="459"/>
      <c r="N21" s="307"/>
    </row>
    <row r="22" spans="2:14" ht="12.75" x14ac:dyDescent="0.2">
      <c r="B22" s="556"/>
      <c r="C22" s="554"/>
      <c r="D22" s="554"/>
      <c r="E22" s="554"/>
      <c r="F22" s="555"/>
      <c r="G22" s="555"/>
      <c r="H22" s="555"/>
      <c r="I22" s="555"/>
      <c r="J22" s="555"/>
      <c r="K22" s="555"/>
      <c r="L22" s="555"/>
      <c r="M22" s="459"/>
      <c r="N22" s="307"/>
    </row>
    <row r="23" spans="2:14" ht="12.75" x14ac:dyDescent="0.2">
      <c r="B23" s="556"/>
      <c r="C23" s="554"/>
      <c r="D23" s="554"/>
      <c r="E23" s="554"/>
      <c r="F23" s="555"/>
      <c r="G23" s="555"/>
      <c r="H23" s="555"/>
      <c r="I23" s="555"/>
      <c r="J23" s="555"/>
      <c r="K23" s="555"/>
      <c r="L23" s="555"/>
      <c r="M23" s="459"/>
      <c r="N23" s="307"/>
    </row>
    <row r="24" spans="2:14" ht="12.75" x14ac:dyDescent="0.2">
      <c r="B24" s="545" t="s">
        <v>408</v>
      </c>
      <c r="C24" s="543"/>
      <c r="D24" s="543"/>
      <c r="E24" s="554"/>
      <c r="F24" s="555"/>
      <c r="G24" s="555"/>
      <c r="H24" s="555"/>
      <c r="I24" s="555"/>
      <c r="J24" s="555"/>
      <c r="K24" s="555"/>
      <c r="L24" s="555"/>
      <c r="M24" s="459"/>
      <c r="N24" s="307"/>
    </row>
    <row r="25" spans="2:14" ht="12.75" x14ac:dyDescent="0.2">
      <c r="B25" s="546"/>
      <c r="C25" s="547" t="s">
        <v>413</v>
      </c>
      <c r="D25" s="541"/>
      <c r="E25" s="555"/>
      <c r="F25" s="555"/>
      <c r="G25" s="555"/>
      <c r="H25" s="555"/>
      <c r="I25" s="555"/>
      <c r="J25" s="555"/>
      <c r="K25" s="555"/>
      <c r="L25" s="555"/>
      <c r="M25" s="459"/>
      <c r="N25" s="307"/>
    </row>
    <row r="26" spans="2:14" ht="12.75" x14ac:dyDescent="0.2">
      <c r="B26" s="546"/>
      <c r="C26" s="548" t="s">
        <v>325</v>
      </c>
      <c r="D26" s="541"/>
      <c r="E26" s="555"/>
      <c r="F26" s="555"/>
      <c r="G26" s="555"/>
      <c r="H26" s="560">
        <f>'SRP and LTFP'!C396</f>
        <v>7.6110786371435327E-2</v>
      </c>
      <c r="I26" s="560">
        <f>'SRP and LTFP'!D396</f>
        <v>1.1109247133869831E-2</v>
      </c>
      <c r="J26" s="560">
        <f>'SRP and LTFP'!E396</f>
        <v>3.6215386649946342E-2</v>
      </c>
      <c r="K26" s="560">
        <f>'SRP and LTFP'!F396</f>
        <v>1.8284984709885904E-2</v>
      </c>
      <c r="L26" s="560">
        <f>'SRP and LTFP'!G396</f>
        <v>2.4487564496149521E-2</v>
      </c>
      <c r="M26" s="459"/>
      <c r="N26" s="307"/>
    </row>
    <row r="27" spans="2:14" ht="12.75" x14ac:dyDescent="0.2">
      <c r="B27" s="546"/>
      <c r="C27" s="548" t="s">
        <v>326</v>
      </c>
      <c r="D27" s="541"/>
      <c r="E27" s="555"/>
      <c r="F27" s="555"/>
      <c r="G27" s="555"/>
      <c r="H27" s="560">
        <f>'SRP and LTFP'!C397</f>
        <v>7.6110786371435327E-2</v>
      </c>
      <c r="I27" s="560">
        <f>'SRP and LTFP'!D397</f>
        <v>-5.1611892038313602E-2</v>
      </c>
      <c r="J27" s="560">
        <f>'SRP and LTFP'!E397</f>
        <v>-8.6071761618364048E-3</v>
      </c>
      <c r="K27" s="560">
        <f>'SRP and LTFP'!F397</f>
        <v>-3.0982951428032823E-2</v>
      </c>
      <c r="L27" s="560">
        <f>'SRP and LTFP'!G397</f>
        <v>-2.6319190310538032E-2</v>
      </c>
      <c r="M27" s="459"/>
      <c r="N27" s="307"/>
    </row>
    <row r="28" spans="2:14" ht="12.75" x14ac:dyDescent="0.2">
      <c r="B28" s="546"/>
      <c r="C28" s="547" t="s">
        <v>415</v>
      </c>
      <c r="D28" s="541"/>
      <c r="E28" s="555"/>
      <c r="F28" s="555"/>
      <c r="G28" s="555"/>
      <c r="H28" s="561"/>
      <c r="I28" s="561"/>
      <c r="J28" s="561"/>
      <c r="K28" s="561"/>
      <c r="L28" s="561"/>
      <c r="M28" s="459"/>
      <c r="N28" s="307"/>
    </row>
    <row r="29" spans="2:14" ht="12.75" x14ac:dyDescent="0.2">
      <c r="B29" s="546"/>
      <c r="C29" s="548" t="s">
        <v>325</v>
      </c>
      <c r="D29" s="541"/>
      <c r="E29" s="555"/>
      <c r="F29" s="555"/>
      <c r="G29" s="555"/>
      <c r="H29" s="562">
        <f>'SRP and LTFP'!C372</f>
        <v>2.9618524517584532</v>
      </c>
      <c r="I29" s="562">
        <f>'SRP and LTFP'!D372</f>
        <v>2.1274130741453976</v>
      </c>
      <c r="J29" s="562">
        <f>'SRP and LTFP'!E372</f>
        <v>1.3425082555310885</v>
      </c>
      <c r="K29" s="562">
        <f>'SRP and LTFP'!F372</f>
        <v>1.2023026986714196</v>
      </c>
      <c r="L29" s="562">
        <f>'SRP and LTFP'!G372</f>
        <v>1.0189353024612828</v>
      </c>
      <c r="M29" s="459"/>
      <c r="N29" s="307"/>
    </row>
    <row r="30" spans="2:14" ht="12.75" x14ac:dyDescent="0.2">
      <c r="B30" s="546"/>
      <c r="C30" s="548" t="s">
        <v>326</v>
      </c>
      <c r="D30" s="541"/>
      <c r="E30" s="555"/>
      <c r="F30" s="555"/>
      <c r="G30" s="555"/>
      <c r="H30" s="562">
        <f>'SRP and LTFP'!C373</f>
        <v>2.9618524517584532</v>
      </c>
      <c r="I30" s="562">
        <f>'SRP and LTFP'!D373</f>
        <v>2.4302462394831328</v>
      </c>
      <c r="J30" s="562">
        <f>'SRP and LTFP'!E373</f>
        <v>1.3493993909540887</v>
      </c>
      <c r="K30" s="562">
        <f>'SRP and LTFP'!F373</f>
        <v>0.91191971867538824</v>
      </c>
      <c r="L30" s="562">
        <f>'SRP and LTFP'!G373</f>
        <v>0.42198029084338762</v>
      </c>
      <c r="M30" s="459"/>
      <c r="N30" s="307"/>
    </row>
    <row r="31" spans="2:14" ht="12.75" x14ac:dyDescent="0.2">
      <c r="B31" s="546"/>
      <c r="C31" s="549" t="s">
        <v>414</v>
      </c>
      <c r="D31" s="541"/>
      <c r="E31" s="555"/>
      <c r="F31" s="555"/>
      <c r="G31" s="555"/>
      <c r="H31" s="561"/>
      <c r="I31" s="561"/>
      <c r="J31" s="561"/>
      <c r="K31" s="561"/>
      <c r="L31" s="561"/>
      <c r="M31" s="459"/>
      <c r="N31" s="307"/>
    </row>
    <row r="32" spans="2:14" ht="12.75" x14ac:dyDescent="0.2">
      <c r="B32" s="546"/>
      <c r="C32" s="548" t="s">
        <v>325</v>
      </c>
      <c r="D32" s="541"/>
      <c r="E32" s="555"/>
      <c r="F32" s="555"/>
      <c r="G32" s="555"/>
      <c r="H32" s="562">
        <f>'SRP and LTFP'!C376</f>
        <v>2.2463206411226837</v>
      </c>
      <c r="I32" s="562">
        <f>'SRP and LTFP'!D376</f>
        <v>1.4945459389008968</v>
      </c>
      <c r="J32" s="562">
        <f>'SRP and LTFP'!E376</f>
        <v>0.82463370113546253</v>
      </c>
      <c r="K32" s="562">
        <f>'SRP and LTFP'!F376</f>
        <v>0.68424298545529216</v>
      </c>
      <c r="L32" s="562">
        <f>'SRP and LTFP'!G376</f>
        <v>0.50134893670360381</v>
      </c>
      <c r="M32" s="459"/>
      <c r="N32" s="307"/>
    </row>
    <row r="33" spans="2:14" ht="12.75" x14ac:dyDescent="0.2">
      <c r="B33" s="546"/>
      <c r="C33" s="548" t="s">
        <v>326</v>
      </c>
      <c r="D33" s="541"/>
      <c r="E33" s="555"/>
      <c r="F33" s="555"/>
      <c r="G33" s="555"/>
      <c r="H33" s="562">
        <f>'SRP and LTFP'!C377</f>
        <v>2.4125307020762223</v>
      </c>
      <c r="I33" s="562">
        <f>'SRP and LTFP'!D377</f>
        <v>1.8107278326906253</v>
      </c>
      <c r="J33" s="562">
        <f>'SRP and LTFP'!E377</f>
        <v>0.84469788231104803</v>
      </c>
      <c r="K33" s="562">
        <f>'SRP and LTFP'!F377</f>
        <v>0.40725870243322065</v>
      </c>
      <c r="L33" s="562">
        <f>'SRP and LTFP'!G377</f>
        <v>-8.2008185403384226E-2</v>
      </c>
      <c r="M33" s="459"/>
      <c r="N33" s="307"/>
    </row>
    <row r="34" spans="2:14" ht="12.75" x14ac:dyDescent="0.2">
      <c r="B34" s="546"/>
      <c r="C34" s="547" t="s">
        <v>320</v>
      </c>
      <c r="D34" s="541"/>
      <c r="E34" s="555"/>
      <c r="F34" s="555"/>
      <c r="G34" s="555"/>
      <c r="H34" s="561"/>
      <c r="I34" s="561"/>
      <c r="J34" s="561"/>
      <c r="K34" s="561"/>
      <c r="L34" s="561"/>
      <c r="M34" s="459"/>
      <c r="N34" s="307"/>
    </row>
    <row r="35" spans="2:14" ht="12.75" x14ac:dyDescent="0.2">
      <c r="B35" s="546"/>
      <c r="C35" s="548" t="s">
        <v>325</v>
      </c>
      <c r="D35" s="541"/>
      <c r="E35" s="555"/>
      <c r="F35" s="555"/>
      <c r="G35" s="555"/>
      <c r="H35" s="563">
        <f>'SRP and LTFP'!C382</f>
        <v>1.2154887966600345</v>
      </c>
      <c r="I35" s="563">
        <f>'SRP and LTFP'!D382</f>
        <v>0.94099980081998236</v>
      </c>
      <c r="J35" s="563">
        <f>'SRP and LTFP'!E382</f>
        <v>1.8981413433189018</v>
      </c>
      <c r="K35" s="563">
        <f>'SRP and LTFP'!F382</f>
        <v>1.0132387666274074</v>
      </c>
      <c r="L35" s="563">
        <f>'SRP and LTFP'!G382</f>
        <v>1.0433565731661687</v>
      </c>
      <c r="M35" s="459"/>
      <c r="N35" s="307"/>
    </row>
    <row r="36" spans="2:14" ht="12.75" x14ac:dyDescent="0.2">
      <c r="B36" s="546"/>
      <c r="C36" s="548" t="s">
        <v>326</v>
      </c>
      <c r="D36" s="541"/>
      <c r="E36" s="555"/>
      <c r="F36" s="555"/>
      <c r="G36" s="555"/>
      <c r="H36" s="563">
        <f>'SRP and LTFP'!C383</f>
        <v>1.2154887966600345</v>
      </c>
      <c r="I36" s="563">
        <f>'SRP and LTFP'!D383</f>
        <v>0.94099980081998236</v>
      </c>
      <c r="J36" s="563">
        <f>'SRP and LTFP'!E383</f>
        <v>2.0207224434495581</v>
      </c>
      <c r="K36" s="563">
        <f>'SRP and LTFP'!F383</f>
        <v>1.0766030146519032</v>
      </c>
      <c r="L36" s="563">
        <f>'SRP and LTFP'!G383</f>
        <v>1.1062861814862701</v>
      </c>
      <c r="M36" s="459"/>
      <c r="N36" s="307"/>
    </row>
    <row r="37" spans="2:14" ht="12.75" x14ac:dyDescent="0.2">
      <c r="B37" s="546"/>
      <c r="C37" s="547" t="s">
        <v>416</v>
      </c>
      <c r="D37" s="541"/>
      <c r="E37" s="555"/>
      <c r="F37" s="555"/>
      <c r="G37" s="555"/>
      <c r="H37" s="561"/>
      <c r="I37" s="561"/>
      <c r="J37" s="561"/>
      <c r="K37" s="561"/>
      <c r="L37" s="561"/>
      <c r="M37" s="459"/>
      <c r="N37" s="307"/>
    </row>
    <row r="38" spans="2:14" ht="12.75" x14ac:dyDescent="0.2">
      <c r="B38" s="546"/>
      <c r="C38" s="548" t="s">
        <v>325</v>
      </c>
      <c r="D38" s="541"/>
      <c r="E38" s="555"/>
      <c r="F38" s="555"/>
      <c r="G38" s="555"/>
      <c r="H38" s="560">
        <f>'SRP and LTFP'!C386</f>
        <v>0.17530871915072366</v>
      </c>
      <c r="I38" s="560">
        <f>'SRP and LTFP'!D386</f>
        <v>0.15619010193564697</v>
      </c>
      <c r="J38" s="560">
        <f>'SRP and LTFP'!E386</f>
        <v>0.13767222682635405</v>
      </c>
      <c r="K38" s="560">
        <f>'SRP and LTFP'!F386</f>
        <v>0.11960654682605873</v>
      </c>
      <c r="L38" s="560">
        <f>'SRP and LTFP'!G386</f>
        <v>0.10194829813684853</v>
      </c>
      <c r="M38" s="459"/>
      <c r="N38" s="307"/>
    </row>
    <row r="39" spans="2:14" ht="12.75" x14ac:dyDescent="0.2">
      <c r="B39" s="546"/>
      <c r="C39" s="548" t="s">
        <v>326</v>
      </c>
      <c r="D39" s="541"/>
      <c r="E39" s="555"/>
      <c r="F39" s="555"/>
      <c r="G39" s="555"/>
      <c r="H39" s="560">
        <f>'SRP and LTFP'!C387</f>
        <v>0.17530871915072366</v>
      </c>
      <c r="I39" s="560">
        <f>'SRP and LTFP'!D387</f>
        <v>0.17060501192472913</v>
      </c>
      <c r="J39" s="560">
        <f>'SRP and LTFP'!E387</f>
        <v>0.15023666753843742</v>
      </c>
      <c r="K39" s="560">
        <f>'SRP and LTFP'!F387</f>
        <v>0.13040497704172233</v>
      </c>
      <c r="L39" s="560">
        <f>'SRP and LTFP'!G387</f>
        <v>0.11105701585405618</v>
      </c>
      <c r="M39" s="459"/>
      <c r="N39" s="307"/>
    </row>
    <row r="40" spans="2:14" ht="12.75" x14ac:dyDescent="0.2">
      <c r="B40" s="546"/>
      <c r="C40" s="547" t="s">
        <v>417</v>
      </c>
      <c r="D40" s="541"/>
      <c r="E40" s="555"/>
      <c r="F40" s="555"/>
      <c r="G40" s="555"/>
      <c r="H40" s="561"/>
      <c r="I40" s="561"/>
      <c r="J40" s="561"/>
      <c r="K40" s="561"/>
      <c r="L40" s="561"/>
      <c r="M40" s="459"/>
      <c r="N40" s="307"/>
    </row>
    <row r="41" spans="2:14" ht="12.75" x14ac:dyDescent="0.2">
      <c r="B41" s="546"/>
      <c r="C41" s="548" t="s">
        <v>325</v>
      </c>
      <c r="D41" s="541"/>
      <c r="E41" s="555"/>
      <c r="F41" s="555"/>
      <c r="G41" s="555"/>
      <c r="H41" s="560">
        <f>'SRP and LTFP'!C390</f>
        <v>0.16892422725134418</v>
      </c>
      <c r="I41" s="560">
        <f>'SRP and LTFP'!D390</f>
        <v>0.14990391110431989</v>
      </c>
      <c r="J41" s="560">
        <f>'SRP and LTFP'!E390</f>
        <v>0.13118768967027544</v>
      </c>
      <c r="K41" s="560">
        <f>'SRP and LTFP'!F390</f>
        <v>0.11384866180922536</v>
      </c>
      <c r="L41" s="560">
        <f>'SRP and LTFP'!G390</f>
        <v>9.6709708518511031E-2</v>
      </c>
      <c r="M41" s="459"/>
      <c r="N41" s="307"/>
    </row>
    <row r="42" spans="2:14" ht="12.75" x14ac:dyDescent="0.2">
      <c r="B42" s="546"/>
      <c r="C42" s="548" t="s">
        <v>326</v>
      </c>
      <c r="D42" s="541"/>
      <c r="E42" s="555"/>
      <c r="F42" s="555"/>
      <c r="G42" s="555"/>
      <c r="H42" s="560">
        <f>'SRP and LTFP'!C391</f>
        <v>0.16892422725134418</v>
      </c>
      <c r="I42" s="560">
        <f>'SRP and LTFP'!D391</f>
        <v>0.16233523234915459</v>
      </c>
      <c r="J42" s="560">
        <f>'SRP and LTFP'!E391</f>
        <v>0.14168672266294885</v>
      </c>
      <c r="K42" s="560">
        <f>'SRP and LTFP'!F391</f>
        <v>0.12318685404409579</v>
      </c>
      <c r="L42" s="560">
        <f>'SRP and LTFP'!G391</f>
        <v>0.10480141468310604</v>
      </c>
      <c r="M42" s="459"/>
      <c r="N42" s="307"/>
    </row>
    <row r="43" spans="2:14" ht="12.75" x14ac:dyDescent="0.2">
      <c r="B43" s="546"/>
      <c r="C43" s="541"/>
      <c r="D43" s="541"/>
      <c r="E43" s="555"/>
      <c r="F43" s="555"/>
      <c r="G43" s="555"/>
      <c r="H43" s="555"/>
      <c r="I43" s="555"/>
      <c r="J43" s="555"/>
      <c r="K43" s="555"/>
      <c r="L43" s="555"/>
      <c r="M43" s="459"/>
      <c r="N43" s="307"/>
    </row>
    <row r="44" spans="2:14" ht="12.75" x14ac:dyDescent="0.2">
      <c r="B44" s="546"/>
      <c r="C44" s="541"/>
      <c r="D44" s="541"/>
      <c r="E44" s="555"/>
      <c r="F44" s="555"/>
      <c r="G44" s="555"/>
      <c r="H44" s="555"/>
      <c r="I44" s="555"/>
      <c r="J44" s="555"/>
      <c r="K44" s="555"/>
      <c r="L44" s="555"/>
      <c r="M44" s="459"/>
      <c r="N44" s="307"/>
    </row>
    <row r="45" spans="2:14" ht="12.75" x14ac:dyDescent="0.2">
      <c r="B45" s="550" t="s">
        <v>411</v>
      </c>
      <c r="C45" s="541"/>
      <c r="D45" s="541"/>
      <c r="E45" s="555"/>
      <c r="F45" s="555"/>
      <c r="G45" s="555"/>
      <c r="H45" s="555"/>
      <c r="I45" s="555"/>
      <c r="J45" s="555"/>
      <c r="K45" s="555"/>
      <c r="L45" s="555"/>
      <c r="M45" s="459"/>
      <c r="N45" s="307"/>
    </row>
    <row r="46" spans="2:14" ht="33.75" customHeight="1" x14ac:dyDescent="0.2">
      <c r="B46" s="556"/>
      <c r="C46" s="555"/>
      <c r="D46" s="555"/>
      <c r="E46" s="897" t="s">
        <v>351</v>
      </c>
      <c r="F46" s="897"/>
      <c r="G46" s="897" t="s">
        <v>352</v>
      </c>
      <c r="H46" s="897"/>
      <c r="I46" s="897" t="s">
        <v>423</v>
      </c>
      <c r="J46" s="897"/>
      <c r="K46" s="898" t="s">
        <v>410</v>
      </c>
      <c r="L46" s="898"/>
      <c r="M46" s="459"/>
      <c r="N46" s="307"/>
    </row>
    <row r="47" spans="2:14" ht="12" x14ac:dyDescent="0.2">
      <c r="B47" s="542" t="s">
        <v>424</v>
      </c>
      <c r="C47" s="541"/>
      <c r="D47" s="541"/>
      <c r="E47" s="899">
        <f>'SRP and LTFP'!C324</f>
        <v>25702188</v>
      </c>
      <c r="F47" s="900"/>
      <c r="G47" s="899">
        <f>'SRP and LTFP'!D324</f>
        <v>20424419</v>
      </c>
      <c r="H47" s="900"/>
      <c r="I47" s="899">
        <f>'SRP and LTFP'!E324</f>
        <v>96609346.733739242</v>
      </c>
      <c r="J47" s="900"/>
      <c r="K47" s="899">
        <f>'SRP and LTFP'!F324</f>
        <v>250411582.63183784</v>
      </c>
      <c r="L47" s="900"/>
      <c r="M47" s="459"/>
      <c r="N47" s="307"/>
    </row>
    <row r="48" spans="2:14" ht="12" x14ac:dyDescent="0.2">
      <c r="B48" s="542" t="s">
        <v>425</v>
      </c>
      <c r="C48" s="541"/>
      <c r="D48" s="541"/>
      <c r="E48" s="899">
        <f>'SRP and LTFP'!C325</f>
        <v>19896715.640000001</v>
      </c>
      <c r="F48" s="900"/>
      <c r="G48" s="899">
        <f>'SRP and LTFP'!D325</f>
        <v>19896715.640000001</v>
      </c>
      <c r="H48" s="900"/>
      <c r="I48" s="899">
        <f>'SRP and LTFP'!E325</f>
        <v>83276434.732282937</v>
      </c>
      <c r="J48" s="900"/>
      <c r="K48" s="899">
        <f>'SRP and LTFP'!F325</f>
        <v>223103351.81377536</v>
      </c>
      <c r="L48" s="900"/>
      <c r="M48" s="459"/>
      <c r="N48" s="307"/>
    </row>
    <row r="49" spans="2:14" ht="12" x14ac:dyDescent="0.2">
      <c r="B49" s="542" t="s">
        <v>426</v>
      </c>
      <c r="C49" s="541"/>
      <c r="D49" s="541"/>
      <c r="E49" s="899">
        <f>'SRP and LTFP'!C326</f>
        <v>5805472.3599999994</v>
      </c>
      <c r="F49" s="900"/>
      <c r="G49" s="899">
        <f>'SRP and LTFP'!D326</f>
        <v>527703.3599999994</v>
      </c>
      <c r="H49" s="900"/>
      <c r="I49" s="899">
        <f>'SRP and LTFP'!E326</f>
        <v>13332912.001456305</v>
      </c>
      <c r="J49" s="900"/>
      <c r="K49" s="899">
        <f>'SRP and LTFP'!F326</f>
        <v>27308230.818062484</v>
      </c>
      <c r="L49" s="900"/>
      <c r="M49" s="459"/>
      <c r="N49" s="307"/>
    </row>
    <row r="50" spans="2:14" ht="12.75" x14ac:dyDescent="0.2">
      <c r="B50" s="544"/>
      <c r="C50" s="541"/>
      <c r="D50" s="541"/>
      <c r="E50" s="555"/>
      <c r="F50" s="555"/>
      <c r="G50" s="555"/>
      <c r="H50" s="555"/>
      <c r="I50" s="555"/>
      <c r="J50" s="555"/>
      <c r="K50" s="555"/>
      <c r="L50" s="555"/>
      <c r="M50" s="459"/>
      <c r="N50" s="307"/>
    </row>
    <row r="51" spans="2:14" ht="12" customHeight="1" x14ac:dyDescent="0.2">
      <c r="B51" s="895" t="s">
        <v>427</v>
      </c>
      <c r="C51" s="896"/>
      <c r="D51" s="896"/>
      <c r="E51" s="899">
        <f>'SRP and LTFP'!C328</f>
        <v>13421111</v>
      </c>
      <c r="F51" s="900"/>
      <c r="G51" s="899">
        <f>'SRP and LTFP'!D328</f>
        <v>6918519</v>
      </c>
      <c r="H51" s="900"/>
      <c r="I51" s="899">
        <f>'SRP and LTFP'!E328</f>
        <v>37092702</v>
      </c>
      <c r="J51" s="900"/>
      <c r="K51" s="899">
        <f>'SRP and LTFP'!F328</f>
        <v>74273126</v>
      </c>
      <c r="L51" s="900"/>
      <c r="M51" s="459"/>
      <c r="N51" s="307"/>
    </row>
    <row r="52" spans="2:14" ht="14.25" customHeight="1" x14ac:dyDescent="0.2">
      <c r="B52" s="895"/>
      <c r="C52" s="896"/>
      <c r="D52" s="896"/>
      <c r="E52" s="555"/>
      <c r="F52" s="555"/>
      <c r="G52" s="555"/>
      <c r="H52" s="555"/>
      <c r="I52" s="555"/>
      <c r="J52" s="555"/>
      <c r="K52" s="555"/>
      <c r="L52" s="555"/>
      <c r="M52" s="459"/>
      <c r="N52" s="307"/>
    </row>
    <row r="53" spans="2:14" x14ac:dyDescent="0.2">
      <c r="B53" s="489"/>
      <c r="C53" s="490"/>
      <c r="D53" s="490"/>
      <c r="E53" s="490"/>
      <c r="F53" s="490"/>
      <c r="G53" s="490"/>
      <c r="H53" s="490"/>
      <c r="I53" s="490"/>
      <c r="J53" s="490"/>
      <c r="K53" s="490"/>
      <c r="L53" s="490"/>
      <c r="M53" s="490"/>
      <c r="N53" s="491"/>
    </row>
  </sheetData>
  <mergeCells count="23">
    <mergeCell ref="B51:D52"/>
    <mergeCell ref="B16:E17"/>
    <mergeCell ref="E49:F49"/>
    <mergeCell ref="G49:H49"/>
    <mergeCell ref="I49:J49"/>
    <mergeCell ref="E47:F47"/>
    <mergeCell ref="G47:H47"/>
    <mergeCell ref="I47:J47"/>
    <mergeCell ref="K49:L49"/>
    <mergeCell ref="E51:F51"/>
    <mergeCell ref="G51:H51"/>
    <mergeCell ref="I51:J51"/>
    <mergeCell ref="K51:L51"/>
    <mergeCell ref="K47:L47"/>
    <mergeCell ref="E48:F48"/>
    <mergeCell ref="G48:H48"/>
    <mergeCell ref="I48:J48"/>
    <mergeCell ref="K48:L48"/>
    <mergeCell ref="B11:E12"/>
    <mergeCell ref="E46:F46"/>
    <mergeCell ref="G46:H46"/>
    <mergeCell ref="I46:J46"/>
    <mergeCell ref="K46:L46"/>
  </mergeCells>
  <pageMargins left="0.7" right="0.7" top="0.75" bottom="0.75" header="0.3" footer="0.3"/>
  <pageSetup paperSize="9" scale="9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9"/>
  <sheetViews>
    <sheetView topLeftCell="A4" workbookViewId="0">
      <selection activeCell="B33" sqref="B33"/>
    </sheetView>
  </sheetViews>
  <sheetFormatPr defaultRowHeight="11.25" x14ac:dyDescent="0.2"/>
  <cols>
    <col min="1" max="1" width="44" style="1" customWidth="1"/>
    <col min="2" max="2" width="58.5" style="1" customWidth="1"/>
    <col min="3" max="16384" width="9.33203125" style="1"/>
  </cols>
  <sheetData>
    <row r="2" spans="1:5" ht="18" x14ac:dyDescent="0.2">
      <c r="A2" s="2" t="s">
        <v>397</v>
      </c>
    </row>
    <row r="4" spans="1:5" ht="12.75" x14ac:dyDescent="0.2">
      <c r="A4" s="482" t="s">
        <v>398</v>
      </c>
    </row>
    <row r="6" spans="1:5" x14ac:dyDescent="0.2">
      <c r="A6" s="492" t="s">
        <v>400</v>
      </c>
    </row>
    <row r="7" spans="1:5" x14ac:dyDescent="0.2">
      <c r="A7" s="493"/>
      <c r="B7" s="494"/>
      <c r="C7" s="494"/>
      <c r="D7" s="494"/>
      <c r="E7" s="495"/>
    </row>
    <row r="8" spans="1:5" x14ac:dyDescent="0.2">
      <c r="A8" s="496"/>
      <c r="B8" s="467"/>
      <c r="C8" s="467"/>
      <c r="D8" s="467"/>
      <c r="E8" s="497"/>
    </row>
    <row r="9" spans="1:5" x14ac:dyDescent="0.2">
      <c r="A9" s="496"/>
      <c r="B9" s="467"/>
      <c r="C9" s="467"/>
      <c r="D9" s="467"/>
      <c r="E9" s="497"/>
    </row>
    <row r="10" spans="1:5" x14ac:dyDescent="0.2">
      <c r="A10" s="496"/>
      <c r="B10" s="467"/>
      <c r="C10" s="467"/>
      <c r="D10" s="467"/>
      <c r="E10" s="497"/>
    </row>
    <row r="11" spans="1:5" x14ac:dyDescent="0.2">
      <c r="A11" s="483"/>
      <c r="B11" s="484"/>
      <c r="C11" s="485"/>
      <c r="D11" s="467"/>
      <c r="E11" s="497"/>
    </row>
    <row r="12" spans="1:5" ht="12.75" x14ac:dyDescent="0.2">
      <c r="A12" s="486" t="s">
        <v>399</v>
      </c>
      <c r="B12" s="476" t="s">
        <v>392</v>
      </c>
      <c r="C12" s="307"/>
      <c r="D12" s="467"/>
      <c r="E12" s="497"/>
    </row>
    <row r="13" spans="1:5" ht="12.75" x14ac:dyDescent="0.2">
      <c r="A13" s="487" t="s">
        <v>391</v>
      </c>
      <c r="B13" s="698" t="str">
        <f>IF(' Instructions'!K8="","Issue - missing contact name","OK")</f>
        <v>OK</v>
      </c>
      <c r="C13" s="307"/>
      <c r="D13" s="467"/>
      <c r="E13" s="497"/>
    </row>
    <row r="14" spans="1:5" ht="12.75" x14ac:dyDescent="0.2">
      <c r="A14" s="487" t="s">
        <v>391</v>
      </c>
      <c r="B14" s="479" t="str">
        <f>IF(' Instructions'!K11="","Issue - missing contact email","OK")</f>
        <v>OK</v>
      </c>
      <c r="C14" s="307"/>
      <c r="D14" s="467"/>
      <c r="E14" s="497"/>
    </row>
    <row r="15" spans="1:5" ht="12.75" x14ac:dyDescent="0.2">
      <c r="A15" s="487" t="s">
        <v>393</v>
      </c>
      <c r="B15" s="480" t="str">
        <f>IF((SUM('Revenue - Base year'!H153:U153))=(SUM('Revenue - Base year'!V12:V152)),"OK","Issue - totals error")</f>
        <v>OK</v>
      </c>
      <c r="C15" s="307"/>
      <c r="D15" s="467"/>
      <c r="E15" s="497"/>
    </row>
    <row r="16" spans="1:5" ht="12.75" x14ac:dyDescent="0.2">
      <c r="A16" s="487" t="s">
        <v>393</v>
      </c>
      <c r="B16" s="480" t="str">
        <f>IF('Revenue - Base year'!F178="OK","OK","Issue - other revenue error")</f>
        <v>OK</v>
      </c>
      <c r="C16" s="307"/>
      <c r="D16" s="467"/>
      <c r="E16" s="497"/>
    </row>
    <row r="17" spans="1:5" ht="12.75" x14ac:dyDescent="0.2">
      <c r="A17" s="487" t="s">
        <v>364</v>
      </c>
      <c r="B17" s="480" t="str">
        <f>IF(SUM('Expenditure - Base year'!H152:Q152)=SUM('Expenditure - Base year'!R11:R151),"OK","Issue - totals error")</f>
        <v>OK</v>
      </c>
      <c r="C17" s="307"/>
      <c r="D17" s="467"/>
      <c r="E17" s="497"/>
    </row>
    <row r="18" spans="1:5" ht="12.75" x14ac:dyDescent="0.2">
      <c r="A18" s="487" t="s">
        <v>364</v>
      </c>
      <c r="B18" s="480" t="str">
        <f>IF('Expenditure - Base year'!F177="OK","OK","Issue - other expenditure issue")</f>
        <v>OK</v>
      </c>
      <c r="C18" s="307"/>
      <c r="D18" s="467"/>
      <c r="E18" s="497"/>
    </row>
    <row r="19" spans="1:5" ht="12.75" x14ac:dyDescent="0.2">
      <c r="A19" s="487" t="s">
        <v>365</v>
      </c>
      <c r="B19" s="480" t="str">
        <f>IF(SUM('Assets - Base year'!N93:Q93)=SUM('Assets - Base year'!R70:R92),"OK","Issue - totals error")</f>
        <v>OK</v>
      </c>
      <c r="C19" s="307"/>
      <c r="D19" s="467"/>
      <c r="E19" s="497"/>
    </row>
    <row r="20" spans="1:5" ht="12.75" x14ac:dyDescent="0.2">
      <c r="A20" s="487" t="s">
        <v>192</v>
      </c>
      <c r="B20" s="480" t="str">
        <f>IF(SUM('Revenue - NHC'!H153:U153)=SUM('Revenue - NHC'!V12:V152),"OK","Issue - Totals error")</f>
        <v>OK</v>
      </c>
      <c r="C20" s="307"/>
      <c r="D20" s="467"/>
      <c r="E20" s="497"/>
    </row>
    <row r="21" spans="1:5" ht="12.75" x14ac:dyDescent="0.2">
      <c r="A21" s="487" t="s">
        <v>192</v>
      </c>
      <c r="B21" s="480" t="str">
        <f>IF('Revenue - NHC'!F178="OK","OK","Issue - other revenue error")</f>
        <v>OK</v>
      </c>
      <c r="C21" s="307"/>
      <c r="D21" s="467"/>
      <c r="E21" s="497"/>
    </row>
    <row r="22" spans="1:5" ht="12.75" x14ac:dyDescent="0.2">
      <c r="A22" s="487" t="s">
        <v>193</v>
      </c>
      <c r="B22" s="480" t="str">
        <f>IF(SUM('Expenditure- NHC'!H152:Q152)=SUM('Expenditure- NHC'!R11:R151),"OK","Issue - totals error")</f>
        <v>OK</v>
      </c>
      <c r="C22" s="307"/>
      <c r="D22" s="467"/>
      <c r="E22" s="497"/>
    </row>
    <row r="23" spans="1:5" ht="12.75" x14ac:dyDescent="0.2">
      <c r="A23" s="487" t="s">
        <v>193</v>
      </c>
      <c r="B23" s="480" t="str">
        <f>IF('Expenditure- NHC'!F177="OK","OK","Issue - Other expenditure error")</f>
        <v>OK</v>
      </c>
      <c r="C23" s="307"/>
      <c r="D23" s="467"/>
      <c r="E23" s="497"/>
    </row>
    <row r="24" spans="1:5" ht="12.75" x14ac:dyDescent="0.2">
      <c r="A24" s="487" t="s">
        <v>194</v>
      </c>
      <c r="B24" s="480" t="str">
        <f>IF(SUM('Assets - NHC'!N93:Q93)=SUM('Assets - NHC'!R70:R92),"OK","Issue - totals error")</f>
        <v>OK</v>
      </c>
      <c r="C24" s="307"/>
      <c r="D24" s="467"/>
      <c r="E24" s="497"/>
    </row>
    <row r="25" spans="1:5" ht="12.75" x14ac:dyDescent="0.2">
      <c r="A25" s="487" t="s">
        <v>394</v>
      </c>
      <c r="B25" s="480" t="str">
        <f>IF(SUM('Revenue - WHC'!V12:V152)=SUM('Revenue - WHC'!H153:U153),"OK","Issue - totals error")</f>
        <v>OK</v>
      </c>
      <c r="C25" s="307"/>
      <c r="D25" s="467"/>
      <c r="E25" s="497"/>
    </row>
    <row r="26" spans="1:5" ht="12.75" x14ac:dyDescent="0.2">
      <c r="A26" s="487" t="s">
        <v>394</v>
      </c>
      <c r="B26" s="480" t="str">
        <f>IF('Revenue - WHC'!F178="OK","OK","Issue - other revenue error")</f>
        <v>OK</v>
      </c>
      <c r="C26" s="307"/>
      <c r="D26" s="467"/>
      <c r="E26" s="497"/>
    </row>
    <row r="27" spans="1:5" ht="12.75" x14ac:dyDescent="0.2">
      <c r="A27" s="487" t="s">
        <v>224</v>
      </c>
      <c r="B27" s="480" t="str">
        <f>IF(SUM('Expenditure - WHC'!H152:Q152)=SUM('Expenditure - WHC'!R11:R151),"OK","Issue - totals error")</f>
        <v>OK</v>
      </c>
      <c r="C27" s="307"/>
      <c r="D27" s="467"/>
      <c r="E27" s="497"/>
    </row>
    <row r="28" spans="1:5" ht="12.75" x14ac:dyDescent="0.2">
      <c r="A28" s="487" t="s">
        <v>224</v>
      </c>
      <c r="B28" s="480" t="str">
        <f>IF('Expenditure - WHC'!F177="OK","OK","Issue - other expenditure error")</f>
        <v>OK</v>
      </c>
      <c r="C28" s="307"/>
      <c r="D28" s="467"/>
      <c r="E28" s="497"/>
    </row>
    <row r="29" spans="1:5" ht="12.75" x14ac:dyDescent="0.2">
      <c r="A29" s="487" t="s">
        <v>198</v>
      </c>
      <c r="B29" s="480" t="str">
        <f>IF(SUM('Assets - WHC'!N93:Q93)=SUM('Assets - WHC'!R70:R92),"OK","Issue - totals error")</f>
        <v>OK</v>
      </c>
      <c r="C29" s="307"/>
      <c r="D29" s="467"/>
      <c r="E29" s="497"/>
    </row>
    <row r="30" spans="1:5" ht="12.75" x14ac:dyDescent="0.2">
      <c r="A30" s="487" t="s">
        <v>395</v>
      </c>
      <c r="B30" s="481" t="str">
        <f>IF('SRP and LTFP'!C20='Revenue - Base year'!U153,"OK","Issue - Total rates and charges in 'Revenue - base year' not consistent with 'SRP and LTFP'")</f>
        <v>OK</v>
      </c>
      <c r="C30" s="307"/>
      <c r="D30" s="467"/>
      <c r="E30" s="497"/>
    </row>
    <row r="31" spans="1:5" ht="12.75" x14ac:dyDescent="0.2">
      <c r="A31" s="487" t="s">
        <v>395</v>
      </c>
      <c r="B31" s="480" t="str">
        <f>IF('SRP and LTFP'!D20='Revenue - WHC'!U153,"OK","Issue - total rates and charges inconsistent between 'Revenue WHC' and 'SRP and LTFP'")</f>
        <v>OK</v>
      </c>
      <c r="C31" s="307"/>
      <c r="D31" s="467"/>
      <c r="E31" s="497"/>
    </row>
    <row r="32" spans="1:5" ht="12.75" x14ac:dyDescent="0.2">
      <c r="A32" s="487" t="s">
        <v>395</v>
      </c>
      <c r="B32" s="480" t="str">
        <f>IF('SRP and LTFP'!B342="[enter other assumptions used to populate the SRP and LTFP]","Issue - Check to see if assumptions section is completed correctly","OK")</f>
        <v>OK</v>
      </c>
      <c r="C32" s="307"/>
      <c r="D32" s="467"/>
      <c r="E32" s="497"/>
    </row>
    <row r="33" spans="1:5" ht="12.75" x14ac:dyDescent="0.2">
      <c r="A33" s="487" t="s">
        <v>396</v>
      </c>
      <c r="B33" s="480" t="str">
        <f>IF('Higher cap(s) calculation'!$C$11=COUNT('Higher cap(s) calculation'!F62:I62),"OK","Issue - potential error in the higher cap calculations")</f>
        <v>OK</v>
      </c>
      <c r="C33" s="307"/>
      <c r="D33" s="467"/>
      <c r="E33" s="497"/>
    </row>
    <row r="34" spans="1:5" ht="12.75" x14ac:dyDescent="0.2">
      <c r="A34" s="487" t="s">
        <v>396</v>
      </c>
      <c r="B34" s="480" t="str">
        <f>IF('Higher cap(s) calculation'!$C$11=COUNT('Higher cap(s) calculation'!F87:I87),"OK","Issue - potential error in the higher cap calculations")</f>
        <v>OK</v>
      </c>
      <c r="C34" s="307"/>
      <c r="D34" s="467"/>
      <c r="E34" s="497"/>
    </row>
    <row r="35" spans="1:5" ht="12.75" customHeight="1" x14ac:dyDescent="0.2">
      <c r="A35" s="902" t="s">
        <v>396</v>
      </c>
      <c r="B35" s="901" t="str">
        <f>IF('Higher cap(s) calculation'!B42="[Discuss the assumptions council used to forecast future annualised supplementary rates revenue]","Issue - Council has not submitted assumptions on forecast annualised supps in cell B41. Check in the 'SRP and LTFP' sheet assumption section for this info, or the council application. Otherwise follow up with council","OK")</f>
        <v>Issue - Council has not submitted assumptions on forecast annualised supps in cell B41. Check in the 'SRP and LTFP' sheet assumption section for this info, or the council application. Otherwise follow up with council</v>
      </c>
      <c r="C35" s="307"/>
      <c r="D35" s="467"/>
      <c r="E35" s="497"/>
    </row>
    <row r="36" spans="1:5" ht="12.75" customHeight="1" x14ac:dyDescent="0.2">
      <c r="A36" s="902"/>
      <c r="B36" s="901"/>
      <c r="C36" s="307"/>
      <c r="D36" s="467"/>
      <c r="E36" s="497"/>
    </row>
    <row r="37" spans="1:5" ht="11.25" customHeight="1" x14ac:dyDescent="0.2">
      <c r="A37" s="902"/>
      <c r="B37" s="901"/>
      <c r="C37" s="307"/>
      <c r="D37" s="467"/>
      <c r="E37" s="497"/>
    </row>
    <row r="38" spans="1:5" ht="11.25" customHeight="1" x14ac:dyDescent="0.2">
      <c r="A38" s="902" t="s">
        <v>396</v>
      </c>
      <c r="B38" s="903" t="str">
        <f>IF('Higher cap(s) calculation'!B47="[Discuss the assumptions council used to forecast future rateable properties]","Issue - Council has not submitted assumptions on rateable assessments in cell B46. Check in the 'SRP and LTFP' sheet assumption section for this info, or the council application. Otherwise follow up with council","OK")</f>
        <v>Issue - Council has not submitted assumptions on rateable assessments in cell B46. Check in the 'SRP and LTFP' sheet assumption section for this info, or the council application. Otherwise follow up with council</v>
      </c>
      <c r="C38" s="307"/>
      <c r="D38" s="467"/>
      <c r="E38" s="497"/>
    </row>
    <row r="39" spans="1:5" ht="11.25" customHeight="1" x14ac:dyDescent="0.2">
      <c r="A39" s="902"/>
      <c r="B39" s="903"/>
      <c r="C39" s="307"/>
      <c r="D39" s="467"/>
      <c r="E39" s="497"/>
    </row>
    <row r="40" spans="1:5" ht="11.25" customHeight="1" x14ac:dyDescent="0.2">
      <c r="A40" s="902"/>
      <c r="B40" s="903"/>
      <c r="C40" s="307"/>
      <c r="D40" s="467"/>
      <c r="E40" s="497"/>
    </row>
    <row r="41" spans="1:5" ht="12.75" x14ac:dyDescent="0.2">
      <c r="A41" s="487" t="s">
        <v>445</v>
      </c>
      <c r="B41" s="459" t="str">
        <f>IF('Services - NHC'!E19='Services - WHC'!E19,"OK","Issue - Services don't line up between the services sheets")</f>
        <v>OK</v>
      </c>
      <c r="C41" s="307"/>
      <c r="D41" s="467"/>
      <c r="E41" s="497"/>
    </row>
    <row r="42" spans="1:5" ht="12.75" x14ac:dyDescent="0.2">
      <c r="A42" s="487" t="s">
        <v>445</v>
      </c>
      <c r="B42" s="459" t="str">
        <f>IF('Services - WHC'!E29='Services - NHC'!E29,"OK","Issue - Services don't line up between the services sheets")</f>
        <v>OK</v>
      </c>
      <c r="C42" s="307"/>
      <c r="D42" s="467"/>
      <c r="E42" s="497"/>
    </row>
    <row r="43" spans="1:5" ht="12.75" x14ac:dyDescent="0.2">
      <c r="A43" s="487" t="s">
        <v>445</v>
      </c>
      <c r="B43" s="459" t="str">
        <f>IF('Services - NHC'!E39='Services - WHC'!E39,"OK","Issue - Services don't line up between the services sheets")</f>
        <v>OK</v>
      </c>
      <c r="C43" s="307"/>
      <c r="D43" s="467"/>
      <c r="E43" s="497"/>
    </row>
    <row r="44" spans="1:5" ht="12.75" x14ac:dyDescent="0.2">
      <c r="A44" s="487" t="s">
        <v>445</v>
      </c>
      <c r="B44" s="459" t="str">
        <f>IF('Services - NHC'!E59='Services - WHC'!E59,"OK","Issue - Services don't line up between the services sheets")</f>
        <v>OK</v>
      </c>
      <c r="C44" s="307"/>
      <c r="D44" s="467"/>
      <c r="E44" s="497"/>
    </row>
    <row r="45" spans="1:5" x14ac:dyDescent="0.2">
      <c r="A45" s="488"/>
      <c r="B45" s="459"/>
      <c r="C45" s="307"/>
      <c r="D45" s="467"/>
      <c r="E45" s="497"/>
    </row>
    <row r="46" spans="1:5" x14ac:dyDescent="0.2">
      <c r="A46" s="488"/>
      <c r="B46" s="459"/>
      <c r="C46" s="307"/>
      <c r="D46" s="467"/>
      <c r="E46" s="497"/>
    </row>
    <row r="47" spans="1:5" x14ac:dyDescent="0.2">
      <c r="A47" s="488"/>
      <c r="B47" s="459"/>
      <c r="C47" s="307"/>
      <c r="D47" s="467"/>
      <c r="E47" s="497"/>
    </row>
    <row r="48" spans="1:5" x14ac:dyDescent="0.2">
      <c r="A48" s="488"/>
      <c r="B48" s="459"/>
      <c r="C48" s="307"/>
      <c r="D48" s="467"/>
      <c r="E48" s="497"/>
    </row>
    <row r="49" spans="1:5" x14ac:dyDescent="0.2">
      <c r="A49" s="488"/>
      <c r="B49" s="459"/>
      <c r="C49" s="307"/>
      <c r="D49" s="467"/>
      <c r="E49" s="497"/>
    </row>
    <row r="50" spans="1:5" x14ac:dyDescent="0.2">
      <c r="A50" s="488"/>
      <c r="B50" s="459"/>
      <c r="C50" s="307"/>
      <c r="D50" s="467"/>
      <c r="E50" s="497"/>
    </row>
    <row r="51" spans="1:5" x14ac:dyDescent="0.2">
      <c r="A51" s="489"/>
      <c r="B51" s="490"/>
      <c r="C51" s="491"/>
      <c r="D51" s="467"/>
      <c r="E51" s="497"/>
    </row>
    <row r="52" spans="1:5" x14ac:dyDescent="0.2">
      <c r="A52" s="496"/>
      <c r="B52" s="467"/>
      <c r="C52" s="467"/>
      <c r="D52" s="467"/>
      <c r="E52" s="497"/>
    </row>
    <row r="53" spans="1:5" x14ac:dyDescent="0.2">
      <c r="A53" s="496"/>
      <c r="B53" s="467"/>
      <c r="C53" s="467"/>
      <c r="D53" s="467"/>
      <c r="E53" s="497"/>
    </row>
    <row r="54" spans="1:5" x14ac:dyDescent="0.2">
      <c r="A54" s="496"/>
      <c r="B54" s="467"/>
      <c r="C54" s="467"/>
      <c r="D54" s="467"/>
      <c r="E54" s="497"/>
    </row>
    <row r="55" spans="1:5" x14ac:dyDescent="0.2">
      <c r="A55" s="496"/>
      <c r="B55" s="467"/>
      <c r="C55" s="467"/>
      <c r="D55" s="467"/>
      <c r="E55" s="497"/>
    </row>
    <row r="56" spans="1:5" x14ac:dyDescent="0.2">
      <c r="A56" s="496"/>
      <c r="B56" s="467"/>
      <c r="C56" s="467"/>
      <c r="D56" s="467"/>
      <c r="E56" s="497"/>
    </row>
    <row r="57" spans="1:5" x14ac:dyDescent="0.2">
      <c r="A57" s="496"/>
      <c r="B57" s="467"/>
      <c r="C57" s="467"/>
      <c r="D57" s="467"/>
      <c r="E57" s="497"/>
    </row>
    <row r="58" spans="1:5" x14ac:dyDescent="0.2">
      <c r="A58" s="496"/>
      <c r="B58" s="467"/>
      <c r="C58" s="467"/>
      <c r="D58" s="467"/>
      <c r="E58" s="497"/>
    </row>
    <row r="59" spans="1:5" x14ac:dyDescent="0.2">
      <c r="A59" s="496"/>
      <c r="B59" s="467"/>
      <c r="C59" s="467"/>
      <c r="D59" s="467"/>
      <c r="E59" s="497"/>
    </row>
    <row r="60" spans="1:5" x14ac:dyDescent="0.2">
      <c r="A60" s="496"/>
      <c r="B60" s="467"/>
      <c r="C60" s="467"/>
      <c r="D60" s="467"/>
      <c r="E60" s="497"/>
    </row>
    <row r="61" spans="1:5" x14ac:dyDescent="0.2">
      <c r="A61" s="496"/>
      <c r="B61" s="467"/>
      <c r="C61" s="467"/>
      <c r="D61" s="467"/>
      <c r="E61" s="497"/>
    </row>
    <row r="62" spans="1:5" x14ac:dyDescent="0.2">
      <c r="A62" s="496"/>
      <c r="B62" s="467"/>
      <c r="C62" s="467"/>
      <c r="D62" s="467"/>
      <c r="E62" s="497"/>
    </row>
    <row r="63" spans="1:5" x14ac:dyDescent="0.2">
      <c r="A63" s="496"/>
      <c r="B63" s="467"/>
      <c r="C63" s="467"/>
      <c r="D63" s="467"/>
      <c r="E63" s="497"/>
    </row>
    <row r="64" spans="1:5" x14ac:dyDescent="0.2">
      <c r="A64" s="496"/>
      <c r="B64" s="467"/>
      <c r="C64" s="467"/>
      <c r="D64" s="467"/>
      <c r="E64" s="497"/>
    </row>
    <row r="65" spans="1:5" x14ac:dyDescent="0.2">
      <c r="A65" s="496"/>
      <c r="B65" s="467"/>
      <c r="C65" s="467"/>
      <c r="D65" s="467"/>
      <c r="E65" s="497"/>
    </row>
    <row r="66" spans="1:5" x14ac:dyDescent="0.2">
      <c r="A66" s="496"/>
      <c r="B66" s="467"/>
      <c r="C66" s="467"/>
      <c r="D66" s="467"/>
      <c r="E66" s="497"/>
    </row>
    <row r="67" spans="1:5" x14ac:dyDescent="0.2">
      <c r="A67" s="496"/>
      <c r="B67" s="467"/>
      <c r="C67" s="467"/>
      <c r="D67" s="467"/>
      <c r="E67" s="497"/>
    </row>
    <row r="68" spans="1:5" x14ac:dyDescent="0.2">
      <c r="A68" s="496"/>
      <c r="B68" s="467"/>
      <c r="C68" s="467"/>
      <c r="D68" s="467"/>
      <c r="E68" s="497"/>
    </row>
    <row r="69" spans="1:5" x14ac:dyDescent="0.2">
      <c r="A69" s="496"/>
      <c r="B69" s="467"/>
      <c r="C69" s="467"/>
      <c r="D69" s="467"/>
      <c r="E69" s="497"/>
    </row>
    <row r="70" spans="1:5" x14ac:dyDescent="0.2">
      <c r="A70" s="496"/>
      <c r="B70" s="467"/>
      <c r="C70" s="467"/>
      <c r="D70" s="467"/>
      <c r="E70" s="497"/>
    </row>
    <row r="71" spans="1:5" x14ac:dyDescent="0.2">
      <c r="A71" s="496"/>
      <c r="B71" s="467"/>
      <c r="C71" s="467"/>
      <c r="D71" s="467"/>
      <c r="E71" s="497"/>
    </row>
    <row r="72" spans="1:5" x14ac:dyDescent="0.2">
      <c r="A72" s="496"/>
      <c r="B72" s="467"/>
      <c r="C72" s="467"/>
      <c r="D72" s="467"/>
      <c r="E72" s="497"/>
    </row>
    <row r="73" spans="1:5" x14ac:dyDescent="0.2">
      <c r="A73" s="496"/>
      <c r="B73" s="467"/>
      <c r="C73" s="467"/>
      <c r="D73" s="467"/>
      <c r="E73" s="497"/>
    </row>
    <row r="74" spans="1:5" x14ac:dyDescent="0.2">
      <c r="A74" s="496"/>
      <c r="B74" s="467"/>
      <c r="C74" s="467"/>
      <c r="D74" s="467"/>
      <c r="E74" s="497"/>
    </row>
    <row r="75" spans="1:5" x14ac:dyDescent="0.2">
      <c r="A75" s="496"/>
      <c r="B75" s="467"/>
      <c r="C75" s="467"/>
      <c r="D75" s="467"/>
      <c r="E75" s="497"/>
    </row>
    <row r="76" spans="1:5" x14ac:dyDescent="0.2">
      <c r="A76" s="496"/>
      <c r="B76" s="467"/>
      <c r="C76" s="467"/>
      <c r="D76" s="467"/>
      <c r="E76" s="497"/>
    </row>
    <row r="77" spans="1:5" x14ac:dyDescent="0.2">
      <c r="A77" s="496"/>
      <c r="B77" s="467"/>
      <c r="C77" s="467"/>
      <c r="D77" s="467"/>
      <c r="E77" s="497"/>
    </row>
    <row r="78" spans="1:5" x14ac:dyDescent="0.2">
      <c r="A78" s="496"/>
      <c r="B78" s="467"/>
      <c r="C78" s="467"/>
      <c r="D78" s="467"/>
      <c r="E78" s="497"/>
    </row>
    <row r="79" spans="1:5" x14ac:dyDescent="0.2">
      <c r="A79" s="496"/>
      <c r="B79" s="467"/>
      <c r="C79" s="467"/>
      <c r="D79" s="467"/>
      <c r="E79" s="497"/>
    </row>
    <row r="80" spans="1:5" x14ac:dyDescent="0.2">
      <c r="A80" s="496"/>
      <c r="B80" s="467"/>
      <c r="C80" s="467"/>
      <c r="D80" s="467"/>
      <c r="E80" s="497"/>
    </row>
    <row r="81" spans="1:5" x14ac:dyDescent="0.2">
      <c r="A81" s="496"/>
      <c r="B81" s="467"/>
      <c r="C81" s="467"/>
      <c r="D81" s="467"/>
      <c r="E81" s="497"/>
    </row>
    <row r="82" spans="1:5" x14ac:dyDescent="0.2">
      <c r="A82" s="496"/>
      <c r="B82" s="467"/>
      <c r="C82" s="467"/>
      <c r="D82" s="467"/>
      <c r="E82" s="497"/>
    </row>
    <row r="83" spans="1:5" x14ac:dyDescent="0.2">
      <c r="A83" s="496"/>
      <c r="B83" s="467"/>
      <c r="C83" s="467"/>
      <c r="D83" s="467"/>
      <c r="E83" s="497"/>
    </row>
    <row r="84" spans="1:5" x14ac:dyDescent="0.2">
      <c r="A84" s="496"/>
      <c r="B84" s="467"/>
      <c r="C84" s="467"/>
      <c r="D84" s="467"/>
      <c r="E84" s="497"/>
    </row>
    <row r="85" spans="1:5" x14ac:dyDescent="0.2">
      <c r="A85" s="496"/>
      <c r="B85" s="467"/>
      <c r="C85" s="467"/>
      <c r="D85" s="467"/>
      <c r="E85" s="497"/>
    </row>
    <row r="86" spans="1:5" x14ac:dyDescent="0.2">
      <c r="A86" s="496"/>
      <c r="B86" s="467"/>
      <c r="C86" s="467"/>
      <c r="D86" s="467"/>
      <c r="E86" s="497"/>
    </row>
    <row r="87" spans="1:5" x14ac:dyDescent="0.2">
      <c r="A87" s="496"/>
      <c r="B87" s="467"/>
      <c r="C87" s="467"/>
      <c r="D87" s="467"/>
      <c r="E87" s="497"/>
    </row>
    <row r="88" spans="1:5" x14ac:dyDescent="0.2">
      <c r="A88" s="496"/>
      <c r="B88" s="467"/>
      <c r="C88" s="467"/>
      <c r="D88" s="467"/>
      <c r="E88" s="497"/>
    </row>
    <row r="89" spans="1:5" x14ac:dyDescent="0.2">
      <c r="A89" s="496"/>
      <c r="B89" s="467"/>
      <c r="C89" s="467"/>
      <c r="D89" s="467"/>
      <c r="E89" s="497"/>
    </row>
    <row r="90" spans="1:5" x14ac:dyDescent="0.2">
      <c r="A90" s="496"/>
      <c r="B90" s="467"/>
      <c r="C90" s="467"/>
      <c r="D90" s="467"/>
      <c r="E90" s="497"/>
    </row>
    <row r="91" spans="1:5" x14ac:dyDescent="0.2">
      <c r="A91" s="496"/>
      <c r="B91" s="467"/>
      <c r="C91" s="467"/>
      <c r="D91" s="467"/>
      <c r="E91" s="497"/>
    </row>
    <row r="92" spans="1:5" x14ac:dyDescent="0.2">
      <c r="A92" s="496"/>
      <c r="B92" s="467"/>
      <c r="C92" s="467"/>
      <c r="D92" s="467"/>
      <c r="E92" s="497"/>
    </row>
    <row r="93" spans="1:5" x14ac:dyDescent="0.2">
      <c r="A93" s="496"/>
      <c r="B93" s="467"/>
      <c r="C93" s="467"/>
      <c r="D93" s="467"/>
      <c r="E93" s="497"/>
    </row>
    <row r="94" spans="1:5" x14ac:dyDescent="0.2">
      <c r="A94" s="496"/>
      <c r="B94" s="467"/>
      <c r="C94" s="467"/>
      <c r="D94" s="467"/>
      <c r="E94" s="497"/>
    </row>
    <row r="95" spans="1:5" x14ac:dyDescent="0.2">
      <c r="A95" s="496"/>
      <c r="B95" s="467"/>
      <c r="C95" s="467"/>
      <c r="D95" s="467"/>
      <c r="E95" s="497"/>
    </row>
    <row r="96" spans="1:5" x14ac:dyDescent="0.2">
      <c r="A96" s="496"/>
      <c r="B96" s="467"/>
      <c r="C96" s="467"/>
      <c r="D96" s="467"/>
      <c r="E96" s="497"/>
    </row>
    <row r="97" spans="1:5" x14ac:dyDescent="0.2">
      <c r="A97" s="496"/>
      <c r="B97" s="467"/>
      <c r="C97" s="467"/>
      <c r="D97" s="467"/>
      <c r="E97" s="497"/>
    </row>
    <row r="98" spans="1:5" x14ac:dyDescent="0.2">
      <c r="A98" s="496"/>
      <c r="B98" s="467"/>
      <c r="C98" s="467"/>
      <c r="D98" s="467"/>
      <c r="E98" s="497"/>
    </row>
    <row r="99" spans="1:5" x14ac:dyDescent="0.2">
      <c r="A99" s="496"/>
      <c r="B99" s="467"/>
      <c r="C99" s="467"/>
      <c r="D99" s="467"/>
      <c r="E99" s="497"/>
    </row>
    <row r="100" spans="1:5" x14ac:dyDescent="0.2">
      <c r="A100" s="496"/>
      <c r="B100" s="467"/>
      <c r="C100" s="467"/>
      <c r="D100" s="467"/>
      <c r="E100" s="497"/>
    </row>
    <row r="101" spans="1:5" x14ac:dyDescent="0.2">
      <c r="A101" s="496"/>
      <c r="B101" s="467"/>
      <c r="C101" s="467"/>
      <c r="D101" s="467"/>
      <c r="E101" s="497"/>
    </row>
    <row r="102" spans="1:5" x14ac:dyDescent="0.2">
      <c r="A102" s="496"/>
      <c r="B102" s="467"/>
      <c r="C102" s="467"/>
      <c r="D102" s="467"/>
      <c r="E102" s="497"/>
    </row>
    <row r="103" spans="1:5" x14ac:dyDescent="0.2">
      <c r="A103" s="496"/>
      <c r="B103" s="467"/>
      <c r="C103" s="467"/>
      <c r="D103" s="467"/>
      <c r="E103" s="497"/>
    </row>
    <row r="104" spans="1:5" x14ac:dyDescent="0.2">
      <c r="A104" s="496"/>
      <c r="B104" s="467"/>
      <c r="C104" s="467"/>
      <c r="D104" s="467"/>
      <c r="E104" s="497"/>
    </row>
    <row r="105" spans="1:5" x14ac:dyDescent="0.2">
      <c r="A105" s="496"/>
      <c r="B105" s="467"/>
      <c r="C105" s="467"/>
      <c r="D105" s="467"/>
      <c r="E105" s="497"/>
    </row>
    <row r="106" spans="1:5" x14ac:dyDescent="0.2">
      <c r="A106" s="496"/>
      <c r="B106" s="467"/>
      <c r="C106" s="467"/>
      <c r="D106" s="467"/>
      <c r="E106" s="497"/>
    </row>
    <row r="107" spans="1:5" x14ac:dyDescent="0.2">
      <c r="A107" s="496"/>
      <c r="B107" s="467"/>
      <c r="C107" s="467"/>
      <c r="D107" s="467"/>
      <c r="E107" s="497"/>
    </row>
    <row r="108" spans="1:5" x14ac:dyDescent="0.2">
      <c r="A108" s="496"/>
      <c r="B108" s="467"/>
      <c r="C108" s="467"/>
      <c r="D108" s="467"/>
      <c r="E108" s="497"/>
    </row>
    <row r="109" spans="1:5" x14ac:dyDescent="0.2">
      <c r="A109" s="496"/>
      <c r="B109" s="467"/>
      <c r="C109" s="467"/>
      <c r="D109" s="467"/>
      <c r="E109" s="497"/>
    </row>
    <row r="110" spans="1:5" x14ac:dyDescent="0.2">
      <c r="A110" s="496"/>
      <c r="B110" s="467"/>
      <c r="C110" s="467"/>
      <c r="D110" s="467"/>
      <c r="E110" s="497"/>
    </row>
    <row r="111" spans="1:5" x14ac:dyDescent="0.2">
      <c r="A111" s="496"/>
      <c r="B111" s="467"/>
      <c r="C111" s="467"/>
      <c r="D111" s="467"/>
      <c r="E111" s="497"/>
    </row>
    <row r="112" spans="1:5" x14ac:dyDescent="0.2">
      <c r="A112" s="496"/>
      <c r="B112" s="467"/>
      <c r="C112" s="467"/>
      <c r="D112" s="467"/>
      <c r="E112" s="497"/>
    </row>
    <row r="113" spans="1:5" x14ac:dyDescent="0.2">
      <c r="A113" s="496"/>
      <c r="B113" s="467"/>
      <c r="C113" s="467"/>
      <c r="D113" s="467"/>
      <c r="E113" s="497"/>
    </row>
    <row r="114" spans="1:5" x14ac:dyDescent="0.2">
      <c r="A114" s="496"/>
      <c r="B114" s="467"/>
      <c r="C114" s="467"/>
      <c r="D114" s="467"/>
      <c r="E114" s="497"/>
    </row>
    <row r="115" spans="1:5" x14ac:dyDescent="0.2">
      <c r="A115" s="496"/>
      <c r="B115" s="467"/>
      <c r="C115" s="467"/>
      <c r="D115" s="467"/>
      <c r="E115" s="497"/>
    </row>
    <row r="116" spans="1:5" x14ac:dyDescent="0.2">
      <c r="A116" s="496"/>
      <c r="B116" s="467"/>
      <c r="C116" s="467"/>
      <c r="D116" s="467"/>
      <c r="E116" s="497"/>
    </row>
    <row r="117" spans="1:5" x14ac:dyDescent="0.2">
      <c r="A117" s="496"/>
      <c r="B117" s="467"/>
      <c r="C117" s="467"/>
      <c r="D117" s="467"/>
      <c r="E117" s="497"/>
    </row>
    <row r="118" spans="1:5" x14ac:dyDescent="0.2">
      <c r="A118" s="496"/>
      <c r="B118" s="467"/>
      <c r="C118" s="467"/>
      <c r="D118" s="467"/>
      <c r="E118" s="497"/>
    </row>
    <row r="119" spans="1:5" x14ac:dyDescent="0.2">
      <c r="A119" s="496"/>
      <c r="B119" s="467"/>
      <c r="C119" s="467"/>
      <c r="D119" s="467"/>
      <c r="E119" s="497"/>
    </row>
    <row r="120" spans="1:5" x14ac:dyDescent="0.2">
      <c r="A120" s="496"/>
      <c r="B120" s="467"/>
      <c r="C120" s="467"/>
      <c r="D120" s="467"/>
      <c r="E120" s="497"/>
    </row>
    <row r="121" spans="1:5" x14ac:dyDescent="0.2">
      <c r="A121" s="496"/>
      <c r="B121" s="467"/>
      <c r="C121" s="467"/>
      <c r="D121" s="467"/>
      <c r="E121" s="497"/>
    </row>
    <row r="122" spans="1:5" x14ac:dyDescent="0.2">
      <c r="A122" s="496"/>
      <c r="B122" s="467"/>
      <c r="C122" s="467"/>
      <c r="D122" s="467"/>
      <c r="E122" s="497"/>
    </row>
    <row r="123" spans="1:5" x14ac:dyDescent="0.2">
      <c r="A123" s="496"/>
      <c r="B123" s="467"/>
      <c r="C123" s="467"/>
      <c r="D123" s="467"/>
      <c r="E123" s="497"/>
    </row>
    <row r="124" spans="1:5" x14ac:dyDescent="0.2">
      <c r="A124" s="496"/>
      <c r="B124" s="467"/>
      <c r="C124" s="467"/>
      <c r="D124" s="467"/>
      <c r="E124" s="497"/>
    </row>
    <row r="125" spans="1:5" x14ac:dyDescent="0.2">
      <c r="A125" s="496"/>
      <c r="B125" s="467"/>
      <c r="C125" s="467"/>
      <c r="D125" s="467"/>
      <c r="E125" s="497"/>
    </row>
    <row r="126" spans="1:5" x14ac:dyDescent="0.2">
      <c r="A126" s="496"/>
      <c r="B126" s="467"/>
      <c r="C126" s="467"/>
      <c r="D126" s="467"/>
      <c r="E126" s="497"/>
    </row>
    <row r="127" spans="1:5" x14ac:dyDescent="0.2">
      <c r="A127" s="496"/>
      <c r="B127" s="467"/>
      <c r="C127" s="467"/>
      <c r="D127" s="467"/>
      <c r="E127" s="497"/>
    </row>
    <row r="128" spans="1:5" x14ac:dyDescent="0.2">
      <c r="A128" s="498"/>
      <c r="B128" s="499"/>
      <c r="C128" s="499"/>
      <c r="D128" s="499"/>
      <c r="E128" s="500"/>
    </row>
    <row r="129" spans="1:5" x14ac:dyDescent="0.2">
      <c r="A129" s="304"/>
      <c r="B129" s="304"/>
      <c r="C129" s="304"/>
      <c r="D129" s="304"/>
      <c r="E129" s="304"/>
    </row>
  </sheetData>
  <mergeCells count="4">
    <mergeCell ref="B35:B37"/>
    <mergeCell ref="A35:A37"/>
    <mergeCell ref="A38:A40"/>
    <mergeCell ref="B38:B40"/>
  </mergeCells>
  <conditionalFormatting sqref="B13">
    <cfRule type="cellIs" dxfId="49" priority="7" operator="equal">
      <formula>"OK"</formula>
    </cfRule>
    <cfRule type="cellIs" dxfId="48" priority="8" operator="equal">
      <formula>"Missing contact name"</formula>
    </cfRule>
  </conditionalFormatting>
  <conditionalFormatting sqref="B13:B29 B31:B32">
    <cfRule type="beginsWith" dxfId="47" priority="5" operator="beginsWith" text="Issue">
      <formula>LEFT(B13,LEN("Issue"))="Issue"</formula>
    </cfRule>
    <cfRule type="cellIs" dxfId="46" priority="6" operator="equal">
      <formula>"OK"</formula>
    </cfRule>
  </conditionalFormatting>
  <conditionalFormatting sqref="B13:B35 B41:B56">
    <cfRule type="containsText" dxfId="45" priority="4" operator="containsText" text="Issue">
      <formula>NOT(ISERROR(SEARCH("Issue",B13)))</formula>
    </cfRule>
  </conditionalFormatting>
  <conditionalFormatting sqref="B13:B35 B41:B51">
    <cfRule type="containsText" dxfId="44" priority="3" operator="containsText" text="OK">
      <formula>NOT(ISERROR(SEARCH("OK",B13)))</formula>
    </cfRule>
  </conditionalFormatting>
  <conditionalFormatting sqref="B38">
    <cfRule type="containsText" dxfId="43" priority="2" operator="containsText" text="Issue">
      <formula>NOT(ISERROR(SEARCH("Issue",B38)))</formula>
    </cfRule>
  </conditionalFormatting>
  <conditionalFormatting sqref="B38">
    <cfRule type="containsText" dxfId="42" priority="1" operator="containsText" text="OK">
      <formula>NOT(ISERROR(SEARCH("OK",B38)))</formula>
    </cfRule>
  </conditionalFormatting>
  <pageMargins left="0.7" right="0.7" top="0.75" bottom="0.75" header="0.3" footer="0.3"/>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4.9989318521683403E-2"/>
    <pageSetUpPr fitToPage="1"/>
  </sheetPr>
  <dimension ref="A2:CN306"/>
  <sheetViews>
    <sheetView topLeftCell="A43" zoomScale="70" zoomScaleNormal="70" zoomScalePageLayoutView="85" workbookViewId="0">
      <selection activeCell="U204" sqref="U204"/>
    </sheetView>
  </sheetViews>
  <sheetFormatPr defaultColWidth="9.33203125" defaultRowHeight="12.75" outlineLevelRow="1"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7.33203125" style="52" customWidth="1"/>
    <col min="7" max="9" width="22.33203125" style="82" customWidth="1"/>
    <col min="10" max="11" width="22.33203125" style="77" customWidth="1"/>
    <col min="12" max="12" width="19.33203125" style="7" customWidth="1"/>
    <col min="13" max="13" width="4.1640625" style="6" customWidth="1"/>
    <col min="14" max="14" width="2.1640625" style="6" customWidth="1"/>
    <col min="15" max="15" width="10.83203125" style="6" customWidth="1"/>
    <col min="16" max="16" width="2.6640625" style="6" customWidth="1"/>
    <col min="17" max="17" width="61" style="6" bestFit="1" customWidth="1"/>
    <col min="18" max="27" width="16.83203125" style="6" customWidth="1"/>
    <col min="28" max="28" width="4.33203125" style="6" customWidth="1"/>
    <col min="29" max="29" width="61" style="6" customWidth="1"/>
    <col min="30" max="35" width="17.6640625" style="6" customWidth="1"/>
    <col min="36" max="36" width="10.83203125" style="6" customWidth="1"/>
    <col min="37" max="37" width="31.33203125" style="6" bestFit="1" customWidth="1"/>
    <col min="38" max="92" width="5.6640625" style="6" customWidth="1"/>
    <col min="93" max="178" width="10.83203125" style="6" customWidth="1"/>
    <col min="179" max="16384" width="9.33203125" style="6"/>
  </cols>
  <sheetData>
    <row r="2" spans="1:92" ht="18" x14ac:dyDescent="0.2">
      <c r="A2" s="5">
        <v>80</v>
      </c>
      <c r="B2" s="2" t="s">
        <v>184</v>
      </c>
      <c r="F2" s="14"/>
    </row>
    <row r="3" spans="1:92" ht="15" x14ac:dyDescent="0.2">
      <c r="B3" s="43" t="str">
        <f>'Revenue - WHC'!B3</f>
        <v>Mansfield (S)</v>
      </c>
      <c r="L3" s="64"/>
    </row>
    <row r="4" spans="1:92" ht="12" customHeight="1" x14ac:dyDescent="0.2">
      <c r="B4" s="43"/>
      <c r="L4" s="64"/>
    </row>
    <row r="5" spans="1:92" ht="15.75" thickBot="1" x14ac:dyDescent="0.25">
      <c r="B5" s="184"/>
      <c r="C5" s="184"/>
      <c r="D5" s="184"/>
      <c r="E5" s="204" t="s">
        <v>342</v>
      </c>
      <c r="Q5" s="204" t="s">
        <v>343</v>
      </c>
    </row>
    <row r="6" spans="1:92" x14ac:dyDescent="0.2">
      <c r="C6" s="9"/>
      <c r="D6" s="10"/>
      <c r="E6" s="74"/>
      <c r="F6" s="53"/>
      <c r="G6" s="83"/>
      <c r="H6" s="83"/>
      <c r="I6" s="83"/>
      <c r="J6" s="86"/>
      <c r="K6" s="86"/>
      <c r="L6" s="11"/>
      <c r="M6" s="47"/>
      <c r="P6" s="9"/>
      <c r="Q6" s="10"/>
      <c r="R6" s="74"/>
      <c r="S6" s="53"/>
      <c r="T6" s="83"/>
      <c r="U6" s="83"/>
      <c r="V6" s="83"/>
      <c r="W6" s="86"/>
      <c r="X6" s="86"/>
      <c r="Y6" s="86"/>
      <c r="Z6" s="86"/>
      <c r="AA6" s="86"/>
      <c r="AB6" s="86"/>
      <c r="AC6" s="86"/>
      <c r="AD6" s="86"/>
      <c r="AE6" s="86"/>
      <c r="AF6" s="86"/>
      <c r="AG6" s="86"/>
      <c r="AH6" s="86"/>
      <c r="AI6" s="47"/>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row>
    <row r="7" spans="1:92" x14ac:dyDescent="0.2">
      <c r="C7" s="13"/>
      <c r="D7" s="14"/>
      <c r="E7" s="75"/>
      <c r="F7" s="54"/>
      <c r="G7" s="133"/>
      <c r="H7" s="133"/>
      <c r="I7" s="133"/>
      <c r="J7" s="89"/>
      <c r="K7" s="89"/>
      <c r="L7" s="15"/>
      <c r="M7" s="31"/>
      <c r="P7" s="13"/>
      <c r="Q7" s="14"/>
      <c r="AI7" s="31"/>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row>
    <row r="8" spans="1:92" ht="12.75" customHeight="1" x14ac:dyDescent="0.2">
      <c r="C8" s="13"/>
      <c r="D8" s="14"/>
      <c r="E8" s="75"/>
      <c r="F8" s="54"/>
      <c r="G8" s="904" t="s">
        <v>152</v>
      </c>
      <c r="H8" s="904"/>
      <c r="I8" s="904" t="s">
        <v>155</v>
      </c>
      <c r="J8" s="904"/>
      <c r="K8" s="904" t="s">
        <v>93</v>
      </c>
      <c r="L8" s="904"/>
      <c r="M8" s="31"/>
      <c r="P8" s="13"/>
      <c r="Q8" s="75"/>
      <c r="R8" s="178"/>
      <c r="S8" s="178"/>
      <c r="T8" s="158" t="s">
        <v>156</v>
      </c>
      <c r="U8" s="178"/>
      <c r="V8" s="178"/>
      <c r="W8" s="169"/>
      <c r="X8" s="169"/>
      <c r="Y8" s="169" t="s">
        <v>157</v>
      </c>
      <c r="Z8" s="169"/>
      <c r="AA8" s="169"/>
      <c r="AB8" s="169"/>
      <c r="AC8" s="75"/>
      <c r="AD8" s="178"/>
      <c r="AE8" s="178"/>
      <c r="AF8" s="178"/>
      <c r="AG8" s="178"/>
      <c r="AH8" s="169"/>
      <c r="AI8" s="31"/>
      <c r="AM8" s="388"/>
      <c r="AN8" s="388"/>
      <c r="AO8" s="388"/>
      <c r="AP8" s="388"/>
      <c r="AR8" s="388"/>
      <c r="AS8" s="388"/>
      <c r="AT8" s="388"/>
      <c r="AU8" s="388"/>
      <c r="AW8" s="388"/>
      <c r="AX8" s="388"/>
      <c r="AY8" s="388"/>
      <c r="AZ8" s="388"/>
      <c r="BB8" s="388"/>
      <c r="BC8" s="388"/>
      <c r="BD8" s="388"/>
      <c r="BE8" s="388"/>
      <c r="BG8" s="388"/>
      <c r="BH8" s="388"/>
      <c r="BI8" s="388"/>
      <c r="BJ8" s="388"/>
      <c r="BL8" s="388"/>
      <c r="BM8" s="388"/>
      <c r="BN8" s="388"/>
      <c r="BO8" s="388"/>
      <c r="BQ8" s="388"/>
      <c r="BR8" s="388"/>
      <c r="BS8" s="388"/>
      <c r="BT8" s="388"/>
      <c r="BV8" s="388"/>
      <c r="BW8" s="388"/>
      <c r="BX8" s="388"/>
      <c r="BY8" s="388"/>
      <c r="CA8" s="388"/>
      <c r="CB8" s="388"/>
      <c r="CC8" s="388"/>
      <c r="CD8" s="388"/>
      <c r="CF8" s="388"/>
      <c r="CG8" s="388"/>
      <c r="CH8" s="388"/>
      <c r="CI8" s="388"/>
      <c r="CK8" s="388"/>
      <c r="CL8" s="388"/>
      <c r="CM8" s="388"/>
      <c r="CN8" s="388"/>
    </row>
    <row r="9" spans="1:92" ht="25.5" x14ac:dyDescent="0.2">
      <c r="C9" s="13"/>
      <c r="D9" s="14"/>
      <c r="E9" s="63" t="s">
        <v>92</v>
      </c>
      <c r="F9" s="96" t="s">
        <v>113</v>
      </c>
      <c r="G9" s="81" t="s">
        <v>153</v>
      </c>
      <c r="H9" s="156" t="s">
        <v>154</v>
      </c>
      <c r="I9" s="81" t="s">
        <v>153</v>
      </c>
      <c r="J9" s="156" t="s">
        <v>154</v>
      </c>
      <c r="K9" s="156" t="s">
        <v>89</v>
      </c>
      <c r="L9" s="62" t="s">
        <v>155</v>
      </c>
      <c r="M9" s="31"/>
      <c r="P9" s="13"/>
      <c r="Q9" s="75"/>
      <c r="R9" s="180" t="s">
        <v>103</v>
      </c>
      <c r="S9" s="180" t="s">
        <v>104</v>
      </c>
      <c r="T9" s="180" t="s">
        <v>105</v>
      </c>
      <c r="U9" s="180" t="s">
        <v>106</v>
      </c>
      <c r="V9" s="180" t="s">
        <v>87</v>
      </c>
      <c r="W9" s="181" t="s">
        <v>103</v>
      </c>
      <c r="X9" s="181" t="s">
        <v>104</v>
      </c>
      <c r="Y9" s="181" t="s">
        <v>105</v>
      </c>
      <c r="Z9" s="181" t="s">
        <v>106</v>
      </c>
      <c r="AA9" s="181" t="s">
        <v>87</v>
      </c>
      <c r="AB9" s="169"/>
      <c r="AC9" s="75"/>
      <c r="AD9" s="96" t="s">
        <v>103</v>
      </c>
      <c r="AE9" s="96" t="s">
        <v>104</v>
      </c>
      <c r="AF9" s="96" t="s">
        <v>105</v>
      </c>
      <c r="AG9" s="96" t="s">
        <v>106</v>
      </c>
      <c r="AH9" s="96" t="s">
        <v>87</v>
      </c>
      <c r="AI9" s="31"/>
      <c r="AM9" s="388"/>
      <c r="AN9" s="388"/>
      <c r="AO9" s="388"/>
      <c r="AP9" s="388"/>
      <c r="AR9" s="388"/>
      <c r="AS9" s="388"/>
      <c r="AT9" s="388"/>
      <c r="AU9" s="388"/>
      <c r="AW9" s="388"/>
      <c r="AX9" s="388"/>
      <c r="AY9" s="388"/>
      <c r="AZ9" s="388"/>
      <c r="BB9" s="388"/>
      <c r="BC9" s="388"/>
      <c r="BD9" s="388"/>
      <c r="BE9" s="388"/>
      <c r="BG9" s="388"/>
      <c r="BH9" s="388"/>
      <c r="BI9" s="388"/>
      <c r="BJ9" s="388"/>
      <c r="BL9" s="388"/>
      <c r="BM9" s="388"/>
      <c r="BN9" s="388"/>
      <c r="BO9" s="388"/>
      <c r="BQ9" s="388"/>
      <c r="BR9" s="388"/>
      <c r="BS9" s="388"/>
      <c r="BT9" s="388"/>
      <c r="BV9" s="388"/>
      <c r="BW9" s="388"/>
      <c r="BX9" s="388"/>
      <c r="BY9" s="388"/>
      <c r="CA9" s="388"/>
      <c r="CB9" s="388"/>
      <c r="CC9" s="388"/>
      <c r="CD9" s="388"/>
      <c r="CF9" s="388"/>
      <c r="CG9" s="388"/>
      <c r="CH9" s="388"/>
      <c r="CI9" s="388"/>
      <c r="CK9" s="388"/>
      <c r="CL9" s="388"/>
      <c r="CM9" s="388"/>
      <c r="CN9" s="388"/>
    </row>
    <row r="10" spans="1:92" x14ac:dyDescent="0.2">
      <c r="C10" s="13"/>
      <c r="D10" s="14"/>
      <c r="F10" s="55"/>
      <c r="M10" s="31"/>
      <c r="P10" s="78"/>
      <c r="Q10" s="73"/>
      <c r="S10" s="73"/>
      <c r="T10" s="73"/>
      <c r="U10" s="73"/>
      <c r="V10" s="73"/>
      <c r="X10" s="73"/>
      <c r="Y10" s="73"/>
      <c r="Z10" s="73"/>
      <c r="AA10" s="73"/>
      <c r="AB10" s="169"/>
      <c r="AC10" s="73"/>
      <c r="AE10" s="73"/>
      <c r="AF10" s="73"/>
      <c r="AG10" s="73"/>
      <c r="AH10" s="73"/>
      <c r="AI10" s="80"/>
      <c r="AM10" s="388"/>
      <c r="AN10" s="388"/>
      <c r="AO10" s="388"/>
      <c r="AP10" s="388"/>
      <c r="AR10" s="388"/>
      <c r="AS10" s="388"/>
      <c r="AT10" s="388"/>
      <c r="AU10" s="388"/>
      <c r="AW10" s="388"/>
      <c r="AX10" s="388"/>
      <c r="AY10" s="388"/>
      <c r="AZ10" s="388"/>
      <c r="BB10" s="388"/>
      <c r="BC10" s="388"/>
      <c r="BD10" s="388"/>
      <c r="BE10" s="388"/>
      <c r="BG10" s="388"/>
      <c r="BH10" s="388"/>
      <c r="BI10" s="388"/>
      <c r="BJ10" s="388"/>
      <c r="BL10" s="388"/>
      <c r="BM10" s="388"/>
      <c r="BN10" s="388"/>
      <c r="BO10" s="388"/>
      <c r="BQ10" s="388"/>
      <c r="BR10" s="388"/>
      <c r="BS10" s="388"/>
      <c r="BT10" s="388"/>
      <c r="BV10" s="388"/>
      <c r="BW10" s="388"/>
      <c r="BX10" s="388"/>
      <c r="BY10" s="388"/>
      <c r="CA10" s="388"/>
      <c r="CB10" s="388"/>
      <c r="CC10" s="388"/>
      <c r="CD10" s="388"/>
      <c r="CF10" s="388"/>
      <c r="CG10" s="388"/>
      <c r="CH10" s="388"/>
      <c r="CI10" s="388"/>
      <c r="CK10" s="388"/>
      <c r="CL10" s="388"/>
      <c r="CM10" s="388"/>
      <c r="CN10" s="388"/>
    </row>
    <row r="11" spans="1:92" x14ac:dyDescent="0.2">
      <c r="C11" s="13"/>
      <c r="D11" s="19">
        <v>1</v>
      </c>
      <c r="E11" s="160" t="str">
        <f>IF(OR('Services - NHC'!E10="",'Services - NHC'!E10="[Enter service]"),"",'Services - NHC'!E10)</f>
        <v>Aged and disability services</v>
      </c>
      <c r="F11" s="161" t="str">
        <f>IF(OR('Services - NHC'!F10="",'Services - NHC'!F10="[Select]"),"",'Services - NHC'!F10)</f>
        <v>External</v>
      </c>
      <c r="G11" s="171">
        <f>IF('Revenue - NHC'!V12="","",'Revenue - NHC'!V12)</f>
        <v>749088</v>
      </c>
      <c r="H11" s="171">
        <f>IF('Revenue - WHC'!V12="","",'Revenue - WHC'!V12)</f>
        <v>749088</v>
      </c>
      <c r="I11" s="171">
        <f>IF('Expenditure- NHC'!R11="","",'Expenditure- NHC'!R11)</f>
        <v>846731</v>
      </c>
      <c r="J11" s="172">
        <f>IF('Expenditure - WHC'!R11="","",'Expenditure - WHC'!R11)</f>
        <v>846731</v>
      </c>
      <c r="K11" s="187">
        <f>IFERROR(H11-G11,"")</f>
        <v>0</v>
      </c>
      <c r="L11" s="188">
        <f>IFERROR(J11-I11,"")</f>
        <v>0</v>
      </c>
      <c r="M11" s="189"/>
      <c r="N11" s="190"/>
      <c r="P11" s="13"/>
      <c r="Q11" s="182" t="str">
        <f>'Assets - NHC'!E69</f>
        <v>Property</v>
      </c>
      <c r="R11" s="166">
        <f>SUM(R12:R17)</f>
        <v>0</v>
      </c>
      <c r="S11" s="166">
        <f t="shared" ref="S11:AA11" si="0">SUM(S12:S17)</f>
        <v>358500</v>
      </c>
      <c r="T11" s="166">
        <f t="shared" si="0"/>
        <v>0</v>
      </c>
      <c r="U11" s="166">
        <f t="shared" si="0"/>
        <v>7000</v>
      </c>
      <c r="V11" s="166">
        <f t="shared" si="0"/>
        <v>365500</v>
      </c>
      <c r="W11" s="166">
        <f t="shared" si="0"/>
        <v>675000</v>
      </c>
      <c r="X11" s="166">
        <f t="shared" si="0"/>
        <v>358500</v>
      </c>
      <c r="Y11" s="166">
        <f t="shared" si="0"/>
        <v>0</v>
      </c>
      <c r="Z11" s="166">
        <f t="shared" si="0"/>
        <v>7000</v>
      </c>
      <c r="AA11" s="166">
        <f t="shared" si="0"/>
        <v>1040500</v>
      </c>
      <c r="AB11" s="169"/>
      <c r="AC11" s="182" t="str">
        <f>Q11</f>
        <v>Property</v>
      </c>
      <c r="AD11" s="166">
        <f>SUM(AD12:AD17)</f>
        <v>675000</v>
      </c>
      <c r="AE11" s="166">
        <f>SUM(AE12:AE17)</f>
        <v>0</v>
      </c>
      <c r="AF11" s="166">
        <f>SUM(AF12:AF17)</f>
        <v>0</v>
      </c>
      <c r="AG11" s="166">
        <f>SUM(AG12:AG17)</f>
        <v>0</v>
      </c>
      <c r="AH11" s="166">
        <f>SUM(AH12:AH17)</f>
        <v>675000</v>
      </c>
      <c r="AI11" s="31"/>
      <c r="AM11" s="388"/>
      <c r="AN11" s="388"/>
      <c r="AO11" s="388"/>
      <c r="AP11" s="388"/>
      <c r="AR11" s="388"/>
      <c r="AS11" s="388"/>
      <c r="AT11" s="388"/>
      <c r="AU11" s="388"/>
      <c r="AW11" s="388"/>
      <c r="AX11" s="388"/>
      <c r="AY11" s="388"/>
      <c r="AZ11" s="388"/>
      <c r="BB11" s="388"/>
      <c r="BC11" s="388"/>
      <c r="BD11" s="388"/>
      <c r="BE11" s="388"/>
      <c r="BG11" s="388"/>
      <c r="BH11" s="388"/>
      <c r="BI11" s="388"/>
      <c r="BJ11" s="388"/>
      <c r="BL11" s="388"/>
      <c r="BM11" s="388"/>
      <c r="BN11" s="388"/>
      <c r="BO11" s="388"/>
      <c r="BQ11" s="388"/>
      <c r="BR11" s="388"/>
      <c r="BS11" s="388"/>
      <c r="BT11" s="388"/>
      <c r="BV11" s="388"/>
      <c r="BW11" s="388"/>
      <c r="BX11" s="388"/>
      <c r="BY11" s="388"/>
      <c r="CA11" s="388"/>
      <c r="CB11" s="388"/>
      <c r="CC11" s="388"/>
      <c r="CD11" s="388"/>
      <c r="CF11" s="388"/>
      <c r="CG11" s="388"/>
      <c r="CH11" s="388"/>
      <c r="CI11" s="388"/>
      <c r="CK11" s="388"/>
      <c r="CL11" s="388"/>
      <c r="CM11" s="388"/>
      <c r="CN11" s="388"/>
    </row>
    <row r="12" spans="1:92" s="77" customFormat="1" x14ac:dyDescent="0.2">
      <c r="C12" s="78"/>
      <c r="D12" s="79">
        <f>D11+1</f>
        <v>2</v>
      </c>
      <c r="E12" s="162" t="str">
        <f>IF(OR('Services - NHC'!E11="",'Services - NHC'!E11="[Enter service]"),"",'Services - NHC'!E11)</f>
        <v>Arts, culture and library</v>
      </c>
      <c r="F12" s="163" t="str">
        <f>IF(OR('Services - NHC'!F11="",'Services - NHC'!F11="[Select]"),"",'Services - NHC'!F11)</f>
        <v>External</v>
      </c>
      <c r="G12" s="173">
        <f>IF('Revenue - NHC'!V13="","",'Revenue - NHC'!V13)</f>
        <v>133500</v>
      </c>
      <c r="H12" s="173">
        <f>IF('Revenue - WHC'!V13="","",'Revenue - WHC'!V13)</f>
        <v>133500</v>
      </c>
      <c r="I12" s="173">
        <f>IF('Expenditure- NHC'!R12="","",'Expenditure- NHC'!R12)</f>
        <v>371160</v>
      </c>
      <c r="J12" s="174">
        <f>IF('Expenditure - WHC'!R12="","",'Expenditure - WHC'!R12)</f>
        <v>371160</v>
      </c>
      <c r="K12" s="191">
        <f t="shared" ref="K12:K30" si="1">IFERROR(H12-G12,"")</f>
        <v>0</v>
      </c>
      <c r="L12" s="192">
        <f t="shared" ref="L12:L30" si="2">IFERROR(J12-I12,"")</f>
        <v>0</v>
      </c>
      <c r="M12" s="193"/>
      <c r="N12" s="194"/>
      <c r="P12" s="13"/>
      <c r="Q12" s="168" t="str">
        <f>'Assets - NHC'!E70</f>
        <v>Land</v>
      </c>
      <c r="R12" s="128">
        <f>'Assets - NHC'!N70</f>
        <v>0</v>
      </c>
      <c r="S12" s="128">
        <f>'Assets - NHC'!O70</f>
        <v>0</v>
      </c>
      <c r="T12" s="128">
        <f>'Assets - NHC'!P70</f>
        <v>0</v>
      </c>
      <c r="U12" s="128">
        <f>'Assets - NHC'!Q70</f>
        <v>0</v>
      </c>
      <c r="V12" s="128">
        <f>'Assets - NHC'!R70</f>
        <v>0</v>
      </c>
      <c r="W12" s="128">
        <f>'Assets - WHC'!N70</f>
        <v>0</v>
      </c>
      <c r="X12" s="128">
        <f>'Assets - WHC'!O70</f>
        <v>0</v>
      </c>
      <c r="Y12" s="128">
        <f>'Assets - WHC'!P70</f>
        <v>0</v>
      </c>
      <c r="Z12" s="128">
        <f>'Assets - WHC'!Q70</f>
        <v>0</v>
      </c>
      <c r="AA12" s="128">
        <f>'Assets - WHC'!R70</f>
        <v>0</v>
      </c>
      <c r="AB12" s="169"/>
      <c r="AC12" s="168" t="str">
        <f t="shared" ref="AC12:AC34" si="3">Q12</f>
        <v>Land</v>
      </c>
      <c r="AD12" s="128">
        <f t="shared" ref="AD12:AD17" si="4">W12-R12</f>
        <v>0</v>
      </c>
      <c r="AE12" s="128">
        <f t="shared" ref="AE12:AE17" si="5">X12-S12</f>
        <v>0</v>
      </c>
      <c r="AF12" s="128">
        <f t="shared" ref="AF12:AF17" si="6">Y12-T12</f>
        <v>0</v>
      </c>
      <c r="AG12" s="128">
        <f t="shared" ref="AG12:AG17" si="7">Z12-U12</f>
        <v>0</v>
      </c>
      <c r="AH12" s="128">
        <f t="shared" ref="AH12:AH17" si="8">AA12-V12</f>
        <v>0</v>
      </c>
      <c r="AI12" s="31"/>
      <c r="AK12" s="6"/>
      <c r="AM12" s="389"/>
      <c r="AN12" s="389"/>
      <c r="AO12" s="389"/>
      <c r="AP12" s="389"/>
      <c r="AR12" s="389"/>
      <c r="AS12" s="389"/>
      <c r="AT12" s="389"/>
      <c r="AU12" s="389"/>
      <c r="AW12" s="389"/>
      <c r="AX12" s="389"/>
      <c r="AY12" s="389"/>
      <c r="AZ12" s="389"/>
      <c r="BB12" s="389"/>
      <c r="BC12" s="389"/>
      <c r="BD12" s="389"/>
      <c r="BE12" s="389"/>
      <c r="BG12" s="389"/>
      <c r="BH12" s="389"/>
      <c r="BI12" s="389"/>
      <c r="BJ12" s="389"/>
      <c r="BL12" s="389"/>
      <c r="BM12" s="389"/>
      <c r="BN12" s="389"/>
      <c r="BO12" s="389"/>
      <c r="BQ12" s="389"/>
      <c r="BR12" s="389"/>
      <c r="BS12" s="389"/>
      <c r="BT12" s="389"/>
      <c r="BV12" s="389"/>
      <c r="BW12" s="389"/>
      <c r="BX12" s="389"/>
      <c r="BY12" s="389"/>
      <c r="CA12" s="389"/>
      <c r="CB12" s="389"/>
      <c r="CC12" s="389"/>
      <c r="CD12" s="389"/>
      <c r="CF12" s="389"/>
      <c r="CG12" s="389"/>
      <c r="CH12" s="389"/>
      <c r="CI12" s="389"/>
      <c r="CK12" s="389"/>
      <c r="CL12" s="389"/>
      <c r="CM12" s="389"/>
      <c r="CN12" s="389"/>
    </row>
    <row r="13" spans="1:92" x14ac:dyDescent="0.2">
      <c r="C13" s="13"/>
      <c r="D13" s="19">
        <f>D12+1</f>
        <v>3</v>
      </c>
      <c r="E13" s="162" t="str">
        <f>IF(OR('Services - NHC'!E12="",'Services - NHC'!E12="[Enter service]"),"",'Services - NHC'!E12)</f>
        <v>Building services</v>
      </c>
      <c r="F13" s="163" t="str">
        <f>IF(OR('Services - NHC'!F12="",'Services - NHC'!F12="[Select]"),"",'Services - NHC'!F12)</f>
        <v>External</v>
      </c>
      <c r="G13" s="173">
        <f>IF('Revenue - NHC'!V14="","",'Revenue - NHC'!V14)</f>
        <v>48000</v>
      </c>
      <c r="H13" s="173">
        <f>IF('Revenue - WHC'!V14="","",'Revenue - WHC'!V14)</f>
        <v>48000</v>
      </c>
      <c r="I13" s="173">
        <f>IF('Expenditure- NHC'!R13="","",'Expenditure- NHC'!R13)</f>
        <v>93350</v>
      </c>
      <c r="J13" s="174">
        <f>IF('Expenditure - WHC'!R13="","",'Expenditure - WHC'!R13)</f>
        <v>93350</v>
      </c>
      <c r="K13" s="191">
        <f t="shared" si="1"/>
        <v>0</v>
      </c>
      <c r="L13" s="195">
        <f t="shared" si="2"/>
        <v>0</v>
      </c>
      <c r="M13" s="189"/>
      <c r="N13" s="190"/>
      <c r="P13" s="13"/>
      <c r="Q13" s="168" t="str">
        <f>'Assets - NHC'!E71</f>
        <v>Land improvements</v>
      </c>
      <c r="R13" s="128">
        <f>'Assets - NHC'!N71</f>
        <v>0</v>
      </c>
      <c r="S13" s="128">
        <f>'Assets - NHC'!O71</f>
        <v>0</v>
      </c>
      <c r="T13" s="128">
        <f>'Assets - NHC'!P71</f>
        <v>0</v>
      </c>
      <c r="U13" s="128">
        <f>'Assets - NHC'!Q71</f>
        <v>0</v>
      </c>
      <c r="V13" s="128">
        <f>'Assets - NHC'!R71</f>
        <v>0</v>
      </c>
      <c r="W13" s="128">
        <f>'Assets - WHC'!N71</f>
        <v>0</v>
      </c>
      <c r="X13" s="128">
        <f>'Assets - WHC'!O71</f>
        <v>0</v>
      </c>
      <c r="Y13" s="128">
        <f>'Assets - WHC'!P71</f>
        <v>0</v>
      </c>
      <c r="Z13" s="128">
        <f>'Assets - WHC'!Q71</f>
        <v>0</v>
      </c>
      <c r="AA13" s="128">
        <f>'Assets - WHC'!R71</f>
        <v>0</v>
      </c>
      <c r="AB13" s="169"/>
      <c r="AC13" s="168" t="str">
        <f t="shared" si="3"/>
        <v>Land improvements</v>
      </c>
      <c r="AD13" s="128">
        <f t="shared" si="4"/>
        <v>0</v>
      </c>
      <c r="AE13" s="128">
        <f t="shared" si="5"/>
        <v>0</v>
      </c>
      <c r="AF13" s="128">
        <f t="shared" si="6"/>
        <v>0</v>
      </c>
      <c r="AG13" s="128">
        <f t="shared" si="7"/>
        <v>0</v>
      </c>
      <c r="AH13" s="128">
        <f t="shared" si="8"/>
        <v>0</v>
      </c>
      <c r="AI13" s="31"/>
      <c r="AM13" s="388"/>
      <c r="AN13" s="388"/>
      <c r="AO13" s="388"/>
      <c r="AP13" s="388"/>
      <c r="AR13" s="388"/>
      <c r="AS13" s="388"/>
      <c r="AT13" s="388"/>
      <c r="AU13" s="388"/>
      <c r="AW13" s="388"/>
      <c r="AX13" s="388"/>
      <c r="AY13" s="388"/>
      <c r="AZ13" s="388"/>
      <c r="BB13" s="388"/>
      <c r="BC13" s="388"/>
      <c r="BD13" s="388"/>
      <c r="BE13" s="388"/>
      <c r="BG13" s="388"/>
      <c r="BH13" s="388"/>
      <c r="BI13" s="388"/>
      <c r="BJ13" s="388"/>
      <c r="BL13" s="388"/>
      <c r="BM13" s="388"/>
      <c r="BN13" s="388"/>
      <c r="BO13" s="388"/>
      <c r="BQ13" s="388"/>
      <c r="BR13" s="388"/>
      <c r="BS13" s="388"/>
      <c r="BT13" s="388"/>
      <c r="BV13" s="388"/>
      <c r="BW13" s="388"/>
      <c r="BX13" s="388"/>
      <c r="BY13" s="388"/>
      <c r="CA13" s="388"/>
      <c r="CB13" s="388"/>
      <c r="CC13" s="388"/>
      <c r="CD13" s="388"/>
      <c r="CF13" s="388"/>
      <c r="CG13" s="388"/>
      <c r="CH13" s="388"/>
      <c r="CI13" s="388"/>
      <c r="CK13" s="388"/>
      <c r="CL13" s="388"/>
      <c r="CM13" s="388"/>
      <c r="CN13" s="388"/>
    </row>
    <row r="14" spans="1:92" ht="25.5" x14ac:dyDescent="0.2">
      <c r="C14" s="13"/>
      <c r="D14" s="19">
        <f>D13+1</f>
        <v>4</v>
      </c>
      <c r="E14" s="162" t="str">
        <f>IF(OR('Services - NHC'!E13="",'Services - NHC'!E13="[Enter service]"),"",'Services - NHC'!E13)</f>
        <v>Community assets and land management</v>
      </c>
      <c r="F14" s="163" t="str">
        <f>IF(OR('Services - NHC'!F13="",'Services - NHC'!F13="[Select]"),"",'Services - NHC'!F13)</f>
        <v>Internal</v>
      </c>
      <c r="G14" s="175">
        <f>IF('Revenue - NHC'!V15="","",'Revenue - NHC'!V15)</f>
        <v>6000</v>
      </c>
      <c r="H14" s="175">
        <f>IF('Revenue - WHC'!V15="","",'Revenue - WHC'!V15)</f>
        <v>6000</v>
      </c>
      <c r="I14" s="175">
        <f>IF('Expenditure- NHC'!R14="","",'Expenditure- NHC'!R14)</f>
        <v>163679</v>
      </c>
      <c r="J14" s="174">
        <f>IF('Expenditure - WHC'!R14="","",'Expenditure - WHC'!R14)</f>
        <v>163679</v>
      </c>
      <c r="K14" s="191">
        <f t="shared" si="1"/>
        <v>0</v>
      </c>
      <c r="L14" s="195">
        <f t="shared" si="2"/>
        <v>0</v>
      </c>
      <c r="M14" s="189"/>
      <c r="N14" s="190"/>
      <c r="P14" s="13"/>
      <c r="Q14" s="168" t="str">
        <f>'Assets - NHC'!E72</f>
        <v>Buildings</v>
      </c>
      <c r="R14" s="128">
        <f>'Assets - NHC'!N72</f>
        <v>0</v>
      </c>
      <c r="S14" s="128">
        <f>'Assets - NHC'!O72</f>
        <v>358500</v>
      </c>
      <c r="T14" s="128">
        <f>'Assets - NHC'!P72</f>
        <v>0</v>
      </c>
      <c r="U14" s="128">
        <f>'Assets - NHC'!Q72</f>
        <v>7000</v>
      </c>
      <c r="V14" s="128">
        <f>'Assets - NHC'!R72</f>
        <v>365500</v>
      </c>
      <c r="W14" s="128">
        <f>'Assets - WHC'!N72</f>
        <v>675000</v>
      </c>
      <c r="X14" s="128">
        <f>'Assets - WHC'!O72</f>
        <v>358500</v>
      </c>
      <c r="Y14" s="128">
        <f>'Assets - WHC'!P72</f>
        <v>0</v>
      </c>
      <c r="Z14" s="128">
        <f>'Assets - WHC'!Q72</f>
        <v>7000</v>
      </c>
      <c r="AA14" s="128">
        <f>'Assets - WHC'!R72</f>
        <v>1040500</v>
      </c>
      <c r="AB14" s="169"/>
      <c r="AC14" s="168" t="str">
        <f t="shared" si="3"/>
        <v>Buildings</v>
      </c>
      <c r="AD14" s="128">
        <f t="shared" si="4"/>
        <v>675000</v>
      </c>
      <c r="AE14" s="128">
        <f t="shared" si="5"/>
        <v>0</v>
      </c>
      <c r="AF14" s="128">
        <f t="shared" si="6"/>
        <v>0</v>
      </c>
      <c r="AG14" s="128">
        <f t="shared" si="7"/>
        <v>0</v>
      </c>
      <c r="AH14" s="128">
        <f t="shared" si="8"/>
        <v>675000</v>
      </c>
      <c r="AI14" s="31"/>
    </row>
    <row r="15" spans="1:92" x14ac:dyDescent="0.2">
      <c r="C15" s="13"/>
      <c r="D15" s="19">
        <f>D14+1</f>
        <v>5</v>
      </c>
      <c r="E15" s="162" t="str">
        <f>IF(OR('Services - NHC'!E14="",'Services - NHC'!E14="[Enter service]"),"",'Services - NHC'!E14)</f>
        <v>Community development</v>
      </c>
      <c r="F15" s="163" t="str">
        <f>IF(OR('Services - NHC'!F14="",'Services - NHC'!F14="[Select]"),"",'Services - NHC'!F14)</f>
        <v>External</v>
      </c>
      <c r="G15" s="175">
        <f>IF('Revenue - NHC'!V16="","",'Revenue - NHC'!V16)</f>
        <v>129950</v>
      </c>
      <c r="H15" s="175">
        <f>IF('Revenue - WHC'!V16="","",'Revenue - WHC'!V16)</f>
        <v>129950</v>
      </c>
      <c r="I15" s="175">
        <f>IF('Expenditure- NHC'!R15="","",'Expenditure- NHC'!R15)</f>
        <v>557466</v>
      </c>
      <c r="J15" s="174">
        <f>IF('Expenditure - WHC'!R15="","",'Expenditure - WHC'!R15)</f>
        <v>557466</v>
      </c>
      <c r="K15" s="191">
        <f t="shared" si="1"/>
        <v>0</v>
      </c>
      <c r="L15" s="195">
        <f t="shared" si="2"/>
        <v>0</v>
      </c>
      <c r="M15" s="189"/>
      <c r="N15" s="190"/>
      <c r="P15" s="13"/>
      <c r="Q15" s="168" t="str">
        <f>'Assets - NHC'!E73</f>
        <v>Heritage buildings</v>
      </c>
      <c r="R15" s="128">
        <f>'Assets - NHC'!N73</f>
        <v>0</v>
      </c>
      <c r="S15" s="128">
        <f>'Assets - NHC'!O73</f>
        <v>0</v>
      </c>
      <c r="T15" s="128">
        <f>'Assets - NHC'!P73</f>
        <v>0</v>
      </c>
      <c r="U15" s="128">
        <f>'Assets - NHC'!Q73</f>
        <v>0</v>
      </c>
      <c r="V15" s="128">
        <f>'Assets - NHC'!R73</f>
        <v>0</v>
      </c>
      <c r="W15" s="128">
        <f>'Assets - WHC'!N73</f>
        <v>0</v>
      </c>
      <c r="X15" s="128">
        <f>'Assets - WHC'!O73</f>
        <v>0</v>
      </c>
      <c r="Y15" s="128">
        <f>'Assets - WHC'!P73</f>
        <v>0</v>
      </c>
      <c r="Z15" s="128">
        <f>'Assets - WHC'!Q73</f>
        <v>0</v>
      </c>
      <c r="AA15" s="128">
        <f>'Assets - WHC'!R73</f>
        <v>0</v>
      </c>
      <c r="AB15" s="169"/>
      <c r="AC15" s="168" t="str">
        <f t="shared" si="3"/>
        <v>Heritage buildings</v>
      </c>
      <c r="AD15" s="128">
        <f t="shared" si="4"/>
        <v>0</v>
      </c>
      <c r="AE15" s="128">
        <f t="shared" si="5"/>
        <v>0</v>
      </c>
      <c r="AF15" s="128">
        <f t="shared" si="6"/>
        <v>0</v>
      </c>
      <c r="AG15" s="128">
        <f t="shared" si="7"/>
        <v>0</v>
      </c>
      <c r="AH15" s="128">
        <f t="shared" si="8"/>
        <v>0</v>
      </c>
      <c r="AI15" s="31"/>
    </row>
    <row r="16" spans="1:92" x14ac:dyDescent="0.2">
      <c r="C16" s="13"/>
      <c r="D16" s="79">
        <f t="shared" ref="D16:D79" si="9">D15+1</f>
        <v>6</v>
      </c>
      <c r="E16" s="162" t="str">
        <f>IF(OR('Services - NHC'!E15="",'Services - NHC'!E15="[Enter service]"),"",'Services - NHC'!E15)</f>
        <v>Councillors</v>
      </c>
      <c r="F16" s="163" t="str">
        <f>IF(OR('Services - NHC'!F15="",'Services - NHC'!F15="[Select]"),"",'Services - NHC'!F15)</f>
        <v>Mixed</v>
      </c>
      <c r="G16" s="175">
        <f>IF('Revenue - NHC'!V17="","",'Revenue - NHC'!V17)</f>
        <v>0</v>
      </c>
      <c r="H16" s="175">
        <f>IF('Revenue - WHC'!V17="","",'Revenue - WHC'!V17)</f>
        <v>0</v>
      </c>
      <c r="I16" s="175">
        <f>IF('Expenditure- NHC'!R16="","",'Expenditure- NHC'!R16)</f>
        <v>230266</v>
      </c>
      <c r="J16" s="174">
        <f>IF('Expenditure - WHC'!R16="","",'Expenditure - WHC'!R16)</f>
        <v>230266</v>
      </c>
      <c r="K16" s="191">
        <f t="shared" si="1"/>
        <v>0</v>
      </c>
      <c r="L16" s="195">
        <f t="shared" si="2"/>
        <v>0</v>
      </c>
      <c r="M16" s="189"/>
      <c r="N16" s="190"/>
      <c r="P16" s="13"/>
      <c r="Q16" s="168" t="str">
        <f>'Assets - NHC'!E74</f>
        <v>Building improvements</v>
      </c>
      <c r="R16" s="128">
        <f>'Assets - NHC'!N74</f>
        <v>0</v>
      </c>
      <c r="S16" s="128">
        <f>'Assets - NHC'!O74</f>
        <v>0</v>
      </c>
      <c r="T16" s="128">
        <f>'Assets - NHC'!P74</f>
        <v>0</v>
      </c>
      <c r="U16" s="128">
        <f>'Assets - NHC'!Q74</f>
        <v>0</v>
      </c>
      <c r="V16" s="128">
        <f>'Assets - NHC'!R74</f>
        <v>0</v>
      </c>
      <c r="W16" s="128">
        <f>'Assets - WHC'!N74</f>
        <v>0</v>
      </c>
      <c r="X16" s="128">
        <f>'Assets - WHC'!O74</f>
        <v>0</v>
      </c>
      <c r="Y16" s="128">
        <f>'Assets - WHC'!P74</f>
        <v>0</v>
      </c>
      <c r="Z16" s="128">
        <f>'Assets - WHC'!Q74</f>
        <v>0</v>
      </c>
      <c r="AA16" s="128">
        <f>'Assets - WHC'!R74</f>
        <v>0</v>
      </c>
      <c r="AB16" s="169"/>
      <c r="AC16" s="168" t="str">
        <f t="shared" si="3"/>
        <v>Building improvements</v>
      </c>
      <c r="AD16" s="128">
        <f t="shared" si="4"/>
        <v>0</v>
      </c>
      <c r="AE16" s="128">
        <f t="shared" si="5"/>
        <v>0</v>
      </c>
      <c r="AF16" s="128">
        <f t="shared" si="6"/>
        <v>0</v>
      </c>
      <c r="AG16" s="128">
        <f t="shared" si="7"/>
        <v>0</v>
      </c>
      <c r="AH16" s="128">
        <f t="shared" si="8"/>
        <v>0</v>
      </c>
      <c r="AI16" s="31"/>
    </row>
    <row r="17" spans="3:92" x14ac:dyDescent="0.2">
      <c r="C17" s="13"/>
      <c r="D17" s="19">
        <f t="shared" si="9"/>
        <v>7</v>
      </c>
      <c r="E17" s="162" t="str">
        <f>IF(OR('Services - NHC'!E16="",'Services - NHC'!E16="[Enter service]"),"",'Services - NHC'!E16)</f>
        <v>Customer service and records</v>
      </c>
      <c r="F17" s="163" t="str">
        <f>IF(OR('Services - NHC'!F16="",'Services - NHC'!F16="[Select]"),"",'Services - NHC'!F16)</f>
        <v>Internal</v>
      </c>
      <c r="G17" s="175">
        <f>IF('Revenue - NHC'!V18="","",'Revenue - NHC'!V18)</f>
        <v>18300</v>
      </c>
      <c r="H17" s="175">
        <f>IF('Revenue - WHC'!V18="","",'Revenue - WHC'!V18)</f>
        <v>18300</v>
      </c>
      <c r="I17" s="175">
        <f>IF('Expenditure- NHC'!R17="","",'Expenditure- NHC'!R17)</f>
        <v>538037</v>
      </c>
      <c r="J17" s="174">
        <f>IF('Expenditure - WHC'!R17="","",'Expenditure - WHC'!R17)</f>
        <v>538037</v>
      </c>
      <c r="K17" s="191">
        <f t="shared" si="1"/>
        <v>0</v>
      </c>
      <c r="L17" s="195">
        <f t="shared" si="2"/>
        <v>0</v>
      </c>
      <c r="M17" s="189"/>
      <c r="N17" s="190"/>
      <c r="P17" s="13"/>
      <c r="Q17" s="168" t="str">
        <f>'Assets - NHC'!E75</f>
        <v>Leasthold improvements</v>
      </c>
      <c r="R17" s="128">
        <f>'Assets - NHC'!N75</f>
        <v>0</v>
      </c>
      <c r="S17" s="128">
        <f>'Assets - NHC'!O75</f>
        <v>0</v>
      </c>
      <c r="T17" s="128">
        <f>'Assets - NHC'!P75</f>
        <v>0</v>
      </c>
      <c r="U17" s="128">
        <f>'Assets - NHC'!Q75</f>
        <v>0</v>
      </c>
      <c r="V17" s="128">
        <f>'Assets - NHC'!R75</f>
        <v>0</v>
      </c>
      <c r="W17" s="128">
        <f>'Assets - WHC'!N75</f>
        <v>0</v>
      </c>
      <c r="X17" s="128">
        <f>'Assets - WHC'!O75</f>
        <v>0</v>
      </c>
      <c r="Y17" s="128">
        <f>'Assets - WHC'!P75</f>
        <v>0</v>
      </c>
      <c r="Z17" s="128">
        <f>'Assets - WHC'!Q75</f>
        <v>0</v>
      </c>
      <c r="AA17" s="128">
        <f>'Assets - WHC'!R75</f>
        <v>0</v>
      </c>
      <c r="AB17" s="169"/>
      <c r="AC17" s="168" t="str">
        <f t="shared" si="3"/>
        <v>Leasthold improvements</v>
      </c>
      <c r="AD17" s="128">
        <f t="shared" si="4"/>
        <v>0</v>
      </c>
      <c r="AE17" s="128">
        <f t="shared" si="5"/>
        <v>0</v>
      </c>
      <c r="AF17" s="128">
        <f t="shared" si="6"/>
        <v>0</v>
      </c>
      <c r="AG17" s="128">
        <f t="shared" si="7"/>
        <v>0</v>
      </c>
      <c r="AH17" s="128">
        <f t="shared" si="8"/>
        <v>0</v>
      </c>
      <c r="AI17" s="31"/>
      <c r="AL17" s="390"/>
      <c r="AM17" s="390"/>
      <c r="AN17" s="390"/>
      <c r="AO17" s="390"/>
      <c r="AP17" s="390"/>
      <c r="AQ17" s="390"/>
      <c r="AR17" s="390"/>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0"/>
      <c r="BO17" s="390"/>
      <c r="BP17" s="390"/>
      <c r="BQ17" s="390"/>
      <c r="BR17" s="390"/>
      <c r="BS17" s="390"/>
      <c r="BT17" s="390"/>
      <c r="BU17" s="390"/>
      <c r="BV17" s="390"/>
      <c r="BW17" s="390"/>
      <c r="BX17" s="390"/>
      <c r="BY17" s="390"/>
      <c r="BZ17" s="390"/>
      <c r="CA17" s="390"/>
      <c r="CB17" s="390"/>
      <c r="CC17" s="390"/>
      <c r="CD17" s="390"/>
      <c r="CE17" s="390"/>
      <c r="CF17" s="390"/>
      <c r="CG17" s="390"/>
      <c r="CH17" s="390"/>
      <c r="CI17" s="390"/>
      <c r="CJ17" s="390"/>
      <c r="CK17" s="390"/>
      <c r="CL17" s="390"/>
      <c r="CM17" s="390"/>
      <c r="CN17" s="390"/>
    </row>
    <row r="18" spans="3:92" ht="12" customHeight="1" x14ac:dyDescent="0.2">
      <c r="C18" s="13"/>
      <c r="D18" s="19">
        <f t="shared" si="9"/>
        <v>8</v>
      </c>
      <c r="E18" s="162" t="str">
        <f>IF(OR('Services - NHC'!E17="",'Services - NHC'!E17="[Enter service]"),"",'Services - NHC'!E17)</f>
        <v>Development services management</v>
      </c>
      <c r="F18" s="163" t="str">
        <f>IF(OR('Services - NHC'!F17="",'Services - NHC'!F17="[Select]"),"",'Services - NHC'!F17)</f>
        <v>Mixed</v>
      </c>
      <c r="G18" s="175">
        <f>IF('Revenue - NHC'!V19="","",'Revenue - NHC'!V19)</f>
        <v>0</v>
      </c>
      <c r="H18" s="175">
        <f>IF('Revenue - WHC'!V19="","",'Revenue - WHC'!V19)</f>
        <v>0</v>
      </c>
      <c r="I18" s="175">
        <f>IF('Expenditure- NHC'!R18="","",'Expenditure- NHC'!R18)</f>
        <v>522604</v>
      </c>
      <c r="J18" s="174">
        <f>IF('Expenditure - WHC'!R18="","",'Expenditure - WHC'!R18)</f>
        <v>522604</v>
      </c>
      <c r="K18" s="191">
        <f t="shared" si="1"/>
        <v>0</v>
      </c>
      <c r="L18" s="195">
        <f t="shared" si="2"/>
        <v>0</v>
      </c>
      <c r="M18" s="189"/>
      <c r="N18" s="190"/>
      <c r="P18" s="13"/>
      <c r="Q18" s="182" t="str">
        <f>'Assets - NHC'!E76</f>
        <v>Plant and equipment</v>
      </c>
      <c r="R18" s="167">
        <f t="shared" ref="R18:AA18" si="10">SUM(R19:R23)</f>
        <v>140000</v>
      </c>
      <c r="S18" s="167">
        <f t="shared" si="10"/>
        <v>561000</v>
      </c>
      <c r="T18" s="167">
        <f t="shared" si="10"/>
        <v>0</v>
      </c>
      <c r="U18" s="167">
        <f t="shared" si="10"/>
        <v>0</v>
      </c>
      <c r="V18" s="167">
        <f t="shared" si="10"/>
        <v>701000</v>
      </c>
      <c r="W18" s="167">
        <f t="shared" si="10"/>
        <v>140000</v>
      </c>
      <c r="X18" s="167">
        <f t="shared" si="10"/>
        <v>561000</v>
      </c>
      <c r="Y18" s="167">
        <f t="shared" si="10"/>
        <v>0</v>
      </c>
      <c r="Z18" s="167">
        <f t="shared" si="10"/>
        <v>0</v>
      </c>
      <c r="AA18" s="167">
        <f t="shared" si="10"/>
        <v>701000</v>
      </c>
      <c r="AB18" s="169"/>
      <c r="AC18" s="182" t="str">
        <f t="shared" si="3"/>
        <v>Plant and equipment</v>
      </c>
      <c r="AD18" s="167">
        <f>SUM(AD19:AD23)</f>
        <v>0</v>
      </c>
      <c r="AE18" s="167">
        <f>SUM(AE19:AE23)</f>
        <v>0</v>
      </c>
      <c r="AF18" s="167">
        <f>SUM(AF19:AF23)</f>
        <v>0</v>
      </c>
      <c r="AG18" s="167">
        <f>SUM(AG19:AG23)</f>
        <v>0</v>
      </c>
      <c r="AH18" s="167">
        <f>SUM(AH19:AH23)</f>
        <v>0</v>
      </c>
      <c r="AI18" s="31"/>
      <c r="AL18" s="390"/>
      <c r="AM18" s="390"/>
      <c r="AN18" s="390"/>
      <c r="AO18" s="390"/>
      <c r="AP18" s="390"/>
      <c r="AQ18" s="390"/>
      <c r="AR18" s="390"/>
      <c r="AS18" s="390"/>
      <c r="AT18" s="390"/>
      <c r="AU18" s="390"/>
      <c r="AV18" s="390"/>
      <c r="AW18" s="390"/>
      <c r="AX18" s="390"/>
      <c r="AY18" s="390"/>
      <c r="AZ18" s="390"/>
      <c r="BA18" s="390"/>
      <c r="BB18" s="390"/>
      <c r="BC18" s="390"/>
      <c r="BD18" s="390"/>
      <c r="BE18" s="390"/>
      <c r="BF18" s="390"/>
      <c r="BG18" s="390"/>
      <c r="BH18" s="390"/>
      <c r="BI18" s="390"/>
      <c r="BJ18" s="390"/>
      <c r="BK18" s="390"/>
      <c r="BL18" s="390"/>
      <c r="BM18" s="390"/>
      <c r="BN18" s="390"/>
      <c r="BO18" s="390"/>
      <c r="BP18" s="390"/>
      <c r="BQ18" s="390"/>
      <c r="BR18" s="390"/>
      <c r="BS18" s="390"/>
      <c r="BT18" s="390"/>
      <c r="BU18" s="390"/>
      <c r="BV18" s="390"/>
      <c r="BW18" s="390"/>
      <c r="BX18" s="390"/>
      <c r="BY18" s="390"/>
      <c r="BZ18" s="390"/>
      <c r="CA18" s="390"/>
      <c r="CB18" s="390"/>
      <c r="CC18" s="390"/>
      <c r="CD18" s="390"/>
      <c r="CE18" s="390"/>
      <c r="CF18" s="390"/>
      <c r="CG18" s="390"/>
      <c r="CH18" s="390"/>
      <c r="CI18" s="390"/>
      <c r="CJ18" s="390"/>
      <c r="CK18" s="390"/>
      <c r="CL18" s="390"/>
      <c r="CM18" s="390"/>
      <c r="CN18" s="390"/>
    </row>
    <row r="19" spans="3:92" x14ac:dyDescent="0.2">
      <c r="C19" s="13"/>
      <c r="D19" s="19">
        <f t="shared" si="9"/>
        <v>9</v>
      </c>
      <c r="E19" s="162" t="str">
        <f>IF(OR('Services - NHC'!E18="",'Services - NHC'!E18="[Enter service]"),"",'Services - NHC'!E18)</f>
        <v>Economic development</v>
      </c>
      <c r="F19" s="163" t="str">
        <f>IF(OR('Services - NHC'!F18="",'Services - NHC'!F18="[Select]"),"",'Services - NHC'!F18)</f>
        <v>External</v>
      </c>
      <c r="G19" s="175">
        <f>IF('Revenue - NHC'!V20="","",'Revenue - NHC'!V20)</f>
        <v>0</v>
      </c>
      <c r="H19" s="175">
        <f>IF('Revenue - WHC'!V20="","",'Revenue - WHC'!V20)</f>
        <v>0</v>
      </c>
      <c r="I19" s="175">
        <f>IF('Expenditure- NHC'!R19="","",'Expenditure- NHC'!R19)</f>
        <v>180893</v>
      </c>
      <c r="J19" s="174">
        <f>IF('Expenditure - WHC'!R19="","",'Expenditure - WHC'!R19)</f>
        <v>180893</v>
      </c>
      <c r="K19" s="191">
        <f t="shared" si="1"/>
        <v>0</v>
      </c>
      <c r="L19" s="195">
        <f t="shared" si="2"/>
        <v>0</v>
      </c>
      <c r="M19" s="189"/>
      <c r="N19" s="190"/>
      <c r="P19" s="13"/>
      <c r="Q19" s="168" t="str">
        <f>'Assets - NHC'!E77</f>
        <v>Heritage plant and equipment</v>
      </c>
      <c r="R19" s="128">
        <f>'Assets - NHC'!N77</f>
        <v>0</v>
      </c>
      <c r="S19" s="128">
        <f>'Assets - NHC'!O77</f>
        <v>0</v>
      </c>
      <c r="T19" s="128">
        <f>'Assets - NHC'!P77</f>
        <v>0</v>
      </c>
      <c r="U19" s="128">
        <f>'Assets - NHC'!Q77</f>
        <v>0</v>
      </c>
      <c r="V19" s="128">
        <f>'Assets - NHC'!R77</f>
        <v>0</v>
      </c>
      <c r="W19" s="128">
        <f>'Assets - WHC'!N77</f>
        <v>0</v>
      </c>
      <c r="X19" s="128">
        <f>'Assets - WHC'!O77</f>
        <v>0</v>
      </c>
      <c r="Y19" s="128">
        <f>'Assets - WHC'!P77</f>
        <v>0</v>
      </c>
      <c r="Z19" s="128">
        <f>'Assets - WHC'!Q77</f>
        <v>0</v>
      </c>
      <c r="AA19" s="128">
        <f>'Assets - WHC'!R77</f>
        <v>0</v>
      </c>
      <c r="AB19" s="169"/>
      <c r="AC19" s="168" t="str">
        <f t="shared" si="3"/>
        <v>Heritage plant and equipment</v>
      </c>
      <c r="AD19" s="128">
        <f t="shared" ref="AD19:AH23" si="11">W19-R19</f>
        <v>0</v>
      </c>
      <c r="AE19" s="128">
        <f t="shared" si="11"/>
        <v>0</v>
      </c>
      <c r="AF19" s="128">
        <f t="shared" si="11"/>
        <v>0</v>
      </c>
      <c r="AG19" s="128">
        <f t="shared" si="11"/>
        <v>0</v>
      </c>
      <c r="AH19" s="128">
        <f t="shared" si="11"/>
        <v>0</v>
      </c>
      <c r="AI19" s="31"/>
    </row>
    <row r="20" spans="3:92" x14ac:dyDescent="0.2">
      <c r="C20" s="13"/>
      <c r="D20" s="79">
        <f t="shared" si="9"/>
        <v>10</v>
      </c>
      <c r="E20" s="162" t="str">
        <f>IF(OR('Services - NHC'!E19="",'Services - NHC'!E19="[Enter service]"),"",'Services - NHC'!E19)</f>
        <v>Emergency management</v>
      </c>
      <c r="F20" s="163" t="str">
        <f>IF(OR('Services - NHC'!F19="",'Services - NHC'!F19="[Select]"),"",'Services - NHC'!F19)</f>
        <v>Mixed</v>
      </c>
      <c r="G20" s="175">
        <f>IF('Revenue - NHC'!V21="","",'Revenue - NHC'!V21)</f>
        <v>63500</v>
      </c>
      <c r="H20" s="175">
        <f>IF('Revenue - WHC'!V21="","",'Revenue - WHC'!V21)</f>
        <v>63500</v>
      </c>
      <c r="I20" s="175">
        <f>IF('Expenditure- NHC'!R20="","",'Expenditure- NHC'!R20)</f>
        <v>191993</v>
      </c>
      <c r="J20" s="174">
        <f>IF('Expenditure - WHC'!R20="","",'Expenditure - WHC'!R20)</f>
        <v>191993</v>
      </c>
      <c r="K20" s="191">
        <f t="shared" si="1"/>
        <v>0</v>
      </c>
      <c r="L20" s="195">
        <f t="shared" si="2"/>
        <v>0</v>
      </c>
      <c r="M20" s="189"/>
      <c r="N20" s="190"/>
      <c r="P20" s="13"/>
      <c r="Q20" s="168" t="str">
        <f>'Assets - NHC'!E78</f>
        <v>Plant, machinery and equipment</v>
      </c>
      <c r="R20" s="128">
        <f>'Assets - NHC'!N78</f>
        <v>70000</v>
      </c>
      <c r="S20" s="128">
        <f>'Assets - NHC'!O78</f>
        <v>546000</v>
      </c>
      <c r="T20" s="128">
        <f>'Assets - NHC'!P78</f>
        <v>0</v>
      </c>
      <c r="U20" s="128">
        <f>'Assets - NHC'!Q78</f>
        <v>0</v>
      </c>
      <c r="V20" s="128">
        <f>'Assets - NHC'!R78</f>
        <v>616000</v>
      </c>
      <c r="W20" s="128">
        <f>'Assets - WHC'!N78</f>
        <v>70000</v>
      </c>
      <c r="X20" s="128">
        <f>'Assets - WHC'!O78</f>
        <v>546000</v>
      </c>
      <c r="Y20" s="128">
        <f>'Assets - WHC'!P78</f>
        <v>0</v>
      </c>
      <c r="Z20" s="128">
        <f>'Assets - WHC'!Q78</f>
        <v>0</v>
      </c>
      <c r="AA20" s="128">
        <f>'Assets - WHC'!R78</f>
        <v>616000</v>
      </c>
      <c r="AB20" s="169"/>
      <c r="AC20" s="168" t="str">
        <f t="shared" si="3"/>
        <v>Plant, machinery and equipment</v>
      </c>
      <c r="AD20" s="128">
        <f t="shared" si="11"/>
        <v>0</v>
      </c>
      <c r="AE20" s="128">
        <f t="shared" si="11"/>
        <v>0</v>
      </c>
      <c r="AF20" s="128">
        <f t="shared" si="11"/>
        <v>0</v>
      </c>
      <c r="AG20" s="128">
        <f t="shared" si="11"/>
        <v>0</v>
      </c>
      <c r="AH20" s="128">
        <f t="shared" si="11"/>
        <v>0</v>
      </c>
      <c r="AI20" s="31"/>
    </row>
    <row r="21" spans="3:92" x14ac:dyDescent="0.2">
      <c r="C21" s="13"/>
      <c r="D21" s="19">
        <f t="shared" si="9"/>
        <v>11</v>
      </c>
      <c r="E21" s="162" t="str">
        <f>IF(OR('Services - NHC'!E20="",'Services - NHC'!E20="[Enter service]"),"",'Services - NHC'!E20)</f>
        <v>Environment</v>
      </c>
      <c r="F21" s="163" t="str">
        <f>IF(OR('Services - NHC'!F20="",'Services - NHC'!F20="[Select]"),"",'Services - NHC'!F20)</f>
        <v>Mixed</v>
      </c>
      <c r="G21" s="175">
        <f>IF('Revenue - NHC'!V22="","",'Revenue - NHC'!V22)</f>
        <v>23885</v>
      </c>
      <c r="H21" s="175">
        <f>IF('Revenue - WHC'!V22="","",'Revenue - WHC'!V22)</f>
        <v>23885</v>
      </c>
      <c r="I21" s="175">
        <f>IF('Expenditure- NHC'!R21="","",'Expenditure- NHC'!R21)</f>
        <v>107545</v>
      </c>
      <c r="J21" s="174">
        <f>IF('Expenditure - WHC'!R21="","",'Expenditure - WHC'!R21)</f>
        <v>107545</v>
      </c>
      <c r="K21" s="191">
        <f t="shared" si="1"/>
        <v>0</v>
      </c>
      <c r="L21" s="195">
        <f t="shared" si="2"/>
        <v>0</v>
      </c>
      <c r="M21" s="189"/>
      <c r="N21" s="190"/>
      <c r="P21" s="13"/>
      <c r="Q21" s="168" t="str">
        <f>'Assets - NHC'!E79</f>
        <v>Fixtures, fittings and furniture</v>
      </c>
      <c r="R21" s="128">
        <f>'Assets - NHC'!N79</f>
        <v>0</v>
      </c>
      <c r="S21" s="128">
        <f>'Assets - NHC'!O79</f>
        <v>15000</v>
      </c>
      <c r="T21" s="128">
        <f>'Assets - NHC'!P79</f>
        <v>0</v>
      </c>
      <c r="U21" s="128">
        <f>'Assets - NHC'!Q79</f>
        <v>0</v>
      </c>
      <c r="V21" s="128">
        <f>'Assets - NHC'!R79</f>
        <v>15000</v>
      </c>
      <c r="W21" s="128">
        <f>'Assets - WHC'!N79</f>
        <v>0</v>
      </c>
      <c r="X21" s="128">
        <f>'Assets - WHC'!O79</f>
        <v>15000</v>
      </c>
      <c r="Y21" s="128">
        <f>'Assets - WHC'!P79</f>
        <v>0</v>
      </c>
      <c r="Z21" s="128">
        <f>'Assets - WHC'!Q79</f>
        <v>0</v>
      </c>
      <c r="AA21" s="128">
        <f>'Assets - WHC'!R79</f>
        <v>15000</v>
      </c>
      <c r="AB21" s="169"/>
      <c r="AC21" s="168" t="str">
        <f t="shared" si="3"/>
        <v>Fixtures, fittings and furniture</v>
      </c>
      <c r="AD21" s="128">
        <f t="shared" si="11"/>
        <v>0</v>
      </c>
      <c r="AE21" s="128">
        <f t="shared" si="11"/>
        <v>0</v>
      </c>
      <c r="AF21" s="128">
        <f t="shared" si="11"/>
        <v>0</v>
      </c>
      <c r="AG21" s="128">
        <f t="shared" si="11"/>
        <v>0</v>
      </c>
      <c r="AH21" s="128">
        <f t="shared" si="11"/>
        <v>0</v>
      </c>
      <c r="AI21" s="31"/>
    </row>
    <row r="22" spans="3:92" x14ac:dyDescent="0.2">
      <c r="C22" s="13"/>
      <c r="D22" s="19">
        <f t="shared" si="9"/>
        <v>12</v>
      </c>
      <c r="E22" s="162" t="str">
        <f>IF(OR('Services - NHC'!E21="",'Services - NHC'!E21="[Enter service]"),"",'Services - NHC'!E21)</f>
        <v>Family services &amp; partnerships</v>
      </c>
      <c r="F22" s="163" t="str">
        <f>IF(OR('Services - NHC'!F21="",'Services - NHC'!F21="[Select]"),"",'Services - NHC'!F21)</f>
        <v>External</v>
      </c>
      <c r="G22" s="175">
        <f>IF('Revenue - NHC'!V23="","",'Revenue - NHC'!V23)</f>
        <v>573990</v>
      </c>
      <c r="H22" s="175">
        <f>IF('Revenue - WHC'!V23="","",'Revenue - WHC'!V23)</f>
        <v>573990</v>
      </c>
      <c r="I22" s="175">
        <f>IF('Expenditure- NHC'!R22="","",'Expenditure- NHC'!R22)</f>
        <v>762884</v>
      </c>
      <c r="J22" s="174">
        <f>IF('Expenditure - WHC'!R22="","",'Expenditure - WHC'!R22)</f>
        <v>762884</v>
      </c>
      <c r="K22" s="191">
        <f t="shared" si="1"/>
        <v>0</v>
      </c>
      <c r="L22" s="195">
        <f t="shared" si="2"/>
        <v>0</v>
      </c>
      <c r="M22" s="189"/>
      <c r="N22" s="190"/>
      <c r="P22" s="13"/>
      <c r="Q22" s="168" t="str">
        <f>'Assets - NHC'!E80</f>
        <v>Computers and telecommunications</v>
      </c>
      <c r="R22" s="128">
        <f>'Assets - NHC'!N80</f>
        <v>70000</v>
      </c>
      <c r="S22" s="128">
        <f>'Assets - NHC'!O80</f>
        <v>0</v>
      </c>
      <c r="T22" s="128">
        <f>'Assets - NHC'!P80</f>
        <v>0</v>
      </c>
      <c r="U22" s="128">
        <f>'Assets - NHC'!Q80</f>
        <v>0</v>
      </c>
      <c r="V22" s="128">
        <f>'Assets - NHC'!R80</f>
        <v>70000</v>
      </c>
      <c r="W22" s="128">
        <f>'Assets - WHC'!N80</f>
        <v>70000</v>
      </c>
      <c r="X22" s="128">
        <f>'Assets - WHC'!O80</f>
        <v>0</v>
      </c>
      <c r="Y22" s="128">
        <f>'Assets - WHC'!P80</f>
        <v>0</v>
      </c>
      <c r="Z22" s="128">
        <f>'Assets - WHC'!Q80</f>
        <v>0</v>
      </c>
      <c r="AA22" s="128">
        <f>'Assets - WHC'!R80</f>
        <v>70000</v>
      </c>
      <c r="AB22" s="169"/>
      <c r="AC22" s="168" t="str">
        <f t="shared" si="3"/>
        <v>Computers and telecommunications</v>
      </c>
      <c r="AD22" s="128">
        <f t="shared" si="11"/>
        <v>0</v>
      </c>
      <c r="AE22" s="128">
        <f t="shared" si="11"/>
        <v>0</v>
      </c>
      <c r="AF22" s="128">
        <f t="shared" si="11"/>
        <v>0</v>
      </c>
      <c r="AG22" s="128">
        <f t="shared" si="11"/>
        <v>0</v>
      </c>
      <c r="AH22" s="128">
        <f t="shared" si="11"/>
        <v>0</v>
      </c>
      <c r="AI22" s="31"/>
    </row>
    <row r="23" spans="3:92" x14ac:dyDescent="0.2">
      <c r="C23" s="13"/>
      <c r="D23" s="79">
        <f t="shared" si="9"/>
        <v>13</v>
      </c>
      <c r="E23" s="162" t="str">
        <f>IF(OR('Services - NHC'!E22="",'Services - NHC'!E22="[Enter service]"),"",'Services - NHC'!E22)</f>
        <v>Field services</v>
      </c>
      <c r="F23" s="163" t="str">
        <f>IF(OR('Services - NHC'!F22="",'Services - NHC'!F22="[Select]"),"",'Services - NHC'!F22)</f>
        <v>External</v>
      </c>
      <c r="G23" s="175">
        <f>IF('Revenue - NHC'!V24="","",'Revenue - NHC'!V24)</f>
        <v>0</v>
      </c>
      <c r="H23" s="175">
        <f>IF('Revenue - WHC'!V24="","",'Revenue - WHC'!V24)</f>
        <v>0</v>
      </c>
      <c r="I23" s="175">
        <f>IF('Expenditure- NHC'!R23="","",'Expenditure- NHC'!R23)</f>
        <v>372755</v>
      </c>
      <c r="J23" s="174">
        <f>IF('Expenditure - WHC'!R23="","",'Expenditure - WHC'!R23)</f>
        <v>372755</v>
      </c>
      <c r="K23" s="191">
        <f t="shared" si="1"/>
        <v>0</v>
      </c>
      <c r="L23" s="195">
        <f t="shared" si="2"/>
        <v>0</v>
      </c>
      <c r="M23" s="189"/>
      <c r="N23" s="190"/>
      <c r="P23" s="13"/>
      <c r="Q23" s="168" t="str">
        <f>'Assets - NHC'!E81</f>
        <v>Library books</v>
      </c>
      <c r="R23" s="128">
        <f>'Assets - NHC'!N81</f>
        <v>0</v>
      </c>
      <c r="S23" s="128">
        <f>'Assets - NHC'!O81</f>
        <v>0</v>
      </c>
      <c r="T23" s="128">
        <f>'Assets - NHC'!P81</f>
        <v>0</v>
      </c>
      <c r="U23" s="128">
        <f>'Assets - NHC'!Q81</f>
        <v>0</v>
      </c>
      <c r="V23" s="128">
        <f>'Assets - NHC'!R81</f>
        <v>0</v>
      </c>
      <c r="W23" s="128">
        <f>'Assets - WHC'!N81</f>
        <v>0</v>
      </c>
      <c r="X23" s="128">
        <f>'Assets - WHC'!O81</f>
        <v>0</v>
      </c>
      <c r="Y23" s="128">
        <f>'Assets - WHC'!P81</f>
        <v>0</v>
      </c>
      <c r="Z23" s="128">
        <f>'Assets - WHC'!Q81</f>
        <v>0</v>
      </c>
      <c r="AA23" s="128">
        <f>'Assets - WHC'!R81</f>
        <v>0</v>
      </c>
      <c r="AB23" s="169"/>
      <c r="AC23" s="168" t="str">
        <f t="shared" si="3"/>
        <v>Library books</v>
      </c>
      <c r="AD23" s="128">
        <f t="shared" si="11"/>
        <v>0</v>
      </c>
      <c r="AE23" s="128">
        <f t="shared" si="11"/>
        <v>0</v>
      </c>
      <c r="AF23" s="128">
        <f t="shared" si="11"/>
        <v>0</v>
      </c>
      <c r="AG23" s="128">
        <f t="shared" si="11"/>
        <v>0</v>
      </c>
      <c r="AH23" s="128">
        <f t="shared" si="11"/>
        <v>0</v>
      </c>
      <c r="AI23" s="31"/>
    </row>
    <row r="24" spans="3:92" x14ac:dyDescent="0.2">
      <c r="C24" s="13"/>
      <c r="D24" s="19">
        <f t="shared" si="9"/>
        <v>14</v>
      </c>
      <c r="E24" s="162" t="str">
        <f>IF(OR('Services - NHC'!E23="",'Services - NHC'!E23="[Enter service]"),"",'Services - NHC'!E23)</f>
        <v>Financial services</v>
      </c>
      <c r="F24" s="163" t="str">
        <f>IF(OR('Services - NHC'!F23="",'Services - NHC'!F23="[Select]"),"",'Services - NHC'!F23)</f>
        <v>Internal</v>
      </c>
      <c r="G24" s="175">
        <f>IF('Revenue - NHC'!V25="","",'Revenue - NHC'!V25)</f>
        <v>2140724</v>
      </c>
      <c r="H24" s="175">
        <f>IF('Revenue - WHC'!V25="","",'Revenue - WHC'!V25)</f>
        <v>2140724</v>
      </c>
      <c r="I24" s="175">
        <f>IF('Expenditure- NHC'!R24="","",'Expenditure- NHC'!R24)</f>
        <v>751376</v>
      </c>
      <c r="J24" s="174">
        <f>IF('Expenditure - WHC'!R24="","",'Expenditure - WHC'!R24)</f>
        <v>751376</v>
      </c>
      <c r="K24" s="191">
        <f t="shared" si="1"/>
        <v>0</v>
      </c>
      <c r="L24" s="195">
        <f t="shared" si="2"/>
        <v>0</v>
      </c>
      <c r="M24" s="189"/>
      <c r="N24" s="190"/>
      <c r="P24" s="13"/>
      <c r="Q24" s="182" t="str">
        <f>'Assets - NHC'!E82</f>
        <v>Infrastructure</v>
      </c>
      <c r="R24" s="167">
        <f t="shared" ref="R24:AA24" si="12">SUM(R25:R34)</f>
        <v>233500</v>
      </c>
      <c r="S24" s="167">
        <f t="shared" si="12"/>
        <v>2260000</v>
      </c>
      <c r="T24" s="167">
        <f t="shared" si="12"/>
        <v>0</v>
      </c>
      <c r="U24" s="167">
        <f t="shared" si="12"/>
        <v>3358519</v>
      </c>
      <c r="V24" s="167">
        <f t="shared" si="12"/>
        <v>5852019</v>
      </c>
      <c r="W24" s="167">
        <f t="shared" si="12"/>
        <v>6061092</v>
      </c>
      <c r="X24" s="167">
        <f t="shared" si="12"/>
        <v>2260000</v>
      </c>
      <c r="Y24" s="167">
        <f t="shared" si="12"/>
        <v>0</v>
      </c>
      <c r="Z24" s="167">
        <f t="shared" si="12"/>
        <v>3358519</v>
      </c>
      <c r="AA24" s="167">
        <f t="shared" si="12"/>
        <v>11679611</v>
      </c>
      <c r="AB24" s="169"/>
      <c r="AC24" s="182" t="str">
        <f t="shared" si="3"/>
        <v>Infrastructure</v>
      </c>
      <c r="AD24" s="167">
        <f>SUM(AD25:AD34)</f>
        <v>5827592</v>
      </c>
      <c r="AE24" s="167">
        <f>SUM(AE25:AE34)</f>
        <v>0</v>
      </c>
      <c r="AF24" s="167">
        <f>SUM(AF25:AF34)</f>
        <v>0</v>
      </c>
      <c r="AG24" s="167">
        <f>SUM(AG25:AG34)</f>
        <v>0</v>
      </c>
      <c r="AH24" s="167">
        <f>SUM(AH25:AH34)</f>
        <v>5827592</v>
      </c>
      <c r="AI24" s="31"/>
    </row>
    <row r="25" spans="3:92" x14ac:dyDescent="0.2">
      <c r="C25" s="13"/>
      <c r="D25" s="19">
        <f t="shared" si="9"/>
        <v>15</v>
      </c>
      <c r="E25" s="162" t="str">
        <f>IF(OR('Services - NHC'!E24="",'Services - NHC'!E24="[Enter service]"),"",'Services - NHC'!E24)</f>
        <v>Governance</v>
      </c>
      <c r="F25" s="163" t="str">
        <f>IF(OR('Services - NHC'!F24="",'Services - NHC'!F24="[Select]"),"",'Services - NHC'!F24)</f>
        <v>Internal</v>
      </c>
      <c r="G25" s="175">
        <f>IF('Revenue - NHC'!V26="","",'Revenue - NHC'!V26)</f>
        <v>0</v>
      </c>
      <c r="H25" s="175">
        <f>IF('Revenue - WHC'!V26="","",'Revenue - WHC'!V26)</f>
        <v>0</v>
      </c>
      <c r="I25" s="175">
        <f>IF('Expenditure- NHC'!R25="","",'Expenditure- NHC'!R25)</f>
        <v>1180212</v>
      </c>
      <c r="J25" s="174">
        <f>IF('Expenditure - WHC'!R25="","",'Expenditure - WHC'!R25)</f>
        <v>1180212</v>
      </c>
      <c r="K25" s="191">
        <f t="shared" si="1"/>
        <v>0</v>
      </c>
      <c r="L25" s="195">
        <f t="shared" si="2"/>
        <v>0</v>
      </c>
      <c r="M25" s="189"/>
      <c r="N25" s="190"/>
      <c r="P25" s="13"/>
      <c r="Q25" s="168" t="str">
        <f>'Assets - NHC'!E83</f>
        <v>Roads</v>
      </c>
      <c r="R25" s="128">
        <f>'Assets - NHC'!N83</f>
        <v>0</v>
      </c>
      <c r="S25" s="128">
        <f>'Assets - NHC'!O83</f>
        <v>1480000</v>
      </c>
      <c r="T25" s="128">
        <f>'Assets - NHC'!P83</f>
        <v>0</v>
      </c>
      <c r="U25" s="128">
        <f>'Assets - NHC'!Q83</f>
        <v>3339519</v>
      </c>
      <c r="V25" s="128">
        <f>'Assets - NHC'!R83</f>
        <v>4819519</v>
      </c>
      <c r="W25" s="128">
        <f>'Assets - WHC'!N83</f>
        <v>0</v>
      </c>
      <c r="X25" s="128">
        <f>'Assets - WHC'!O83</f>
        <v>1480000</v>
      </c>
      <c r="Y25" s="128">
        <f>'Assets - WHC'!P83</f>
        <v>0</v>
      </c>
      <c r="Z25" s="128">
        <f>'Assets - WHC'!Q83</f>
        <v>3339519</v>
      </c>
      <c r="AA25" s="128">
        <f>'Assets - WHC'!R83</f>
        <v>4819519</v>
      </c>
      <c r="AB25" s="169"/>
      <c r="AC25" s="168" t="str">
        <f t="shared" si="3"/>
        <v>Roads</v>
      </c>
      <c r="AD25" s="128">
        <f t="shared" ref="AD25:AD34" si="13">W25-R25</f>
        <v>0</v>
      </c>
      <c r="AE25" s="128">
        <f t="shared" ref="AE25:AE34" si="14">X25-S25</f>
        <v>0</v>
      </c>
      <c r="AF25" s="128">
        <f t="shared" ref="AF25:AF34" si="15">Y25-T25</f>
        <v>0</v>
      </c>
      <c r="AG25" s="128">
        <f t="shared" ref="AG25:AG34" si="16">Z25-U25</f>
        <v>0</v>
      </c>
      <c r="AH25" s="128">
        <f t="shared" ref="AH25:AH34" si="17">AA25-V25</f>
        <v>0</v>
      </c>
      <c r="AI25" s="31"/>
    </row>
    <row r="26" spans="3:92" x14ac:dyDescent="0.2">
      <c r="C26" s="13"/>
      <c r="D26" s="19">
        <f t="shared" si="9"/>
        <v>16</v>
      </c>
      <c r="E26" s="162" t="str">
        <f>IF(OR('Services - NHC'!E25="",'Services - NHC'!E25="[Enter service]"),"",'Services - NHC'!E25)</f>
        <v>Health</v>
      </c>
      <c r="F26" s="163" t="str">
        <f>IF(OR('Services - NHC'!F25="",'Services - NHC'!F25="[Select]"),"",'Services - NHC'!F25)</f>
        <v>External</v>
      </c>
      <c r="G26" s="175">
        <f>IF('Revenue - NHC'!V27="","",'Revenue - NHC'!V27)</f>
        <v>165862</v>
      </c>
      <c r="H26" s="175">
        <f>IF('Revenue - WHC'!V27="","",'Revenue - WHC'!V27)</f>
        <v>165862</v>
      </c>
      <c r="I26" s="175">
        <f>IF('Expenditure- NHC'!R26="","",'Expenditure- NHC'!R26)</f>
        <v>273524</v>
      </c>
      <c r="J26" s="174">
        <f>IF('Expenditure - WHC'!R26="","",'Expenditure - WHC'!R26)</f>
        <v>273524</v>
      </c>
      <c r="K26" s="191">
        <f t="shared" si="1"/>
        <v>0</v>
      </c>
      <c r="L26" s="195">
        <f t="shared" si="2"/>
        <v>0</v>
      </c>
      <c r="M26" s="189"/>
      <c r="N26" s="190"/>
      <c r="P26" s="13"/>
      <c r="Q26" s="168" t="str">
        <f>'Assets - NHC'!E84</f>
        <v>Bridges</v>
      </c>
      <c r="R26" s="128">
        <f>'Assets - NHC'!N84</f>
        <v>0</v>
      </c>
      <c r="S26" s="128">
        <f>'Assets - NHC'!O84</f>
        <v>0</v>
      </c>
      <c r="T26" s="128">
        <f>'Assets - NHC'!P84</f>
        <v>0</v>
      </c>
      <c r="U26" s="128">
        <f>'Assets - NHC'!Q84</f>
        <v>0</v>
      </c>
      <c r="V26" s="128">
        <f>'Assets - NHC'!R84</f>
        <v>0</v>
      </c>
      <c r="W26" s="128">
        <f>'Assets - WHC'!N84</f>
        <v>0</v>
      </c>
      <c r="X26" s="128">
        <f>'Assets - WHC'!O84</f>
        <v>0</v>
      </c>
      <c r="Y26" s="128">
        <f>'Assets - WHC'!P84</f>
        <v>0</v>
      </c>
      <c r="Z26" s="128">
        <f>'Assets - WHC'!Q84</f>
        <v>0</v>
      </c>
      <c r="AA26" s="128">
        <f>'Assets - WHC'!R84</f>
        <v>0</v>
      </c>
      <c r="AB26" s="169"/>
      <c r="AC26" s="168" t="str">
        <f t="shared" si="3"/>
        <v>Bridges</v>
      </c>
      <c r="AD26" s="128">
        <f t="shared" si="13"/>
        <v>0</v>
      </c>
      <c r="AE26" s="128">
        <f t="shared" si="14"/>
        <v>0</v>
      </c>
      <c r="AF26" s="128">
        <f t="shared" si="15"/>
        <v>0</v>
      </c>
      <c r="AG26" s="128">
        <f t="shared" si="16"/>
        <v>0</v>
      </c>
      <c r="AH26" s="128">
        <f t="shared" si="17"/>
        <v>0</v>
      </c>
      <c r="AI26" s="31"/>
    </row>
    <row r="27" spans="3:92" x14ac:dyDescent="0.2">
      <c r="C27" s="13"/>
      <c r="D27" s="79">
        <f t="shared" si="9"/>
        <v>17</v>
      </c>
      <c r="E27" s="162" t="str">
        <f>IF(OR('Services - NHC'!E26="",'Services - NHC'!E26="[Enter service]"),"",'Services - NHC'!E26)</f>
        <v>Human resources</v>
      </c>
      <c r="F27" s="163" t="str">
        <f>IF(OR('Services - NHC'!F26="",'Services - NHC'!F26="[Select]"),"",'Services - NHC'!F26)</f>
        <v>Internal</v>
      </c>
      <c r="G27" s="175">
        <f>IF('Revenue - NHC'!V28="","",'Revenue - NHC'!V28)</f>
        <v>6500</v>
      </c>
      <c r="H27" s="175">
        <f>IF('Revenue - WHC'!V28="","",'Revenue - WHC'!V28)</f>
        <v>6500</v>
      </c>
      <c r="I27" s="175">
        <f>IF('Expenditure- NHC'!R27="","",'Expenditure- NHC'!R27)</f>
        <v>498038</v>
      </c>
      <c r="J27" s="174">
        <f>IF('Expenditure - WHC'!R27="","",'Expenditure - WHC'!R27)</f>
        <v>498038</v>
      </c>
      <c r="K27" s="191">
        <f t="shared" si="1"/>
        <v>0</v>
      </c>
      <c r="L27" s="195">
        <f t="shared" si="2"/>
        <v>0</v>
      </c>
      <c r="M27" s="189"/>
      <c r="N27" s="190"/>
      <c r="P27" s="13"/>
      <c r="Q27" s="168" t="str">
        <f>'Assets - NHC'!E85</f>
        <v>Footpaths and cycleways</v>
      </c>
      <c r="R27" s="128">
        <f>'Assets - NHC'!N85</f>
        <v>195000</v>
      </c>
      <c r="S27" s="128">
        <f>'Assets - NHC'!O85</f>
        <v>50000</v>
      </c>
      <c r="T27" s="128">
        <f>'Assets - NHC'!P85</f>
        <v>0</v>
      </c>
      <c r="U27" s="128">
        <f>'Assets - NHC'!Q85</f>
        <v>0</v>
      </c>
      <c r="V27" s="128">
        <f>'Assets - NHC'!R85</f>
        <v>245000</v>
      </c>
      <c r="W27" s="128">
        <f>'Assets - WHC'!N85</f>
        <v>195000</v>
      </c>
      <c r="X27" s="128">
        <f>'Assets - WHC'!O85</f>
        <v>50000</v>
      </c>
      <c r="Y27" s="128">
        <f>'Assets - WHC'!P85</f>
        <v>0</v>
      </c>
      <c r="Z27" s="128">
        <f>'Assets - WHC'!Q85</f>
        <v>0</v>
      </c>
      <c r="AA27" s="128">
        <f>'Assets - WHC'!R85</f>
        <v>245000</v>
      </c>
      <c r="AB27" s="169"/>
      <c r="AC27" s="168" t="str">
        <f t="shared" si="3"/>
        <v>Footpaths and cycleways</v>
      </c>
      <c r="AD27" s="128">
        <f t="shared" si="13"/>
        <v>0</v>
      </c>
      <c r="AE27" s="128">
        <f t="shared" si="14"/>
        <v>0</v>
      </c>
      <c r="AF27" s="128">
        <f t="shared" si="15"/>
        <v>0</v>
      </c>
      <c r="AG27" s="128">
        <f t="shared" si="16"/>
        <v>0</v>
      </c>
      <c r="AH27" s="128">
        <f t="shared" si="17"/>
        <v>0</v>
      </c>
      <c r="AI27" s="31"/>
    </row>
    <row r="28" spans="3:92" x14ac:dyDescent="0.2">
      <c r="C28" s="13"/>
      <c r="D28" s="19">
        <f t="shared" si="9"/>
        <v>18</v>
      </c>
      <c r="E28" s="162" t="str">
        <f>IF(OR('Services - NHC'!E27="",'Services - NHC'!E27="[Enter service]"),"",'Services - NHC'!E27)</f>
        <v>Information technology</v>
      </c>
      <c r="F28" s="163" t="str">
        <f>IF(OR('Services - NHC'!F27="",'Services - NHC'!F27="[Select]"),"",'Services - NHC'!F27)</f>
        <v>Mixed</v>
      </c>
      <c r="G28" s="175">
        <f>IF('Revenue - NHC'!V29="","",'Revenue - NHC'!V29)</f>
        <v>0</v>
      </c>
      <c r="H28" s="175">
        <f>IF('Revenue - WHC'!V29="","",'Revenue - WHC'!V29)</f>
        <v>0</v>
      </c>
      <c r="I28" s="175">
        <f>IF('Expenditure- NHC'!R28="","",'Expenditure- NHC'!R28)</f>
        <v>544853</v>
      </c>
      <c r="J28" s="174">
        <f>IF('Expenditure - WHC'!R28="","",'Expenditure - WHC'!R28)</f>
        <v>544853</v>
      </c>
      <c r="K28" s="191">
        <f t="shared" si="1"/>
        <v>0</v>
      </c>
      <c r="L28" s="195">
        <f t="shared" si="2"/>
        <v>0</v>
      </c>
      <c r="M28" s="189"/>
      <c r="N28" s="190"/>
      <c r="P28" s="13"/>
      <c r="Q28" s="168" t="str">
        <f>'Assets - NHC'!E86</f>
        <v>Drainage</v>
      </c>
      <c r="R28" s="128">
        <f>'Assets - NHC'!N86</f>
        <v>0</v>
      </c>
      <c r="S28" s="128">
        <f>'Assets - NHC'!O86</f>
        <v>130000</v>
      </c>
      <c r="T28" s="128">
        <f>'Assets - NHC'!P86</f>
        <v>0</v>
      </c>
      <c r="U28" s="128">
        <f>'Assets - NHC'!Q86</f>
        <v>0</v>
      </c>
      <c r="V28" s="128">
        <f>'Assets - NHC'!R86</f>
        <v>130000</v>
      </c>
      <c r="W28" s="128">
        <f>'Assets - WHC'!N86</f>
        <v>0</v>
      </c>
      <c r="X28" s="128">
        <f>'Assets - WHC'!O86</f>
        <v>130000</v>
      </c>
      <c r="Y28" s="128">
        <f>'Assets - WHC'!P86</f>
        <v>0</v>
      </c>
      <c r="Z28" s="128">
        <f>'Assets - WHC'!Q86</f>
        <v>0</v>
      </c>
      <c r="AA28" s="128">
        <f>'Assets - WHC'!R86</f>
        <v>130000</v>
      </c>
      <c r="AB28" s="169"/>
      <c r="AC28" s="168" t="str">
        <f t="shared" si="3"/>
        <v>Drainage</v>
      </c>
      <c r="AD28" s="128">
        <f t="shared" si="13"/>
        <v>0</v>
      </c>
      <c r="AE28" s="128">
        <f t="shared" si="14"/>
        <v>0</v>
      </c>
      <c r="AF28" s="128">
        <f t="shared" si="15"/>
        <v>0</v>
      </c>
      <c r="AG28" s="128">
        <f t="shared" si="16"/>
        <v>0</v>
      </c>
      <c r="AH28" s="128">
        <f t="shared" si="17"/>
        <v>0</v>
      </c>
      <c r="AI28" s="31"/>
    </row>
    <row r="29" spans="3:92" x14ac:dyDescent="0.2">
      <c r="C29" s="13"/>
      <c r="D29" s="19">
        <f t="shared" si="9"/>
        <v>19</v>
      </c>
      <c r="E29" s="162" t="str">
        <f>IF(OR('Services - NHC'!E28="",'Services - NHC'!E28="[Enter service]"),"",'Services - NHC'!E28)</f>
        <v>Infrastructure management</v>
      </c>
      <c r="F29" s="163" t="str">
        <f>IF(OR('Services - NHC'!F28="",'Services - NHC'!F28="[Select]"),"",'Services - NHC'!F28)</f>
        <v>External</v>
      </c>
      <c r="G29" s="175">
        <f>IF('Revenue - NHC'!V30="","",'Revenue - NHC'!V30)</f>
        <v>81000</v>
      </c>
      <c r="H29" s="175">
        <f>IF('Revenue - WHC'!V30="","",'Revenue - WHC'!V30)</f>
        <v>81000</v>
      </c>
      <c r="I29" s="175">
        <f>IF('Expenditure- NHC'!R29="","",'Expenditure- NHC'!R29)</f>
        <v>4777883</v>
      </c>
      <c r="J29" s="174">
        <f>IF('Expenditure - WHC'!R29="","",'Expenditure - WHC'!R29)</f>
        <v>4777883</v>
      </c>
      <c r="K29" s="191">
        <f t="shared" si="1"/>
        <v>0</v>
      </c>
      <c r="L29" s="195">
        <f t="shared" si="2"/>
        <v>0</v>
      </c>
      <c r="M29" s="189"/>
      <c r="N29" s="190"/>
      <c r="P29" s="13"/>
      <c r="Q29" s="168" t="str">
        <f>'Assets - NHC'!E87</f>
        <v>Recreastional, leisure and community facilities</v>
      </c>
      <c r="R29" s="128">
        <f>'Assets - NHC'!N87</f>
        <v>38500</v>
      </c>
      <c r="S29" s="128">
        <f>'Assets - NHC'!O87</f>
        <v>600000</v>
      </c>
      <c r="T29" s="128">
        <f>'Assets - NHC'!P87</f>
        <v>0</v>
      </c>
      <c r="U29" s="128">
        <f>'Assets - NHC'!Q87</f>
        <v>0</v>
      </c>
      <c r="V29" s="128">
        <f>'Assets - NHC'!R87</f>
        <v>638500</v>
      </c>
      <c r="W29" s="128">
        <f>'Assets - WHC'!N87</f>
        <v>5866092</v>
      </c>
      <c r="X29" s="128">
        <f>'Assets - WHC'!O87</f>
        <v>600000</v>
      </c>
      <c r="Y29" s="128">
        <f>'Assets - WHC'!P87</f>
        <v>0</v>
      </c>
      <c r="Z29" s="128">
        <f>'Assets - WHC'!Q87</f>
        <v>0</v>
      </c>
      <c r="AA29" s="128">
        <f>'Assets - WHC'!R87</f>
        <v>6466092</v>
      </c>
      <c r="AB29" s="169"/>
      <c r="AC29" s="168" t="str">
        <f t="shared" si="3"/>
        <v>Recreastional, leisure and community facilities</v>
      </c>
      <c r="AD29" s="128">
        <f t="shared" si="13"/>
        <v>5827592</v>
      </c>
      <c r="AE29" s="128">
        <f t="shared" si="14"/>
        <v>0</v>
      </c>
      <c r="AF29" s="128">
        <f t="shared" si="15"/>
        <v>0</v>
      </c>
      <c r="AG29" s="128">
        <f t="shared" si="16"/>
        <v>0</v>
      </c>
      <c r="AH29" s="128">
        <f t="shared" si="17"/>
        <v>5827592</v>
      </c>
      <c r="AI29" s="31"/>
    </row>
    <row r="30" spans="3:92" x14ac:dyDescent="0.2">
      <c r="C30" s="13"/>
      <c r="D30" s="19">
        <f t="shared" si="9"/>
        <v>20</v>
      </c>
      <c r="E30" s="162" t="str">
        <f>IF(OR('Services - NHC'!E29="",'Services - NHC'!E29="[Enter service]"),"",'Services - NHC'!E29)</f>
        <v>Local laws</v>
      </c>
      <c r="F30" s="163" t="str">
        <f>IF(OR('Services - NHC'!F29="",'Services - NHC'!F29="[Select]"),"",'Services - NHC'!F29)</f>
        <v>External</v>
      </c>
      <c r="G30" s="175">
        <f>IF('Revenue - NHC'!V31="","",'Revenue - NHC'!V31)</f>
        <v>137100</v>
      </c>
      <c r="H30" s="175">
        <f>IF('Revenue - WHC'!V31="","",'Revenue - WHC'!V31)</f>
        <v>137100</v>
      </c>
      <c r="I30" s="175">
        <f>IF('Expenditure- NHC'!R30="","",'Expenditure- NHC'!R30)</f>
        <v>228186</v>
      </c>
      <c r="J30" s="174">
        <f>IF('Expenditure - WHC'!R30="","",'Expenditure - WHC'!R30)</f>
        <v>228186</v>
      </c>
      <c r="K30" s="191">
        <f t="shared" si="1"/>
        <v>0</v>
      </c>
      <c r="L30" s="195">
        <f t="shared" si="2"/>
        <v>0</v>
      </c>
      <c r="M30" s="189"/>
      <c r="N30" s="190"/>
      <c r="P30" s="13"/>
      <c r="Q30" s="168" t="str">
        <f>'Assets - NHC'!E88</f>
        <v>Waste management</v>
      </c>
      <c r="R30" s="128">
        <f>'Assets - NHC'!N88</f>
        <v>0</v>
      </c>
      <c r="S30" s="128">
        <f>'Assets - NHC'!O88</f>
        <v>0</v>
      </c>
      <c r="T30" s="128">
        <f>'Assets - NHC'!P88</f>
        <v>0</v>
      </c>
      <c r="U30" s="128">
        <f>'Assets - NHC'!Q88</f>
        <v>0</v>
      </c>
      <c r="V30" s="128">
        <f>'Assets - NHC'!R88</f>
        <v>0</v>
      </c>
      <c r="W30" s="128">
        <f>'Assets - WHC'!N88</f>
        <v>0</v>
      </c>
      <c r="X30" s="128">
        <f>'Assets - WHC'!O88</f>
        <v>0</v>
      </c>
      <c r="Y30" s="128">
        <f>'Assets - WHC'!P88</f>
        <v>0</v>
      </c>
      <c r="Z30" s="128">
        <f>'Assets - WHC'!Q88</f>
        <v>0</v>
      </c>
      <c r="AA30" s="128">
        <f>'Assets - WHC'!R88</f>
        <v>0</v>
      </c>
      <c r="AB30" s="169"/>
      <c r="AC30" s="168" t="str">
        <f t="shared" si="3"/>
        <v>Waste management</v>
      </c>
      <c r="AD30" s="128">
        <f t="shared" si="13"/>
        <v>0</v>
      </c>
      <c r="AE30" s="128">
        <f t="shared" si="14"/>
        <v>0</v>
      </c>
      <c r="AF30" s="128">
        <f t="shared" si="15"/>
        <v>0</v>
      </c>
      <c r="AG30" s="128">
        <f t="shared" si="16"/>
        <v>0</v>
      </c>
      <c r="AH30" s="128">
        <f t="shared" si="17"/>
        <v>0</v>
      </c>
      <c r="AI30" s="31"/>
    </row>
    <row r="31" spans="3:92" x14ac:dyDescent="0.2">
      <c r="C31" s="13"/>
      <c r="D31" s="79">
        <f t="shared" si="9"/>
        <v>21</v>
      </c>
      <c r="E31" s="162" t="str">
        <f>IF(OR('Services - NHC'!E30="",'Services - NHC'!E30="[Enter service]"),"",'Services - NHC'!E30)</f>
        <v>Other community services</v>
      </c>
      <c r="F31" s="163" t="str">
        <f>IF(OR('Services - NHC'!F30="",'Services - NHC'!F30="[Select]"),"",'Services - NHC'!F30)</f>
        <v>External</v>
      </c>
      <c r="G31" s="175">
        <f>IF('Revenue - NHC'!V32="","",'Revenue - NHC'!V32)</f>
        <v>10000</v>
      </c>
      <c r="H31" s="175">
        <f>IF('Revenue - WHC'!V32="","",'Revenue - WHC'!V32)</f>
        <v>10000</v>
      </c>
      <c r="I31" s="175">
        <f>IF('Expenditure- NHC'!R31="","",'Expenditure- NHC'!R31)</f>
        <v>253454</v>
      </c>
      <c r="J31" s="174">
        <f>IF('Expenditure - WHC'!R31="","",'Expenditure - WHC'!R31)</f>
        <v>253454</v>
      </c>
      <c r="K31" s="191">
        <f t="shared" ref="K31:K94" si="18">IFERROR(H31-G31,"")</f>
        <v>0</v>
      </c>
      <c r="L31" s="195">
        <f t="shared" ref="L31:L94" si="19">IFERROR(J31-I31,"")</f>
        <v>0</v>
      </c>
      <c r="M31" s="189"/>
      <c r="N31" s="190"/>
      <c r="P31" s="13"/>
      <c r="Q31" s="168" t="str">
        <f>'Assets - NHC'!E89</f>
        <v>Parks, open space and streetscapes</v>
      </c>
      <c r="R31" s="128">
        <f>'Assets - NHC'!N89</f>
        <v>0</v>
      </c>
      <c r="S31" s="128">
        <f>'Assets - NHC'!O89</f>
        <v>0</v>
      </c>
      <c r="T31" s="128">
        <f>'Assets - NHC'!P89</f>
        <v>0</v>
      </c>
      <c r="U31" s="128">
        <f>'Assets - NHC'!Q89</f>
        <v>0</v>
      </c>
      <c r="V31" s="128">
        <f>'Assets - NHC'!R89</f>
        <v>0</v>
      </c>
      <c r="W31" s="128">
        <f>'Assets - WHC'!N89</f>
        <v>0</v>
      </c>
      <c r="X31" s="128">
        <f>'Assets - WHC'!O89</f>
        <v>0</v>
      </c>
      <c r="Y31" s="128">
        <f>'Assets - WHC'!P89</f>
        <v>0</v>
      </c>
      <c r="Z31" s="128">
        <f>'Assets - WHC'!Q89</f>
        <v>0</v>
      </c>
      <c r="AA31" s="128">
        <f>'Assets - WHC'!R89</f>
        <v>0</v>
      </c>
      <c r="AB31" s="169"/>
      <c r="AC31" s="168" t="str">
        <f t="shared" si="3"/>
        <v>Parks, open space and streetscapes</v>
      </c>
      <c r="AD31" s="128">
        <f t="shared" si="13"/>
        <v>0</v>
      </c>
      <c r="AE31" s="128">
        <f t="shared" si="14"/>
        <v>0</v>
      </c>
      <c r="AF31" s="128">
        <f t="shared" si="15"/>
        <v>0</v>
      </c>
      <c r="AG31" s="128">
        <f t="shared" si="16"/>
        <v>0</v>
      </c>
      <c r="AH31" s="128">
        <f t="shared" si="17"/>
        <v>0</v>
      </c>
      <c r="AI31" s="31"/>
    </row>
    <row r="32" spans="3:92" x14ac:dyDescent="0.2">
      <c r="C32" s="13"/>
      <c r="D32" s="19">
        <f t="shared" si="9"/>
        <v>22</v>
      </c>
      <c r="E32" s="162" t="str">
        <f>IF(OR('Services - NHC'!E31="",'Services - NHC'!E31="[Enter service]"),"",'Services - NHC'!E31)</f>
        <v>Parks and gardens</v>
      </c>
      <c r="F32" s="163" t="str">
        <f>IF(OR('Services - NHC'!F31="",'Services - NHC'!F31="[Select]"),"",'Services - NHC'!F31)</f>
        <v>External</v>
      </c>
      <c r="G32" s="175">
        <f>IF('Revenue - NHC'!V33="","",'Revenue - NHC'!V33)</f>
        <v>7000</v>
      </c>
      <c r="H32" s="175">
        <f>IF('Revenue - WHC'!V33="","",'Revenue - WHC'!V33)</f>
        <v>7000</v>
      </c>
      <c r="I32" s="175">
        <f>IF('Expenditure- NHC'!R32="","",'Expenditure- NHC'!R32)</f>
        <v>733263</v>
      </c>
      <c r="J32" s="174">
        <f>IF('Expenditure - WHC'!R32="","",'Expenditure - WHC'!R32)</f>
        <v>733263</v>
      </c>
      <c r="K32" s="191">
        <f t="shared" si="18"/>
        <v>0</v>
      </c>
      <c r="L32" s="195">
        <f t="shared" si="19"/>
        <v>0</v>
      </c>
      <c r="M32" s="189"/>
      <c r="N32" s="190"/>
      <c r="P32" s="13"/>
      <c r="Q32" s="168" t="str">
        <f>'Assets - NHC'!E90</f>
        <v>Aerodromes</v>
      </c>
      <c r="R32" s="132">
        <f>'Assets - NHC'!N90</f>
        <v>0</v>
      </c>
      <c r="S32" s="132">
        <f>'Assets - NHC'!O90</f>
        <v>0</v>
      </c>
      <c r="T32" s="132">
        <f>'Assets - NHC'!P90</f>
        <v>0</v>
      </c>
      <c r="U32" s="132">
        <f>'Assets - NHC'!Q90</f>
        <v>0</v>
      </c>
      <c r="V32" s="132">
        <f>'Assets - NHC'!R90</f>
        <v>0</v>
      </c>
      <c r="W32" s="132">
        <f>'Assets - WHC'!N90</f>
        <v>0</v>
      </c>
      <c r="X32" s="132">
        <f>'Assets - WHC'!O90</f>
        <v>0</v>
      </c>
      <c r="Y32" s="132">
        <f>'Assets - WHC'!P90</f>
        <v>0</v>
      </c>
      <c r="Z32" s="132">
        <f>'Assets - WHC'!Q90</f>
        <v>0</v>
      </c>
      <c r="AA32" s="132">
        <f>'Assets - WHC'!R90</f>
        <v>0</v>
      </c>
      <c r="AB32" s="169"/>
      <c r="AC32" s="168" t="str">
        <f t="shared" si="3"/>
        <v>Aerodromes</v>
      </c>
      <c r="AD32" s="128">
        <f t="shared" si="13"/>
        <v>0</v>
      </c>
      <c r="AE32" s="128">
        <f t="shared" si="14"/>
        <v>0</v>
      </c>
      <c r="AF32" s="128">
        <f t="shared" si="15"/>
        <v>0</v>
      </c>
      <c r="AG32" s="128">
        <f t="shared" si="16"/>
        <v>0</v>
      </c>
      <c r="AH32" s="128">
        <f t="shared" si="17"/>
        <v>0</v>
      </c>
      <c r="AI32" s="31"/>
    </row>
    <row r="33" spans="3:35" x14ac:dyDescent="0.2">
      <c r="C33" s="13"/>
      <c r="D33" s="19">
        <f t="shared" si="9"/>
        <v>23</v>
      </c>
      <c r="E33" s="162" t="str">
        <f>IF(OR('Services - NHC'!E32="",'Services - NHC'!E32="[Enter service]"),"",'Services - NHC'!E32)</f>
        <v>Revenue services</v>
      </c>
      <c r="F33" s="163" t="str">
        <f>IF(OR('Services - NHC'!F32="",'Services - NHC'!F32="[Select]"),"",'Services - NHC'!F32)</f>
        <v>Mixed</v>
      </c>
      <c r="G33" s="175">
        <f>IF('Revenue - NHC'!V34="","",'Revenue - NHC'!V34)</f>
        <v>11011149</v>
      </c>
      <c r="H33" s="175">
        <f>IF('Revenue - WHC'!V34="","",'Revenue - WHC'!V34)</f>
        <v>12211149</v>
      </c>
      <c r="I33" s="175">
        <f>IF('Expenditure- NHC'!R33="","",'Expenditure- NHC'!R33)</f>
        <v>302146</v>
      </c>
      <c r="J33" s="174">
        <f>IF('Expenditure - WHC'!R33="","",'Expenditure - WHC'!R33)</f>
        <v>302146</v>
      </c>
      <c r="K33" s="191">
        <f t="shared" si="18"/>
        <v>1200000</v>
      </c>
      <c r="L33" s="195">
        <f t="shared" si="19"/>
        <v>0</v>
      </c>
      <c r="M33" s="189"/>
      <c r="N33" s="190"/>
      <c r="P33" s="13"/>
      <c r="Q33" s="168" t="str">
        <f>'Assets - NHC'!E91</f>
        <v>Off street car parks</v>
      </c>
      <c r="R33" s="128">
        <f>'Assets - NHC'!N91</f>
        <v>0</v>
      </c>
      <c r="S33" s="128">
        <f>'Assets - NHC'!O91</f>
        <v>0</v>
      </c>
      <c r="T33" s="128">
        <f>'Assets - NHC'!P91</f>
        <v>0</v>
      </c>
      <c r="U33" s="128">
        <f>'Assets - NHC'!Q91</f>
        <v>0</v>
      </c>
      <c r="V33" s="128">
        <f>'Assets - NHC'!R91</f>
        <v>0</v>
      </c>
      <c r="W33" s="128">
        <f>'Assets - WHC'!N91</f>
        <v>0</v>
      </c>
      <c r="X33" s="128">
        <f>'Assets - WHC'!O91</f>
        <v>0</v>
      </c>
      <c r="Y33" s="128">
        <f>'Assets - WHC'!P91</f>
        <v>0</v>
      </c>
      <c r="Z33" s="128">
        <f>'Assets - WHC'!Q91</f>
        <v>0</v>
      </c>
      <c r="AA33" s="128">
        <f>'Assets - WHC'!R91</f>
        <v>0</v>
      </c>
      <c r="AB33" s="169"/>
      <c r="AC33" s="168" t="str">
        <f t="shared" si="3"/>
        <v>Off street car parks</v>
      </c>
      <c r="AD33" s="128">
        <f t="shared" si="13"/>
        <v>0</v>
      </c>
      <c r="AE33" s="128">
        <f t="shared" si="14"/>
        <v>0</v>
      </c>
      <c r="AF33" s="128">
        <f t="shared" si="15"/>
        <v>0</v>
      </c>
      <c r="AG33" s="128">
        <f t="shared" si="16"/>
        <v>0</v>
      </c>
      <c r="AH33" s="128">
        <f t="shared" si="17"/>
        <v>0</v>
      </c>
      <c r="AI33" s="31"/>
    </row>
    <row r="34" spans="3:35" ht="12.75" customHeight="1" x14ac:dyDescent="0.2">
      <c r="C34" s="13"/>
      <c r="D34" s="79">
        <f t="shared" si="9"/>
        <v>24</v>
      </c>
      <c r="E34" s="162" t="str">
        <f>IF(OR('Services - NHC'!E33="",'Services - NHC'!E33="[Enter service]"),"",'Services - NHC'!E33)</f>
        <v>Risk management</v>
      </c>
      <c r="F34" s="163" t="str">
        <f>IF(OR('Services - NHC'!F33="",'Services - NHC'!F33="[Select]"),"",'Services - NHC'!F33)</f>
        <v>Mixed</v>
      </c>
      <c r="G34" s="175">
        <f>IF('Revenue - NHC'!V35="","",'Revenue - NHC'!V35)</f>
        <v>0</v>
      </c>
      <c r="H34" s="175">
        <f>IF('Revenue - WHC'!V35="","",'Revenue - WHC'!V35)</f>
        <v>0</v>
      </c>
      <c r="I34" s="175">
        <f>IF('Expenditure- NHC'!R34="","",'Expenditure- NHC'!R34)</f>
        <v>296210</v>
      </c>
      <c r="J34" s="174">
        <f>IF('Expenditure - WHC'!R34="","",'Expenditure - WHC'!R34)</f>
        <v>296210</v>
      </c>
      <c r="K34" s="191">
        <f t="shared" si="18"/>
        <v>0</v>
      </c>
      <c r="L34" s="195">
        <f t="shared" si="19"/>
        <v>0</v>
      </c>
      <c r="M34" s="189"/>
      <c r="N34" s="190"/>
      <c r="P34" s="13"/>
      <c r="Q34" s="168" t="str">
        <f>'Assets - NHC'!E92</f>
        <v>Other infrastructure</v>
      </c>
      <c r="R34" s="128">
        <f>'Assets - NHC'!N92</f>
        <v>0</v>
      </c>
      <c r="S34" s="128">
        <f>'Assets - NHC'!O92</f>
        <v>0</v>
      </c>
      <c r="T34" s="128">
        <f>'Assets - NHC'!P92</f>
        <v>0</v>
      </c>
      <c r="U34" s="128">
        <f>'Assets - NHC'!Q92</f>
        <v>19000</v>
      </c>
      <c r="V34" s="128">
        <f>'Assets - NHC'!R92</f>
        <v>19000</v>
      </c>
      <c r="W34" s="128">
        <f>'Assets - WHC'!N92</f>
        <v>0</v>
      </c>
      <c r="X34" s="128">
        <f>'Assets - WHC'!O92</f>
        <v>0</v>
      </c>
      <c r="Y34" s="128">
        <f>'Assets - WHC'!P92</f>
        <v>0</v>
      </c>
      <c r="Z34" s="128">
        <f>'Assets - WHC'!Q92</f>
        <v>19000</v>
      </c>
      <c r="AA34" s="128">
        <f>'Assets - WHC'!R92</f>
        <v>19000</v>
      </c>
      <c r="AB34" s="169"/>
      <c r="AC34" s="168" t="str">
        <f t="shared" si="3"/>
        <v>Other infrastructure</v>
      </c>
      <c r="AD34" s="128">
        <f t="shared" si="13"/>
        <v>0</v>
      </c>
      <c r="AE34" s="128">
        <f t="shared" si="14"/>
        <v>0</v>
      </c>
      <c r="AF34" s="128">
        <f t="shared" si="15"/>
        <v>0</v>
      </c>
      <c r="AG34" s="128">
        <f t="shared" si="16"/>
        <v>0</v>
      </c>
      <c r="AH34" s="128">
        <f t="shared" si="17"/>
        <v>0</v>
      </c>
      <c r="AI34" s="31"/>
    </row>
    <row r="35" spans="3:35" x14ac:dyDescent="0.2">
      <c r="C35" s="13"/>
      <c r="D35" s="19">
        <f t="shared" si="9"/>
        <v>25</v>
      </c>
      <c r="E35" s="162" t="str">
        <f>IF(OR('Services - NHC'!E34="",'Services - NHC'!E34="[Enter service]"),"",'Services - NHC'!E34)</f>
        <v>Roads</v>
      </c>
      <c r="F35" s="163" t="str">
        <f>IF(OR('Services - NHC'!F34="",'Services - NHC'!F34="[Select]"),"",'Services - NHC'!F34)</f>
        <v>External</v>
      </c>
      <c r="G35" s="175">
        <f>IF('Revenue - NHC'!V36="","",'Revenue - NHC'!V36)</f>
        <v>2184739</v>
      </c>
      <c r="H35" s="175">
        <f>IF('Revenue - WHC'!V36="","",'Revenue - WHC'!V36)</f>
        <v>2184739</v>
      </c>
      <c r="I35" s="175">
        <f>IF('Expenditure- NHC'!R35="","",'Expenditure- NHC'!R35)</f>
        <v>1655326</v>
      </c>
      <c r="J35" s="174">
        <f>IF('Expenditure - WHC'!R35="","",'Expenditure - WHC'!R35)</f>
        <v>1655326</v>
      </c>
      <c r="K35" s="191">
        <f t="shared" si="18"/>
        <v>0</v>
      </c>
      <c r="L35" s="195">
        <f t="shared" si="19"/>
        <v>0</v>
      </c>
      <c r="M35" s="189"/>
      <c r="N35" s="190"/>
      <c r="P35" s="13"/>
      <c r="Q35" s="183" t="s">
        <v>87</v>
      </c>
      <c r="R35" s="169">
        <f>R24+R18+R11</f>
        <v>373500</v>
      </c>
      <c r="S35" s="169">
        <f t="shared" ref="S35:AA35" si="20">S24+S18+S11</f>
        <v>3179500</v>
      </c>
      <c r="T35" s="169">
        <f t="shared" si="20"/>
        <v>0</v>
      </c>
      <c r="U35" s="169">
        <f t="shared" si="20"/>
        <v>3365519</v>
      </c>
      <c r="V35" s="169">
        <f t="shared" si="20"/>
        <v>6918519</v>
      </c>
      <c r="W35" s="169">
        <f t="shared" si="20"/>
        <v>6876092</v>
      </c>
      <c r="X35" s="169">
        <f t="shared" si="20"/>
        <v>3179500</v>
      </c>
      <c r="Y35" s="169">
        <f t="shared" si="20"/>
        <v>0</v>
      </c>
      <c r="Z35" s="169">
        <f t="shared" si="20"/>
        <v>3365519</v>
      </c>
      <c r="AA35" s="169">
        <f t="shared" si="20"/>
        <v>13421111</v>
      </c>
      <c r="AB35" s="169"/>
      <c r="AC35" s="183" t="s">
        <v>87</v>
      </c>
      <c r="AD35" s="169">
        <f>AD24+AD18+AD11</f>
        <v>6502592</v>
      </c>
      <c r="AE35" s="169">
        <f>AE24+AE18+AE11</f>
        <v>0</v>
      </c>
      <c r="AF35" s="169">
        <f>AF24+AF18+AF11</f>
        <v>0</v>
      </c>
      <c r="AG35" s="169">
        <f>AG24+AG18+AG11</f>
        <v>0</v>
      </c>
      <c r="AH35" s="169">
        <f>AH24+AH18+AH11</f>
        <v>6502592</v>
      </c>
      <c r="AI35" s="31"/>
    </row>
    <row r="36" spans="3:35" x14ac:dyDescent="0.2">
      <c r="C36" s="13"/>
      <c r="D36" s="19">
        <f t="shared" si="9"/>
        <v>26</v>
      </c>
      <c r="E36" s="162" t="str">
        <f>IF(OR('Services - NHC'!E35="",'Services - NHC'!E35="[Enter service]"),"",'Services - NHC'!E35)</f>
        <v>School crossing supervision</v>
      </c>
      <c r="F36" s="163" t="str">
        <f>IF(OR('Services - NHC'!F35="",'Services - NHC'!F35="[Select]"),"",'Services - NHC'!F35)</f>
        <v>External</v>
      </c>
      <c r="G36" s="175">
        <f>IF('Revenue - NHC'!V37="","",'Revenue - NHC'!V37)</f>
        <v>30205</v>
      </c>
      <c r="H36" s="175">
        <f>IF('Revenue - WHC'!V37="","",'Revenue - WHC'!V37)</f>
        <v>30205</v>
      </c>
      <c r="I36" s="175">
        <f>IF('Expenditure- NHC'!R36="","",'Expenditure- NHC'!R36)</f>
        <v>66905</v>
      </c>
      <c r="J36" s="174">
        <f>IF('Expenditure - WHC'!R36="","",'Expenditure - WHC'!R36)</f>
        <v>66905</v>
      </c>
      <c r="K36" s="191">
        <f t="shared" si="18"/>
        <v>0</v>
      </c>
      <c r="L36" s="195">
        <f t="shared" si="19"/>
        <v>0</v>
      </c>
      <c r="M36" s="189"/>
      <c r="N36" s="190"/>
      <c r="P36" s="13"/>
      <c r="Q36" s="169"/>
      <c r="R36" s="169"/>
      <c r="S36" s="169"/>
      <c r="T36" s="169"/>
      <c r="U36" s="169"/>
      <c r="V36" s="169"/>
      <c r="W36" s="169"/>
      <c r="X36" s="169"/>
      <c r="Y36" s="169"/>
      <c r="Z36" s="169"/>
      <c r="AA36" s="169"/>
      <c r="AB36" s="169"/>
      <c r="AC36" s="169"/>
      <c r="AD36" s="169"/>
      <c r="AE36" s="169"/>
      <c r="AF36" s="169"/>
      <c r="AG36" s="169"/>
      <c r="AH36" s="169"/>
      <c r="AI36" s="31"/>
    </row>
    <row r="37" spans="3:35" ht="13.5" thickBot="1" x14ac:dyDescent="0.25">
      <c r="C37" s="13"/>
      <c r="D37" s="19">
        <f t="shared" si="9"/>
        <v>27</v>
      </c>
      <c r="E37" s="162" t="str">
        <f>IF(OR('Services - NHC'!E36="",'Services - NHC'!E36="[Enter service]"),"",'Services - NHC'!E36)</f>
        <v>Sport and recreation</v>
      </c>
      <c r="F37" s="163" t="str">
        <f>IF(OR('Services - NHC'!F36="",'Services - NHC'!F36="[Select]"),"",'Services - NHC'!F36)</f>
        <v>External</v>
      </c>
      <c r="G37" s="175">
        <f>IF('Revenue - NHC'!V38="","",'Revenue - NHC'!V38)</f>
        <v>376200</v>
      </c>
      <c r="H37" s="175">
        <f>IF('Revenue - WHC'!V38="","",'Revenue - WHC'!V38)</f>
        <v>4454200</v>
      </c>
      <c r="I37" s="175">
        <f>IF('Expenditure- NHC'!R37="","",'Expenditure- NHC'!R37)</f>
        <v>238418.64</v>
      </c>
      <c r="J37" s="174">
        <f>IF('Expenditure - WHC'!R37="","",'Expenditure - WHC'!R37)</f>
        <v>238418.64</v>
      </c>
      <c r="K37" s="191">
        <f t="shared" si="18"/>
        <v>4078000</v>
      </c>
      <c r="L37" s="195">
        <f t="shared" si="19"/>
        <v>0</v>
      </c>
      <c r="M37" s="189"/>
      <c r="N37" s="190"/>
      <c r="P37" s="32"/>
      <c r="Q37" s="33"/>
      <c r="R37" s="179"/>
      <c r="S37" s="56"/>
      <c r="T37" s="84"/>
      <c r="U37" s="157"/>
      <c r="V37" s="157"/>
      <c r="W37" s="87"/>
      <c r="X37" s="159"/>
      <c r="Y37" s="159"/>
      <c r="Z37" s="159"/>
      <c r="AA37" s="159"/>
      <c r="AB37" s="159"/>
      <c r="AC37" s="159"/>
      <c r="AD37" s="159"/>
      <c r="AE37" s="159"/>
      <c r="AF37" s="159"/>
      <c r="AG37" s="159"/>
      <c r="AH37" s="159"/>
      <c r="AI37" s="48"/>
    </row>
    <row r="38" spans="3:35" x14ac:dyDescent="0.2">
      <c r="C38" s="13"/>
      <c r="D38" s="79">
        <f t="shared" si="9"/>
        <v>28</v>
      </c>
      <c r="E38" s="162" t="str">
        <f>IF(OR('Services - NHC'!E37="",'Services - NHC'!E37="[Enter service]"),"",'Services - NHC'!E37)</f>
        <v>Statutory planning</v>
      </c>
      <c r="F38" s="163" t="str">
        <f>IF(OR('Services - NHC'!F37="",'Services - NHC'!F37="[Select]"),"",'Services - NHC'!F37)</f>
        <v>External</v>
      </c>
      <c r="G38" s="175">
        <f>IF('Revenue - NHC'!V39="","",'Revenue - NHC'!V39)</f>
        <v>280000</v>
      </c>
      <c r="H38" s="175">
        <f>IF('Revenue - WHC'!V39="","",'Revenue - WHC'!V39)</f>
        <v>280000</v>
      </c>
      <c r="I38" s="175">
        <f>IF('Expenditure- NHC'!R38="","",'Expenditure- NHC'!R38)</f>
        <v>532354</v>
      </c>
      <c r="J38" s="174">
        <f>IF('Expenditure - WHC'!R38="","",'Expenditure - WHC'!R38)</f>
        <v>532354</v>
      </c>
      <c r="K38" s="191">
        <f t="shared" si="18"/>
        <v>0</v>
      </c>
      <c r="L38" s="195">
        <f t="shared" si="19"/>
        <v>0</v>
      </c>
      <c r="M38" s="189"/>
      <c r="N38" s="190"/>
    </row>
    <row r="39" spans="3:35" x14ac:dyDescent="0.2">
      <c r="C39" s="13"/>
      <c r="D39" s="19">
        <f t="shared" si="9"/>
        <v>29</v>
      </c>
      <c r="E39" s="162" t="str">
        <f>IF(OR('Services - NHC'!E38="",'Services - NHC'!E38="[Enter service]"),"",'Services - NHC'!E38)</f>
        <v>Strategic planning</v>
      </c>
      <c r="F39" s="163" t="str">
        <f>IF(OR('Services - NHC'!F38="",'Services - NHC'!F38="[Select]"),"",'Services - NHC'!F38)</f>
        <v>Mixed</v>
      </c>
      <c r="G39" s="175">
        <f>IF('Revenue - NHC'!V40="","",'Revenue - NHC'!V40)</f>
        <v>0</v>
      </c>
      <c r="H39" s="175">
        <f>IF('Revenue - WHC'!V40="","",'Revenue - WHC'!V40)</f>
        <v>0</v>
      </c>
      <c r="I39" s="175">
        <f>IF('Expenditure- NHC'!R39="","",'Expenditure- NHC'!R39)</f>
        <v>70200</v>
      </c>
      <c r="J39" s="174">
        <f>IF('Expenditure - WHC'!R39="","",'Expenditure - WHC'!R39)</f>
        <v>70200</v>
      </c>
      <c r="K39" s="191">
        <f t="shared" si="18"/>
        <v>0</v>
      </c>
      <c r="L39" s="195">
        <f t="shared" si="19"/>
        <v>0</v>
      </c>
      <c r="M39" s="189"/>
      <c r="N39" s="190"/>
    </row>
    <row r="40" spans="3:35" x14ac:dyDescent="0.2">
      <c r="C40" s="13"/>
      <c r="D40" s="19">
        <f t="shared" si="9"/>
        <v>30</v>
      </c>
      <c r="E40" s="162" t="str">
        <f>IF(OR('Services - NHC'!E39="",'Services - NHC'!E39="[Enter service]"),"",'Services - NHC'!E39)</f>
        <v>Tourism and events</v>
      </c>
      <c r="F40" s="163" t="str">
        <f>IF(OR('Services - NHC'!F39="",'Services - NHC'!F39="[Select]"),"",'Services - NHC'!F39)</f>
        <v>External</v>
      </c>
      <c r="G40" s="175">
        <f>IF('Revenue - NHC'!V41="","",'Revenue - NHC'!V41)</f>
        <v>25000</v>
      </c>
      <c r="H40" s="175">
        <f>IF('Revenue - WHC'!V41="","",'Revenue - WHC'!V41)</f>
        <v>25000</v>
      </c>
      <c r="I40" s="175">
        <f>IF('Expenditure- NHC'!R40="","",'Expenditure- NHC'!R40)</f>
        <v>332507</v>
      </c>
      <c r="J40" s="174">
        <f>IF('Expenditure - WHC'!R40="","",'Expenditure - WHC'!R40)</f>
        <v>332507</v>
      </c>
      <c r="K40" s="191">
        <f t="shared" si="18"/>
        <v>0</v>
      </c>
      <c r="L40" s="195">
        <f t="shared" si="19"/>
        <v>0</v>
      </c>
      <c r="M40" s="189"/>
      <c r="N40" s="190"/>
    </row>
    <row r="41" spans="3:35" x14ac:dyDescent="0.2">
      <c r="C41" s="13"/>
      <c r="D41" s="19">
        <f t="shared" si="9"/>
        <v>31</v>
      </c>
      <c r="E41" s="162" t="str">
        <f>IF(OR('Services - NHC'!E40="",'Services - NHC'!E40="[Enter service]"),"",'Services - NHC'!E40)</f>
        <v>Waste management</v>
      </c>
      <c r="F41" s="163" t="str">
        <f>IF(OR('Services - NHC'!F40="",'Services - NHC'!F40="[Select]"),"",'Services - NHC'!F40)</f>
        <v>External</v>
      </c>
      <c r="G41" s="175">
        <f>IF('Revenue - NHC'!V42="","",'Revenue - NHC'!V42)</f>
        <v>2222496</v>
      </c>
      <c r="H41" s="175">
        <f>IF('Revenue - WHC'!V42="","",'Revenue - WHC'!V42)</f>
        <v>2222496</v>
      </c>
      <c r="I41" s="175">
        <f>IF('Expenditure- NHC'!R41="","",'Expenditure- NHC'!R41)</f>
        <v>2222497</v>
      </c>
      <c r="J41" s="174">
        <f>IF('Expenditure - WHC'!R41="","",'Expenditure - WHC'!R41)</f>
        <v>2222497</v>
      </c>
      <c r="K41" s="191">
        <f t="shared" si="18"/>
        <v>0</v>
      </c>
      <c r="L41" s="195">
        <f t="shared" si="19"/>
        <v>0</v>
      </c>
      <c r="M41" s="189"/>
      <c r="N41" s="190"/>
    </row>
    <row r="42" spans="3:35" x14ac:dyDescent="0.2">
      <c r="C42" s="13"/>
      <c r="D42" s="79">
        <f t="shared" si="9"/>
        <v>32</v>
      </c>
      <c r="E42" s="162" t="str">
        <f>IF(OR('Services - NHC'!E41="",'Services - NHC'!E41="[Enter service]"),"",'Services - NHC'!E41)</f>
        <v/>
      </c>
      <c r="F42" s="163" t="str">
        <f>IF(OR('Services - NHC'!F41="",'Services - NHC'!F41="[Select]"),"",'Services - NHC'!F41)</f>
        <v/>
      </c>
      <c r="G42" s="175">
        <f>IF('Revenue - NHC'!V43="","",'Revenue - NHC'!V43)</f>
        <v>0</v>
      </c>
      <c r="H42" s="175">
        <f>IF('Revenue - WHC'!V43="","",'Revenue - WHC'!V43)</f>
        <v>0</v>
      </c>
      <c r="I42" s="175">
        <f>IF('Expenditure- NHC'!R42="","",'Expenditure- NHC'!R42)</f>
        <v>0</v>
      </c>
      <c r="J42" s="174">
        <f>IF('Expenditure - WHC'!R42="","",'Expenditure - WHC'!R42)</f>
        <v>0</v>
      </c>
      <c r="K42" s="191">
        <f t="shared" si="18"/>
        <v>0</v>
      </c>
      <c r="L42" s="195">
        <f t="shared" si="19"/>
        <v>0</v>
      </c>
      <c r="M42" s="189"/>
      <c r="N42" s="190"/>
    </row>
    <row r="43" spans="3:35" x14ac:dyDescent="0.2">
      <c r="C43" s="13"/>
      <c r="D43" s="19">
        <f t="shared" si="9"/>
        <v>33</v>
      </c>
      <c r="E43" s="162" t="str">
        <f>IF(OR('Services - NHC'!E42="",'Services - NHC'!E42="[Enter service]"),"",'Services - NHC'!E42)</f>
        <v/>
      </c>
      <c r="F43" s="163" t="str">
        <f>IF(OR('Services - NHC'!F42="",'Services - NHC'!F42="[Select]"),"",'Services - NHC'!F42)</f>
        <v/>
      </c>
      <c r="G43" s="175">
        <f>IF('Revenue - NHC'!V44="","",'Revenue - NHC'!V44)</f>
        <v>0</v>
      </c>
      <c r="H43" s="175">
        <f>IF('Revenue - WHC'!V44="","",'Revenue - WHC'!V44)</f>
        <v>0</v>
      </c>
      <c r="I43" s="175">
        <f>IF('Expenditure- NHC'!R43="","",'Expenditure- NHC'!R43)</f>
        <v>0</v>
      </c>
      <c r="J43" s="174">
        <f>IF('Expenditure - WHC'!R43="","",'Expenditure - WHC'!R43)</f>
        <v>0</v>
      </c>
      <c r="K43" s="191">
        <f t="shared" si="18"/>
        <v>0</v>
      </c>
      <c r="L43" s="195">
        <f t="shared" si="19"/>
        <v>0</v>
      </c>
      <c r="M43" s="189"/>
      <c r="N43" s="190"/>
    </row>
    <row r="44" spans="3:35" x14ac:dyDescent="0.2">
      <c r="C44" s="13"/>
      <c r="D44" s="19">
        <f t="shared" si="9"/>
        <v>34</v>
      </c>
      <c r="E44" s="162" t="str">
        <f>IF(OR('Services - NHC'!E43="",'Services - NHC'!E43="[Enter service]"),"",'Services - NHC'!E43)</f>
        <v/>
      </c>
      <c r="F44" s="163" t="str">
        <f>IF(OR('Services - NHC'!F43="",'Services - NHC'!F43="[Select]"),"",'Services - NHC'!F43)</f>
        <v/>
      </c>
      <c r="G44" s="175">
        <f>IF('Revenue - NHC'!V45="","",'Revenue - NHC'!V45)</f>
        <v>0</v>
      </c>
      <c r="H44" s="175">
        <f>IF('Revenue - WHC'!V45="","",'Revenue - WHC'!V45)</f>
        <v>0</v>
      </c>
      <c r="I44" s="175">
        <f>IF('Expenditure- NHC'!R44="","",'Expenditure- NHC'!R44)</f>
        <v>0</v>
      </c>
      <c r="J44" s="174">
        <f>IF('Expenditure - WHC'!R44="","",'Expenditure - WHC'!R44)</f>
        <v>0</v>
      </c>
      <c r="K44" s="191">
        <f t="shared" si="18"/>
        <v>0</v>
      </c>
      <c r="L44" s="195">
        <f t="shared" si="19"/>
        <v>0</v>
      </c>
      <c r="M44" s="189"/>
      <c r="N44" s="190"/>
    </row>
    <row r="45" spans="3:35" x14ac:dyDescent="0.2">
      <c r="C45" s="13"/>
      <c r="D45" s="79">
        <f t="shared" si="9"/>
        <v>35</v>
      </c>
      <c r="E45" s="162" t="str">
        <f>IF(OR('Services - NHC'!E44="",'Services - NHC'!E44="[Enter service]"),"",'Services - NHC'!E44)</f>
        <v/>
      </c>
      <c r="F45" s="163" t="str">
        <f>IF(OR('Services - NHC'!F44="",'Services - NHC'!F44="[Select]"),"",'Services - NHC'!F44)</f>
        <v/>
      </c>
      <c r="G45" s="175">
        <f>IF('Revenue - NHC'!V46="","",'Revenue - NHC'!V46)</f>
        <v>0</v>
      </c>
      <c r="H45" s="175">
        <f>IF('Revenue - WHC'!V46="","",'Revenue - WHC'!V46)</f>
        <v>0</v>
      </c>
      <c r="I45" s="175">
        <f>IF('Expenditure- NHC'!R45="","",'Expenditure- NHC'!R45)</f>
        <v>0</v>
      </c>
      <c r="J45" s="174">
        <f>IF('Expenditure - WHC'!R45="","",'Expenditure - WHC'!R45)</f>
        <v>0</v>
      </c>
      <c r="K45" s="191">
        <f t="shared" si="18"/>
        <v>0</v>
      </c>
      <c r="L45" s="195">
        <f t="shared" si="19"/>
        <v>0</v>
      </c>
      <c r="M45" s="189"/>
      <c r="N45" s="190"/>
    </row>
    <row r="46" spans="3:35" x14ac:dyDescent="0.2">
      <c r="C46" s="13"/>
      <c r="D46" s="19">
        <f t="shared" si="9"/>
        <v>36</v>
      </c>
      <c r="E46" s="162" t="str">
        <f>IF(OR('Services - NHC'!E45="",'Services - NHC'!E45="[Enter service]"),"",'Services - NHC'!E45)</f>
        <v/>
      </c>
      <c r="F46" s="163" t="str">
        <f>IF(OR('Services - NHC'!F45="",'Services - NHC'!F45="[Select]"),"",'Services - NHC'!F45)</f>
        <v/>
      </c>
      <c r="G46" s="175">
        <f>IF('Revenue - NHC'!V47="","",'Revenue - NHC'!V47)</f>
        <v>0</v>
      </c>
      <c r="H46" s="175">
        <f>IF('Revenue - WHC'!V47="","",'Revenue - WHC'!V47)</f>
        <v>0</v>
      </c>
      <c r="I46" s="175">
        <f>IF('Expenditure- NHC'!R46="","",'Expenditure- NHC'!R46)</f>
        <v>0</v>
      </c>
      <c r="J46" s="174">
        <f>IF('Expenditure - WHC'!R46="","",'Expenditure - WHC'!R46)</f>
        <v>0</v>
      </c>
      <c r="K46" s="191">
        <f t="shared" si="18"/>
        <v>0</v>
      </c>
      <c r="L46" s="195">
        <f t="shared" si="19"/>
        <v>0</v>
      </c>
      <c r="M46" s="189"/>
      <c r="N46" s="190"/>
    </row>
    <row r="47" spans="3:35" x14ac:dyDescent="0.2">
      <c r="C47" s="13"/>
      <c r="D47" s="19">
        <f t="shared" si="9"/>
        <v>37</v>
      </c>
      <c r="E47" s="162" t="str">
        <f>IF(OR('Services - NHC'!E46="",'Services - NHC'!E46="[Enter service]"),"",'Services - NHC'!E46)</f>
        <v/>
      </c>
      <c r="F47" s="163" t="str">
        <f>IF(OR('Services - NHC'!F46="",'Services - NHC'!F46="[Select]"),"",'Services - NHC'!F46)</f>
        <v/>
      </c>
      <c r="G47" s="175">
        <f>IF('Revenue - NHC'!V48="","",'Revenue - NHC'!V48)</f>
        <v>0</v>
      </c>
      <c r="H47" s="175">
        <f>IF('Revenue - WHC'!V48="","",'Revenue - WHC'!V48)</f>
        <v>0</v>
      </c>
      <c r="I47" s="175">
        <f>IF('Expenditure- NHC'!R47="","",'Expenditure- NHC'!R47)</f>
        <v>0</v>
      </c>
      <c r="J47" s="174">
        <f>IF('Expenditure - WHC'!R47="","",'Expenditure - WHC'!R47)</f>
        <v>0</v>
      </c>
      <c r="K47" s="191">
        <f t="shared" si="18"/>
        <v>0</v>
      </c>
      <c r="L47" s="195">
        <f t="shared" si="19"/>
        <v>0</v>
      </c>
      <c r="M47" s="189"/>
      <c r="N47" s="190"/>
    </row>
    <row r="48" spans="3:35" x14ac:dyDescent="0.2">
      <c r="C48" s="13"/>
      <c r="D48" s="19">
        <f t="shared" si="9"/>
        <v>38</v>
      </c>
      <c r="E48" s="162" t="str">
        <f>IF(OR('Services - NHC'!E47="",'Services - NHC'!E47="[Enter service]"),"",'Services - NHC'!E47)</f>
        <v/>
      </c>
      <c r="F48" s="163" t="str">
        <f>IF(OR('Services - NHC'!F47="",'Services - NHC'!F47="[Select]"),"",'Services - NHC'!F47)</f>
        <v/>
      </c>
      <c r="G48" s="175">
        <f>IF('Revenue - NHC'!V49="","",'Revenue - NHC'!V49)</f>
        <v>0</v>
      </c>
      <c r="H48" s="175">
        <f>IF('Revenue - WHC'!V49="","",'Revenue - WHC'!V49)</f>
        <v>0</v>
      </c>
      <c r="I48" s="175">
        <f>IF('Expenditure- NHC'!R48="","",'Expenditure- NHC'!R48)</f>
        <v>0</v>
      </c>
      <c r="J48" s="174">
        <f>IF('Expenditure - WHC'!R48="","",'Expenditure - WHC'!R48)</f>
        <v>0</v>
      </c>
      <c r="K48" s="191">
        <f t="shared" si="18"/>
        <v>0</v>
      </c>
      <c r="L48" s="195">
        <f t="shared" si="19"/>
        <v>0</v>
      </c>
      <c r="M48" s="189"/>
      <c r="N48" s="190"/>
    </row>
    <row r="49" spans="3:14" x14ac:dyDescent="0.2">
      <c r="C49" s="13"/>
      <c r="D49" s="79">
        <f t="shared" si="9"/>
        <v>39</v>
      </c>
      <c r="E49" s="162" t="str">
        <f>IF(OR('Services - NHC'!E48="",'Services - NHC'!E48="[Enter service]"),"",'Services - NHC'!E48)</f>
        <v/>
      </c>
      <c r="F49" s="163" t="str">
        <f>IF(OR('Services - NHC'!F48="",'Services - NHC'!F48="[Select]"),"",'Services - NHC'!F48)</f>
        <v/>
      </c>
      <c r="G49" s="175">
        <f>IF('Revenue - NHC'!V50="","",'Revenue - NHC'!V50)</f>
        <v>0</v>
      </c>
      <c r="H49" s="175">
        <f>IF('Revenue - WHC'!V50="","",'Revenue - WHC'!V50)</f>
        <v>0</v>
      </c>
      <c r="I49" s="175">
        <f>IF('Expenditure- NHC'!R49="","",'Expenditure- NHC'!R49)</f>
        <v>0</v>
      </c>
      <c r="J49" s="174">
        <f>IF('Expenditure - WHC'!R49="","",'Expenditure - WHC'!R49)</f>
        <v>0</v>
      </c>
      <c r="K49" s="191">
        <f t="shared" si="18"/>
        <v>0</v>
      </c>
      <c r="L49" s="195">
        <f t="shared" si="19"/>
        <v>0</v>
      </c>
      <c r="M49" s="189"/>
      <c r="N49" s="190"/>
    </row>
    <row r="50" spans="3:14" x14ac:dyDescent="0.2">
      <c r="C50" s="13"/>
      <c r="D50" s="19">
        <f t="shared" si="9"/>
        <v>40</v>
      </c>
      <c r="E50" s="162" t="str">
        <f>IF(OR('Services - NHC'!E49="",'Services - NHC'!E49="[Enter service]"),"",'Services - NHC'!E49)</f>
        <v/>
      </c>
      <c r="F50" s="163" t="str">
        <f>IF(OR('Services - NHC'!F49="",'Services - NHC'!F49="[Select]"),"",'Services - NHC'!F49)</f>
        <v/>
      </c>
      <c r="G50" s="175">
        <f>IF('Revenue - NHC'!V51="","",'Revenue - NHC'!V51)</f>
        <v>0</v>
      </c>
      <c r="H50" s="175">
        <f>IF('Revenue - WHC'!V51="","",'Revenue - WHC'!V51)</f>
        <v>0</v>
      </c>
      <c r="I50" s="175">
        <f>IF('Expenditure- NHC'!R50="","",'Expenditure- NHC'!R50)</f>
        <v>0</v>
      </c>
      <c r="J50" s="174">
        <f>IF('Expenditure - WHC'!R50="","",'Expenditure - WHC'!R50)</f>
        <v>0</v>
      </c>
      <c r="K50" s="191">
        <f t="shared" si="18"/>
        <v>0</v>
      </c>
      <c r="L50" s="195">
        <f t="shared" si="19"/>
        <v>0</v>
      </c>
      <c r="M50" s="189"/>
      <c r="N50" s="190"/>
    </row>
    <row r="51" spans="3:14" x14ac:dyDescent="0.2">
      <c r="C51" s="13"/>
      <c r="D51" s="19">
        <f t="shared" si="9"/>
        <v>41</v>
      </c>
      <c r="E51" s="162" t="str">
        <f>IF(OR('Services - NHC'!E50="",'Services - NHC'!E50="[Enter service]"),"",'Services - NHC'!E50)</f>
        <v/>
      </c>
      <c r="F51" s="163" t="str">
        <f>IF(OR('Services - NHC'!F50="",'Services - NHC'!F50="[Select]"),"",'Services - NHC'!F50)</f>
        <v/>
      </c>
      <c r="G51" s="175">
        <f>IF('Revenue - NHC'!V52="","",'Revenue - NHC'!V52)</f>
        <v>0</v>
      </c>
      <c r="H51" s="175">
        <f>IF('Revenue - WHC'!V52="","",'Revenue - WHC'!V52)</f>
        <v>0</v>
      </c>
      <c r="I51" s="175">
        <f>IF('Expenditure- NHC'!R51="","",'Expenditure- NHC'!R51)</f>
        <v>0</v>
      </c>
      <c r="J51" s="174">
        <f>IF('Expenditure - WHC'!R51="","",'Expenditure - WHC'!R51)</f>
        <v>0</v>
      </c>
      <c r="K51" s="191">
        <f t="shared" si="18"/>
        <v>0</v>
      </c>
      <c r="L51" s="195">
        <f t="shared" si="19"/>
        <v>0</v>
      </c>
      <c r="M51" s="189"/>
      <c r="N51" s="190"/>
    </row>
    <row r="52" spans="3:14" x14ac:dyDescent="0.2">
      <c r="C52" s="13"/>
      <c r="D52" s="19">
        <f t="shared" si="9"/>
        <v>42</v>
      </c>
      <c r="E52" s="162" t="str">
        <f>IF(OR('Services - NHC'!E51="",'Services - NHC'!E51="[Enter service]"),"",'Services - NHC'!E51)</f>
        <v/>
      </c>
      <c r="F52" s="163" t="str">
        <f>IF(OR('Services - NHC'!F51="",'Services - NHC'!F51="[Select]"),"",'Services - NHC'!F51)</f>
        <v/>
      </c>
      <c r="G52" s="175">
        <f>IF('Revenue - NHC'!V53="","",'Revenue - NHC'!V53)</f>
        <v>0</v>
      </c>
      <c r="H52" s="175">
        <f>IF('Revenue - WHC'!V53="","",'Revenue - WHC'!V53)</f>
        <v>0</v>
      </c>
      <c r="I52" s="175">
        <f>IF('Expenditure- NHC'!R52="","",'Expenditure- NHC'!R52)</f>
        <v>0</v>
      </c>
      <c r="J52" s="174">
        <f>IF('Expenditure - WHC'!R52="","",'Expenditure - WHC'!R52)</f>
        <v>0</v>
      </c>
      <c r="K52" s="191">
        <f t="shared" si="18"/>
        <v>0</v>
      </c>
      <c r="L52" s="195">
        <f t="shared" si="19"/>
        <v>0</v>
      </c>
      <c r="M52" s="189"/>
      <c r="N52" s="190"/>
    </row>
    <row r="53" spans="3:14" x14ac:dyDescent="0.2">
      <c r="C53" s="13"/>
      <c r="D53" s="79">
        <f t="shared" si="9"/>
        <v>43</v>
      </c>
      <c r="E53" s="162" t="str">
        <f>IF(OR('Services - NHC'!E52="",'Services - NHC'!E52="[Enter service]"),"",'Services - NHC'!E52)</f>
        <v/>
      </c>
      <c r="F53" s="163" t="str">
        <f>IF(OR('Services - NHC'!F52="",'Services - NHC'!F52="[Select]"),"",'Services - NHC'!F52)</f>
        <v/>
      </c>
      <c r="G53" s="175">
        <f>IF('Revenue - NHC'!V54="","",'Revenue - NHC'!V54)</f>
        <v>0</v>
      </c>
      <c r="H53" s="175">
        <f>IF('Revenue - WHC'!V54="","",'Revenue - WHC'!V54)</f>
        <v>0</v>
      </c>
      <c r="I53" s="175">
        <f>IF('Expenditure- NHC'!R53="","",'Expenditure- NHC'!R53)</f>
        <v>0</v>
      </c>
      <c r="J53" s="174">
        <f>IF('Expenditure - WHC'!R53="","",'Expenditure - WHC'!R53)</f>
        <v>0</v>
      </c>
      <c r="K53" s="191">
        <f t="shared" si="18"/>
        <v>0</v>
      </c>
      <c r="L53" s="195">
        <f t="shared" si="19"/>
        <v>0</v>
      </c>
      <c r="M53" s="189"/>
      <c r="N53" s="190"/>
    </row>
    <row r="54" spans="3:14" x14ac:dyDescent="0.2">
      <c r="C54" s="13"/>
      <c r="D54" s="19">
        <f t="shared" si="9"/>
        <v>44</v>
      </c>
      <c r="E54" s="162" t="str">
        <f>IF(OR('Services - NHC'!E53="",'Services - NHC'!E53="[Enter service]"),"",'Services - NHC'!E53)</f>
        <v/>
      </c>
      <c r="F54" s="163" t="str">
        <f>IF(OR('Services - NHC'!F53="",'Services - NHC'!F53="[Select]"),"",'Services - NHC'!F53)</f>
        <v/>
      </c>
      <c r="G54" s="175">
        <f>IF('Revenue - NHC'!V55="","",'Revenue - NHC'!V55)</f>
        <v>0</v>
      </c>
      <c r="H54" s="175">
        <f>IF('Revenue - WHC'!V55="","",'Revenue - WHC'!V55)</f>
        <v>0</v>
      </c>
      <c r="I54" s="175">
        <f>IF('Expenditure- NHC'!R54="","",'Expenditure- NHC'!R54)</f>
        <v>0</v>
      </c>
      <c r="J54" s="174">
        <f>IF('Expenditure - WHC'!R54="","",'Expenditure - WHC'!R54)</f>
        <v>0</v>
      </c>
      <c r="K54" s="191">
        <f t="shared" si="18"/>
        <v>0</v>
      </c>
      <c r="L54" s="195">
        <f t="shared" si="19"/>
        <v>0</v>
      </c>
      <c r="M54" s="189"/>
      <c r="N54" s="190"/>
    </row>
    <row r="55" spans="3:14" x14ac:dyDescent="0.2">
      <c r="C55" s="13"/>
      <c r="D55" s="19">
        <f t="shared" si="9"/>
        <v>45</v>
      </c>
      <c r="E55" s="162" t="str">
        <f>IF(OR('Services - NHC'!E54="",'Services - NHC'!E54="[Enter service]"),"",'Services - NHC'!E54)</f>
        <v/>
      </c>
      <c r="F55" s="163" t="str">
        <f>IF(OR('Services - NHC'!F54="",'Services - NHC'!F54="[Select]"),"",'Services - NHC'!F54)</f>
        <v/>
      </c>
      <c r="G55" s="175">
        <f>IF('Revenue - NHC'!V56="","",'Revenue - NHC'!V56)</f>
        <v>0</v>
      </c>
      <c r="H55" s="175">
        <f>IF('Revenue - WHC'!V56="","",'Revenue - WHC'!V56)</f>
        <v>0</v>
      </c>
      <c r="I55" s="175">
        <f>IF('Expenditure- NHC'!R55="","",'Expenditure- NHC'!R55)</f>
        <v>0</v>
      </c>
      <c r="J55" s="174">
        <f>IF('Expenditure - WHC'!R55="","",'Expenditure - WHC'!R55)</f>
        <v>0</v>
      </c>
      <c r="K55" s="191">
        <f t="shared" si="18"/>
        <v>0</v>
      </c>
      <c r="L55" s="195">
        <f t="shared" si="19"/>
        <v>0</v>
      </c>
      <c r="M55" s="189"/>
      <c r="N55" s="190"/>
    </row>
    <row r="56" spans="3:14" hidden="1" outlineLevel="1" x14ac:dyDescent="0.2">
      <c r="C56" s="13"/>
      <c r="D56" s="79">
        <f t="shared" si="9"/>
        <v>46</v>
      </c>
      <c r="E56" s="162" t="str">
        <f>IF(OR('Services - NHC'!E55="",'Services - NHC'!E55="[Enter service]"),"",'Services - NHC'!E55)</f>
        <v/>
      </c>
      <c r="F56" s="163" t="str">
        <f>IF(OR('Services - NHC'!F55="",'Services - NHC'!F55="[Select]"),"",'Services - NHC'!F55)</f>
        <v/>
      </c>
      <c r="G56" s="175">
        <f>IF('Revenue - NHC'!V57="","",'Revenue - NHC'!V57)</f>
        <v>0</v>
      </c>
      <c r="H56" s="175">
        <f>IF('Revenue - WHC'!V57="","",'Revenue - WHC'!V57)</f>
        <v>0</v>
      </c>
      <c r="I56" s="175">
        <f>IF('Expenditure- NHC'!R56="","",'Expenditure- NHC'!R56)</f>
        <v>0</v>
      </c>
      <c r="J56" s="174">
        <f>IF('Expenditure - WHC'!R56="","",'Expenditure - WHC'!R56)</f>
        <v>0</v>
      </c>
      <c r="K56" s="191">
        <f t="shared" si="18"/>
        <v>0</v>
      </c>
      <c r="L56" s="195">
        <f t="shared" si="19"/>
        <v>0</v>
      </c>
      <c r="M56" s="189"/>
      <c r="N56" s="190"/>
    </row>
    <row r="57" spans="3:14" hidden="1" outlineLevel="1" x14ac:dyDescent="0.2">
      <c r="C57" s="13"/>
      <c r="D57" s="19">
        <f t="shared" si="9"/>
        <v>47</v>
      </c>
      <c r="E57" s="162" t="str">
        <f>IF(OR('Services - NHC'!E56="",'Services - NHC'!E56="[Enter service]"),"",'Services - NHC'!E56)</f>
        <v/>
      </c>
      <c r="F57" s="163" t="str">
        <f>IF(OR('Services - NHC'!F56="",'Services - NHC'!F56="[Select]"),"",'Services - NHC'!F56)</f>
        <v/>
      </c>
      <c r="G57" s="175">
        <f>IF('Revenue - NHC'!V58="","",'Revenue - NHC'!V58)</f>
        <v>0</v>
      </c>
      <c r="H57" s="175">
        <f>IF('Revenue - WHC'!V58="","",'Revenue - WHC'!V58)</f>
        <v>0</v>
      </c>
      <c r="I57" s="175">
        <f>IF('Expenditure- NHC'!R57="","",'Expenditure- NHC'!R57)</f>
        <v>0</v>
      </c>
      <c r="J57" s="174">
        <f>IF('Expenditure - WHC'!R57="","",'Expenditure - WHC'!R57)</f>
        <v>0</v>
      </c>
      <c r="K57" s="191">
        <f t="shared" si="18"/>
        <v>0</v>
      </c>
      <c r="L57" s="195">
        <f t="shared" si="19"/>
        <v>0</v>
      </c>
      <c r="M57" s="189"/>
      <c r="N57" s="190"/>
    </row>
    <row r="58" spans="3:14" hidden="1" outlineLevel="1" x14ac:dyDescent="0.2">
      <c r="C58" s="13"/>
      <c r="D58" s="19">
        <f t="shared" si="9"/>
        <v>48</v>
      </c>
      <c r="E58" s="162" t="str">
        <f>IF(OR('Services - NHC'!E57="",'Services - NHC'!E57="[Enter service]"),"",'Services - NHC'!E57)</f>
        <v/>
      </c>
      <c r="F58" s="163" t="str">
        <f>IF(OR('Services - NHC'!F57="",'Services - NHC'!F57="[Select]"),"",'Services - NHC'!F57)</f>
        <v/>
      </c>
      <c r="G58" s="175">
        <f>IF('Revenue - NHC'!V59="","",'Revenue - NHC'!V59)</f>
        <v>0</v>
      </c>
      <c r="H58" s="175">
        <f>IF('Revenue - WHC'!V59="","",'Revenue - WHC'!V59)</f>
        <v>0</v>
      </c>
      <c r="I58" s="175">
        <f>IF('Expenditure- NHC'!R58="","",'Expenditure- NHC'!R58)</f>
        <v>0</v>
      </c>
      <c r="J58" s="174">
        <f>IF('Expenditure - WHC'!R58="","",'Expenditure - WHC'!R58)</f>
        <v>0</v>
      </c>
      <c r="K58" s="191">
        <f t="shared" si="18"/>
        <v>0</v>
      </c>
      <c r="L58" s="195">
        <f t="shared" si="19"/>
        <v>0</v>
      </c>
      <c r="M58" s="189"/>
      <c r="N58" s="190"/>
    </row>
    <row r="59" spans="3:14" hidden="1" outlineLevel="1" x14ac:dyDescent="0.2">
      <c r="C59" s="13"/>
      <c r="D59" s="19">
        <f t="shared" si="9"/>
        <v>49</v>
      </c>
      <c r="E59" s="162" t="str">
        <f>IF(OR('Services - NHC'!E58="",'Services - NHC'!E58="[Enter service]"),"",'Services - NHC'!E58)</f>
        <v/>
      </c>
      <c r="F59" s="163" t="str">
        <f>IF(OR('Services - NHC'!F58="",'Services - NHC'!F58="[Select]"),"",'Services - NHC'!F58)</f>
        <v/>
      </c>
      <c r="G59" s="175">
        <f>IF('Revenue - NHC'!V60="","",'Revenue - NHC'!V60)</f>
        <v>0</v>
      </c>
      <c r="H59" s="175">
        <f>IF('Revenue - WHC'!V60="","",'Revenue - WHC'!V60)</f>
        <v>0</v>
      </c>
      <c r="I59" s="175">
        <f>IF('Expenditure- NHC'!R59="","",'Expenditure- NHC'!R59)</f>
        <v>0</v>
      </c>
      <c r="J59" s="174">
        <f>IF('Expenditure - WHC'!R59="","",'Expenditure - WHC'!R59)</f>
        <v>0</v>
      </c>
      <c r="K59" s="191">
        <f t="shared" si="18"/>
        <v>0</v>
      </c>
      <c r="L59" s="195">
        <f t="shared" si="19"/>
        <v>0</v>
      </c>
      <c r="M59" s="189"/>
      <c r="N59" s="190"/>
    </row>
    <row r="60" spans="3:14" hidden="1" outlineLevel="1" x14ac:dyDescent="0.2">
      <c r="C60" s="13"/>
      <c r="D60" s="79">
        <f t="shared" si="9"/>
        <v>50</v>
      </c>
      <c r="E60" s="162" t="str">
        <f>IF(OR('Services - NHC'!E59="",'Services - NHC'!E59="[Enter service]"),"",'Services - NHC'!E59)</f>
        <v/>
      </c>
      <c r="F60" s="163" t="str">
        <f>IF(OR('Services - NHC'!F59="",'Services - NHC'!F59="[Select]"),"",'Services - NHC'!F59)</f>
        <v/>
      </c>
      <c r="G60" s="175">
        <f>IF('Revenue - NHC'!V61="","",'Revenue - NHC'!V61)</f>
        <v>0</v>
      </c>
      <c r="H60" s="175">
        <f>IF('Revenue - WHC'!V61="","",'Revenue - WHC'!V61)</f>
        <v>0</v>
      </c>
      <c r="I60" s="175">
        <f>IF('Expenditure- NHC'!R60="","",'Expenditure- NHC'!R60)</f>
        <v>0</v>
      </c>
      <c r="J60" s="174">
        <f>IF('Expenditure - WHC'!R60="","",'Expenditure - WHC'!R60)</f>
        <v>0</v>
      </c>
      <c r="K60" s="191">
        <f t="shared" si="18"/>
        <v>0</v>
      </c>
      <c r="L60" s="195">
        <f t="shared" si="19"/>
        <v>0</v>
      </c>
      <c r="M60" s="189"/>
      <c r="N60" s="190"/>
    </row>
    <row r="61" spans="3:14" hidden="1" outlineLevel="1" x14ac:dyDescent="0.2">
      <c r="C61" s="13"/>
      <c r="D61" s="19">
        <f t="shared" si="9"/>
        <v>51</v>
      </c>
      <c r="E61" s="162" t="str">
        <f>IF(OR('Services - NHC'!E60="",'Services - NHC'!E60="[Enter service]"),"",'Services - NHC'!E60)</f>
        <v/>
      </c>
      <c r="F61" s="163" t="str">
        <f>IF(OR('Services - NHC'!F60="",'Services - NHC'!F60="[Select]"),"",'Services - NHC'!F60)</f>
        <v/>
      </c>
      <c r="G61" s="175">
        <f>IF('Revenue - NHC'!V62="","",'Revenue - NHC'!V62)</f>
        <v>0</v>
      </c>
      <c r="H61" s="175">
        <f>IF('Revenue - WHC'!V62="","",'Revenue - WHC'!V62)</f>
        <v>0</v>
      </c>
      <c r="I61" s="175">
        <f>IF('Expenditure- NHC'!R61="","",'Expenditure- NHC'!R61)</f>
        <v>0</v>
      </c>
      <c r="J61" s="174">
        <f>IF('Expenditure - WHC'!R61="","",'Expenditure - WHC'!R61)</f>
        <v>0</v>
      </c>
      <c r="K61" s="191">
        <f t="shared" si="18"/>
        <v>0</v>
      </c>
      <c r="L61" s="195">
        <f t="shared" si="19"/>
        <v>0</v>
      </c>
      <c r="M61" s="189"/>
      <c r="N61" s="190"/>
    </row>
    <row r="62" spans="3:14" ht="12.75" hidden="1" customHeight="1" outlineLevel="1" x14ac:dyDescent="0.2">
      <c r="C62" s="13"/>
      <c r="D62" s="19">
        <f t="shared" si="9"/>
        <v>52</v>
      </c>
      <c r="E62" s="162" t="str">
        <f>IF(OR('Services - NHC'!E61="",'Services - NHC'!E61="[Enter service]"),"",'Services - NHC'!E61)</f>
        <v/>
      </c>
      <c r="F62" s="163" t="str">
        <f>IF(OR('Services - NHC'!F61="",'Services - NHC'!F61="[Select]"),"",'Services - NHC'!F61)</f>
        <v/>
      </c>
      <c r="G62" s="175">
        <f>IF('Revenue - NHC'!V63="","",'Revenue - NHC'!V63)</f>
        <v>0</v>
      </c>
      <c r="H62" s="175">
        <f>IF('Revenue - WHC'!V63="","",'Revenue - WHC'!V63)</f>
        <v>0</v>
      </c>
      <c r="I62" s="175">
        <f>IF('Expenditure- NHC'!R62="","",'Expenditure- NHC'!R62)</f>
        <v>0</v>
      </c>
      <c r="J62" s="174">
        <f>IF('Expenditure - WHC'!R62="","",'Expenditure - WHC'!R62)</f>
        <v>0</v>
      </c>
      <c r="K62" s="191">
        <f t="shared" si="18"/>
        <v>0</v>
      </c>
      <c r="L62" s="195">
        <f t="shared" si="19"/>
        <v>0</v>
      </c>
      <c r="M62" s="189"/>
      <c r="N62" s="190"/>
    </row>
    <row r="63" spans="3:14" hidden="1" outlineLevel="1" x14ac:dyDescent="0.2">
      <c r="C63" s="13"/>
      <c r="D63" s="19">
        <f t="shared" si="9"/>
        <v>53</v>
      </c>
      <c r="E63" s="162" t="str">
        <f>IF(OR('Services - NHC'!E62="",'Services - NHC'!E62="[Enter service]"),"",'Services - NHC'!E62)</f>
        <v/>
      </c>
      <c r="F63" s="163" t="str">
        <f>IF(OR('Services - NHC'!F62="",'Services - NHC'!F62="[Select]"),"",'Services - NHC'!F62)</f>
        <v/>
      </c>
      <c r="G63" s="175">
        <f>IF('Revenue - NHC'!V64="","",'Revenue - NHC'!V64)</f>
        <v>0</v>
      </c>
      <c r="H63" s="175">
        <f>IF('Revenue - WHC'!V64="","",'Revenue - WHC'!V64)</f>
        <v>0</v>
      </c>
      <c r="I63" s="175">
        <f>IF('Expenditure- NHC'!R63="","",'Expenditure- NHC'!R63)</f>
        <v>0</v>
      </c>
      <c r="J63" s="174">
        <f>IF('Expenditure - WHC'!R63="","",'Expenditure - WHC'!R63)</f>
        <v>0</v>
      </c>
      <c r="K63" s="191">
        <f t="shared" si="18"/>
        <v>0</v>
      </c>
      <c r="L63" s="195">
        <f t="shared" si="19"/>
        <v>0</v>
      </c>
      <c r="M63" s="189"/>
      <c r="N63" s="190"/>
    </row>
    <row r="64" spans="3:14" hidden="1" outlineLevel="1" x14ac:dyDescent="0.2">
      <c r="C64" s="13"/>
      <c r="D64" s="79">
        <f t="shared" si="9"/>
        <v>54</v>
      </c>
      <c r="E64" s="162" t="str">
        <f>IF(OR('Services - NHC'!E63="",'Services - NHC'!E63="[Enter service]"),"",'Services - NHC'!E63)</f>
        <v/>
      </c>
      <c r="F64" s="163" t="str">
        <f>IF(OR('Services - NHC'!F63="",'Services - NHC'!F63="[Select]"),"",'Services - NHC'!F63)</f>
        <v/>
      </c>
      <c r="G64" s="175">
        <f>IF('Revenue - NHC'!V65="","",'Revenue - NHC'!V65)</f>
        <v>0</v>
      </c>
      <c r="H64" s="175">
        <f>IF('Revenue - WHC'!V65="","",'Revenue - WHC'!V65)</f>
        <v>0</v>
      </c>
      <c r="I64" s="175">
        <f>IF('Expenditure- NHC'!R64="","",'Expenditure- NHC'!R64)</f>
        <v>0</v>
      </c>
      <c r="J64" s="174">
        <f>IF('Expenditure - WHC'!R64="","",'Expenditure - WHC'!R64)</f>
        <v>0</v>
      </c>
      <c r="K64" s="191">
        <f t="shared" si="18"/>
        <v>0</v>
      </c>
      <c r="L64" s="195">
        <f t="shared" si="19"/>
        <v>0</v>
      </c>
      <c r="M64" s="189"/>
      <c r="N64" s="190"/>
    </row>
    <row r="65" spans="3:14" hidden="1" outlineLevel="1" x14ac:dyDescent="0.2">
      <c r="C65" s="13"/>
      <c r="D65" s="19">
        <f t="shared" si="9"/>
        <v>55</v>
      </c>
      <c r="E65" s="162" t="str">
        <f>IF(OR('Services - NHC'!E64="",'Services - NHC'!E64="[Enter service]"),"",'Services - NHC'!E64)</f>
        <v/>
      </c>
      <c r="F65" s="163" t="str">
        <f>IF(OR('Services - NHC'!F64="",'Services - NHC'!F64="[Select]"),"",'Services - NHC'!F64)</f>
        <v/>
      </c>
      <c r="G65" s="175">
        <f>IF('Revenue - NHC'!V66="","",'Revenue - NHC'!V66)</f>
        <v>0</v>
      </c>
      <c r="H65" s="175">
        <f>IF('Revenue - WHC'!V66="","",'Revenue - WHC'!V66)</f>
        <v>0</v>
      </c>
      <c r="I65" s="175">
        <f>IF('Expenditure- NHC'!R65="","",'Expenditure- NHC'!R65)</f>
        <v>0</v>
      </c>
      <c r="J65" s="174">
        <f>IF('Expenditure - WHC'!R65="","",'Expenditure - WHC'!R65)</f>
        <v>0</v>
      </c>
      <c r="K65" s="191">
        <f t="shared" si="18"/>
        <v>0</v>
      </c>
      <c r="L65" s="195">
        <f t="shared" si="19"/>
        <v>0</v>
      </c>
      <c r="M65" s="189"/>
      <c r="N65" s="190"/>
    </row>
    <row r="66" spans="3:14" hidden="1" outlineLevel="1" x14ac:dyDescent="0.2">
      <c r="C66" s="13"/>
      <c r="D66" s="19">
        <f t="shared" si="9"/>
        <v>56</v>
      </c>
      <c r="E66" s="162" t="str">
        <f>IF(OR('Services - NHC'!E65="",'Services - NHC'!E65="[Enter service]"),"",'Services - NHC'!E65)</f>
        <v/>
      </c>
      <c r="F66" s="163" t="str">
        <f>IF(OR('Services - NHC'!F65="",'Services - NHC'!F65="[Select]"),"",'Services - NHC'!F65)</f>
        <v/>
      </c>
      <c r="G66" s="175">
        <f>IF('Revenue - NHC'!V67="","",'Revenue - NHC'!V67)</f>
        <v>0</v>
      </c>
      <c r="H66" s="175">
        <f>IF('Revenue - WHC'!V67="","",'Revenue - WHC'!V67)</f>
        <v>0</v>
      </c>
      <c r="I66" s="175">
        <f>IF('Expenditure- NHC'!R66="","",'Expenditure- NHC'!R66)</f>
        <v>0</v>
      </c>
      <c r="J66" s="174">
        <f>IF('Expenditure - WHC'!R66="","",'Expenditure - WHC'!R66)</f>
        <v>0</v>
      </c>
      <c r="K66" s="191">
        <f t="shared" si="18"/>
        <v>0</v>
      </c>
      <c r="L66" s="195">
        <f t="shared" si="19"/>
        <v>0</v>
      </c>
      <c r="M66" s="189"/>
      <c r="N66" s="190"/>
    </row>
    <row r="67" spans="3:14" hidden="1" outlineLevel="1" x14ac:dyDescent="0.2">
      <c r="C67" s="13"/>
      <c r="D67" s="79">
        <f t="shared" si="9"/>
        <v>57</v>
      </c>
      <c r="E67" s="162" t="str">
        <f>IF(OR('Services - NHC'!E66="",'Services - NHC'!E66="[Enter service]"),"",'Services - NHC'!E66)</f>
        <v/>
      </c>
      <c r="F67" s="163" t="str">
        <f>IF(OR('Services - NHC'!F66="",'Services - NHC'!F66="[Select]"),"",'Services - NHC'!F66)</f>
        <v/>
      </c>
      <c r="G67" s="175">
        <f>IF('Revenue - NHC'!V68="","",'Revenue - NHC'!V68)</f>
        <v>0</v>
      </c>
      <c r="H67" s="175">
        <f>IF('Revenue - WHC'!V68="","",'Revenue - WHC'!V68)</f>
        <v>0</v>
      </c>
      <c r="I67" s="175">
        <f>IF('Expenditure- NHC'!R67="","",'Expenditure- NHC'!R67)</f>
        <v>0</v>
      </c>
      <c r="J67" s="174">
        <f>IF('Expenditure - WHC'!R67="","",'Expenditure - WHC'!R67)</f>
        <v>0</v>
      </c>
      <c r="K67" s="191">
        <f t="shared" si="18"/>
        <v>0</v>
      </c>
      <c r="L67" s="195">
        <f t="shared" si="19"/>
        <v>0</v>
      </c>
      <c r="M67" s="189"/>
      <c r="N67" s="190"/>
    </row>
    <row r="68" spans="3:14" hidden="1" outlineLevel="1" x14ac:dyDescent="0.2">
      <c r="C68" s="13"/>
      <c r="D68" s="19">
        <f t="shared" si="9"/>
        <v>58</v>
      </c>
      <c r="E68" s="162" t="str">
        <f>IF(OR('Services - NHC'!E67="",'Services - NHC'!E67="[Enter service]"),"",'Services - NHC'!E67)</f>
        <v/>
      </c>
      <c r="F68" s="163" t="str">
        <f>IF(OR('Services - NHC'!F67="",'Services - NHC'!F67="[Select]"),"",'Services - NHC'!F67)</f>
        <v/>
      </c>
      <c r="G68" s="175">
        <f>IF('Revenue - NHC'!V69="","",'Revenue - NHC'!V69)</f>
        <v>0</v>
      </c>
      <c r="H68" s="175">
        <f>IF('Revenue - WHC'!V69="","",'Revenue - WHC'!V69)</f>
        <v>0</v>
      </c>
      <c r="I68" s="175">
        <f>IF('Expenditure- NHC'!R68="","",'Expenditure- NHC'!R68)</f>
        <v>0</v>
      </c>
      <c r="J68" s="174">
        <f>IF('Expenditure - WHC'!R68="","",'Expenditure - WHC'!R68)</f>
        <v>0</v>
      </c>
      <c r="K68" s="191">
        <f t="shared" si="18"/>
        <v>0</v>
      </c>
      <c r="L68" s="195">
        <f t="shared" si="19"/>
        <v>0</v>
      </c>
      <c r="M68" s="189"/>
      <c r="N68" s="190"/>
    </row>
    <row r="69" spans="3:14" hidden="1" outlineLevel="1" x14ac:dyDescent="0.2">
      <c r="C69" s="13"/>
      <c r="D69" s="19">
        <f t="shared" si="9"/>
        <v>59</v>
      </c>
      <c r="E69" s="162" t="str">
        <f>IF(OR('Services - NHC'!E68="",'Services - NHC'!E68="[Enter service]"),"",'Services - NHC'!E68)</f>
        <v/>
      </c>
      <c r="F69" s="163" t="str">
        <f>IF(OR('Services - NHC'!F68="",'Services - NHC'!F68="[Select]"),"",'Services - NHC'!F68)</f>
        <v/>
      </c>
      <c r="G69" s="175">
        <f>IF('Revenue - NHC'!V70="","",'Revenue - NHC'!V70)</f>
        <v>0</v>
      </c>
      <c r="H69" s="175">
        <f>IF('Revenue - WHC'!V70="","",'Revenue - WHC'!V70)</f>
        <v>0</v>
      </c>
      <c r="I69" s="175">
        <f>IF('Expenditure- NHC'!R69="","",'Expenditure- NHC'!R69)</f>
        <v>0</v>
      </c>
      <c r="J69" s="174">
        <f>IF('Expenditure - WHC'!R69="","",'Expenditure - WHC'!R69)</f>
        <v>0</v>
      </c>
      <c r="K69" s="191">
        <f t="shared" si="18"/>
        <v>0</v>
      </c>
      <c r="L69" s="195">
        <f t="shared" si="19"/>
        <v>0</v>
      </c>
      <c r="M69" s="189"/>
      <c r="N69" s="190"/>
    </row>
    <row r="70" spans="3:14" hidden="1" outlineLevel="1" x14ac:dyDescent="0.2">
      <c r="C70" s="13"/>
      <c r="D70" s="19">
        <f t="shared" si="9"/>
        <v>60</v>
      </c>
      <c r="E70" s="162" t="str">
        <f>IF(OR('Services - NHC'!E69="",'Services - NHC'!E69="[Enter service]"),"",'Services - NHC'!E69)</f>
        <v/>
      </c>
      <c r="F70" s="163" t="str">
        <f>IF(OR('Services - NHC'!F69="",'Services - NHC'!F69="[Select]"),"",'Services - NHC'!F69)</f>
        <v/>
      </c>
      <c r="G70" s="175">
        <f>IF('Revenue - NHC'!V71="","",'Revenue - NHC'!V71)</f>
        <v>0</v>
      </c>
      <c r="H70" s="175">
        <f>IF('Revenue - WHC'!V71="","",'Revenue - WHC'!V71)</f>
        <v>0</v>
      </c>
      <c r="I70" s="175">
        <f>IF('Expenditure- NHC'!R70="","",'Expenditure- NHC'!R70)</f>
        <v>0</v>
      </c>
      <c r="J70" s="174">
        <f>IF('Expenditure - WHC'!R70="","",'Expenditure - WHC'!R70)</f>
        <v>0</v>
      </c>
      <c r="K70" s="191">
        <f t="shared" si="18"/>
        <v>0</v>
      </c>
      <c r="L70" s="195">
        <f t="shared" si="19"/>
        <v>0</v>
      </c>
      <c r="M70" s="189"/>
      <c r="N70" s="190"/>
    </row>
    <row r="71" spans="3:14" hidden="1" outlineLevel="1" x14ac:dyDescent="0.2">
      <c r="C71" s="13"/>
      <c r="D71" s="79">
        <f t="shared" si="9"/>
        <v>61</v>
      </c>
      <c r="E71" s="162" t="str">
        <f>IF(OR('Services - NHC'!E70="",'Services - NHC'!E70="[Enter service]"),"",'Services - NHC'!E70)</f>
        <v/>
      </c>
      <c r="F71" s="163" t="str">
        <f>IF(OR('Services - NHC'!F70="",'Services - NHC'!F70="[Select]"),"",'Services - NHC'!F70)</f>
        <v/>
      </c>
      <c r="G71" s="175">
        <f>IF('Revenue - NHC'!V72="","",'Revenue - NHC'!V72)</f>
        <v>0</v>
      </c>
      <c r="H71" s="175">
        <f>IF('Revenue - WHC'!V72="","",'Revenue - WHC'!V72)</f>
        <v>0</v>
      </c>
      <c r="I71" s="175">
        <f>IF('Expenditure- NHC'!R71="","",'Expenditure- NHC'!R71)</f>
        <v>0</v>
      </c>
      <c r="J71" s="174">
        <f>IF('Expenditure - WHC'!R71="","",'Expenditure - WHC'!R71)</f>
        <v>0</v>
      </c>
      <c r="K71" s="191">
        <f t="shared" si="18"/>
        <v>0</v>
      </c>
      <c r="L71" s="195">
        <f t="shared" si="19"/>
        <v>0</v>
      </c>
      <c r="M71" s="189"/>
      <c r="N71" s="190"/>
    </row>
    <row r="72" spans="3:14" hidden="1" outlineLevel="1" x14ac:dyDescent="0.2">
      <c r="C72" s="13"/>
      <c r="D72" s="19">
        <f t="shared" si="9"/>
        <v>62</v>
      </c>
      <c r="E72" s="162" t="str">
        <f>IF(OR('Services - NHC'!E71="",'Services - NHC'!E71="[Enter service]"),"",'Services - NHC'!E71)</f>
        <v/>
      </c>
      <c r="F72" s="163" t="str">
        <f>IF(OR('Services - NHC'!F71="",'Services - NHC'!F71="[Select]"),"",'Services - NHC'!F71)</f>
        <v/>
      </c>
      <c r="G72" s="175">
        <f>IF('Revenue - NHC'!V73="","",'Revenue - NHC'!V73)</f>
        <v>0</v>
      </c>
      <c r="H72" s="175">
        <f>IF('Revenue - WHC'!V73="","",'Revenue - WHC'!V73)</f>
        <v>0</v>
      </c>
      <c r="I72" s="175">
        <f>IF('Expenditure- NHC'!R72="","",'Expenditure- NHC'!R72)</f>
        <v>0</v>
      </c>
      <c r="J72" s="174">
        <f>IF('Expenditure - WHC'!R72="","",'Expenditure - WHC'!R72)</f>
        <v>0</v>
      </c>
      <c r="K72" s="191">
        <f t="shared" si="18"/>
        <v>0</v>
      </c>
      <c r="L72" s="195">
        <f t="shared" si="19"/>
        <v>0</v>
      </c>
      <c r="M72" s="189"/>
      <c r="N72" s="190"/>
    </row>
    <row r="73" spans="3:14" hidden="1" outlineLevel="1" x14ac:dyDescent="0.2">
      <c r="C73" s="13"/>
      <c r="D73" s="19">
        <f t="shared" si="9"/>
        <v>63</v>
      </c>
      <c r="E73" s="162" t="str">
        <f>IF(OR('Services - NHC'!E72="",'Services - NHC'!E72="[Enter service]"),"",'Services - NHC'!E72)</f>
        <v/>
      </c>
      <c r="F73" s="163" t="str">
        <f>IF(OR('Services - NHC'!F72="",'Services - NHC'!F72="[Select]"),"",'Services - NHC'!F72)</f>
        <v/>
      </c>
      <c r="G73" s="175">
        <f>IF('Revenue - NHC'!V74="","",'Revenue - NHC'!V74)</f>
        <v>0</v>
      </c>
      <c r="H73" s="175">
        <f>IF('Revenue - WHC'!V74="","",'Revenue - WHC'!V74)</f>
        <v>0</v>
      </c>
      <c r="I73" s="175">
        <f>IF('Expenditure- NHC'!R73="","",'Expenditure- NHC'!R73)</f>
        <v>0</v>
      </c>
      <c r="J73" s="174">
        <f>IF('Expenditure - WHC'!R73="","",'Expenditure - WHC'!R73)</f>
        <v>0</v>
      </c>
      <c r="K73" s="191">
        <f t="shared" si="18"/>
        <v>0</v>
      </c>
      <c r="L73" s="195">
        <f t="shared" si="19"/>
        <v>0</v>
      </c>
      <c r="M73" s="189"/>
      <c r="N73" s="190"/>
    </row>
    <row r="74" spans="3:14" hidden="1" outlineLevel="1" x14ac:dyDescent="0.2">
      <c r="C74" s="13"/>
      <c r="D74" s="19">
        <f t="shared" si="9"/>
        <v>64</v>
      </c>
      <c r="E74" s="162" t="str">
        <f>IF(OR('Services - NHC'!E73="",'Services - NHC'!E73="[Enter service]"),"",'Services - NHC'!E73)</f>
        <v/>
      </c>
      <c r="F74" s="163" t="str">
        <f>IF(OR('Services - NHC'!F73="",'Services - NHC'!F73="[Select]"),"",'Services - NHC'!F73)</f>
        <v/>
      </c>
      <c r="G74" s="175">
        <f>IF('Revenue - NHC'!V75="","",'Revenue - NHC'!V75)</f>
        <v>0</v>
      </c>
      <c r="H74" s="175">
        <f>IF('Revenue - WHC'!V75="","",'Revenue - WHC'!V75)</f>
        <v>0</v>
      </c>
      <c r="I74" s="175">
        <f>IF('Expenditure- NHC'!R74="","",'Expenditure- NHC'!R74)</f>
        <v>0</v>
      </c>
      <c r="J74" s="174">
        <f>IF('Expenditure - WHC'!R74="","",'Expenditure - WHC'!R74)</f>
        <v>0</v>
      </c>
      <c r="K74" s="191">
        <f t="shared" si="18"/>
        <v>0</v>
      </c>
      <c r="L74" s="195">
        <f t="shared" si="19"/>
        <v>0</v>
      </c>
      <c r="M74" s="189"/>
      <c r="N74" s="190"/>
    </row>
    <row r="75" spans="3:14" hidden="1" outlineLevel="1" x14ac:dyDescent="0.2">
      <c r="C75" s="13"/>
      <c r="D75" s="79">
        <f t="shared" si="9"/>
        <v>65</v>
      </c>
      <c r="E75" s="162" t="str">
        <f>IF(OR('Services - NHC'!E74="",'Services - NHC'!E74="[Enter service]"),"",'Services - NHC'!E74)</f>
        <v/>
      </c>
      <c r="F75" s="163" t="str">
        <f>IF(OR('Services - NHC'!F74="",'Services - NHC'!F74="[Select]"),"",'Services - NHC'!F74)</f>
        <v/>
      </c>
      <c r="G75" s="175">
        <f>IF('Revenue - NHC'!V76="","",'Revenue - NHC'!V76)</f>
        <v>0</v>
      </c>
      <c r="H75" s="175">
        <f>IF('Revenue - WHC'!V76="","",'Revenue - WHC'!V76)</f>
        <v>0</v>
      </c>
      <c r="I75" s="175">
        <f>IF('Expenditure- NHC'!R75="","",'Expenditure- NHC'!R75)</f>
        <v>0</v>
      </c>
      <c r="J75" s="174">
        <f>IF('Expenditure - WHC'!R75="","",'Expenditure - WHC'!R75)</f>
        <v>0</v>
      </c>
      <c r="K75" s="191">
        <f t="shared" si="18"/>
        <v>0</v>
      </c>
      <c r="L75" s="195">
        <f t="shared" si="19"/>
        <v>0</v>
      </c>
      <c r="M75" s="189"/>
      <c r="N75" s="190"/>
    </row>
    <row r="76" spans="3:14" hidden="1" outlineLevel="1" x14ac:dyDescent="0.2">
      <c r="C76" s="13"/>
      <c r="D76" s="19">
        <f t="shared" si="9"/>
        <v>66</v>
      </c>
      <c r="E76" s="162" t="str">
        <f>IF(OR('Services - NHC'!E75="",'Services - NHC'!E75="[Enter service]"),"",'Services - NHC'!E75)</f>
        <v/>
      </c>
      <c r="F76" s="163" t="str">
        <f>IF(OR('Services - NHC'!F75="",'Services - NHC'!F75="[Select]"),"",'Services - NHC'!F75)</f>
        <v/>
      </c>
      <c r="G76" s="175">
        <f>IF('Revenue - NHC'!V77="","",'Revenue - NHC'!V77)</f>
        <v>0</v>
      </c>
      <c r="H76" s="175">
        <f>IF('Revenue - WHC'!V77="","",'Revenue - WHC'!V77)</f>
        <v>0</v>
      </c>
      <c r="I76" s="175">
        <f>IF('Expenditure- NHC'!R76="","",'Expenditure- NHC'!R76)</f>
        <v>0</v>
      </c>
      <c r="J76" s="174">
        <f>IF('Expenditure - WHC'!R76="","",'Expenditure - WHC'!R76)</f>
        <v>0</v>
      </c>
      <c r="K76" s="191">
        <f t="shared" si="18"/>
        <v>0</v>
      </c>
      <c r="L76" s="195">
        <f t="shared" si="19"/>
        <v>0</v>
      </c>
      <c r="M76" s="189"/>
      <c r="N76" s="190"/>
    </row>
    <row r="77" spans="3:14" hidden="1" outlineLevel="1" x14ac:dyDescent="0.2">
      <c r="C77" s="13"/>
      <c r="D77" s="19">
        <f t="shared" si="9"/>
        <v>67</v>
      </c>
      <c r="E77" s="162" t="str">
        <f>IF(OR('Services - NHC'!E76="",'Services - NHC'!E76="[Enter service]"),"",'Services - NHC'!E76)</f>
        <v/>
      </c>
      <c r="F77" s="163" t="str">
        <f>IF(OR('Services - NHC'!F76="",'Services - NHC'!F76="[Select]"),"",'Services - NHC'!F76)</f>
        <v/>
      </c>
      <c r="G77" s="175">
        <f>IF('Revenue - NHC'!V78="","",'Revenue - NHC'!V78)</f>
        <v>0</v>
      </c>
      <c r="H77" s="175">
        <f>IF('Revenue - WHC'!V78="","",'Revenue - WHC'!V78)</f>
        <v>0</v>
      </c>
      <c r="I77" s="175">
        <f>IF('Expenditure- NHC'!R77="","",'Expenditure- NHC'!R77)</f>
        <v>0</v>
      </c>
      <c r="J77" s="174">
        <f>IF('Expenditure - WHC'!R77="","",'Expenditure - WHC'!R77)</f>
        <v>0</v>
      </c>
      <c r="K77" s="191">
        <f t="shared" si="18"/>
        <v>0</v>
      </c>
      <c r="L77" s="195">
        <f t="shared" si="19"/>
        <v>0</v>
      </c>
      <c r="M77" s="189"/>
      <c r="N77" s="190"/>
    </row>
    <row r="78" spans="3:14" hidden="1" outlineLevel="1" x14ac:dyDescent="0.2">
      <c r="C78" s="13"/>
      <c r="D78" s="79">
        <f t="shared" si="9"/>
        <v>68</v>
      </c>
      <c r="E78" s="162" t="str">
        <f>IF(OR('Services - NHC'!E77="",'Services - NHC'!E77="[Enter service]"),"",'Services - NHC'!E77)</f>
        <v/>
      </c>
      <c r="F78" s="163" t="str">
        <f>IF(OR('Services - NHC'!F77="",'Services - NHC'!F77="[Select]"),"",'Services - NHC'!F77)</f>
        <v/>
      </c>
      <c r="G78" s="175">
        <f>IF('Revenue - NHC'!V79="","",'Revenue - NHC'!V79)</f>
        <v>0</v>
      </c>
      <c r="H78" s="175">
        <f>IF('Revenue - WHC'!V79="","",'Revenue - WHC'!V79)</f>
        <v>0</v>
      </c>
      <c r="I78" s="175">
        <f>IF('Expenditure- NHC'!R78="","",'Expenditure- NHC'!R78)</f>
        <v>0</v>
      </c>
      <c r="J78" s="174">
        <f>IF('Expenditure - WHC'!R78="","",'Expenditure - WHC'!R78)</f>
        <v>0</v>
      </c>
      <c r="K78" s="191">
        <f t="shared" si="18"/>
        <v>0</v>
      </c>
      <c r="L78" s="195">
        <f t="shared" si="19"/>
        <v>0</v>
      </c>
      <c r="M78" s="189"/>
      <c r="N78" s="190"/>
    </row>
    <row r="79" spans="3:14" hidden="1" outlineLevel="1" x14ac:dyDescent="0.2">
      <c r="C79" s="13"/>
      <c r="D79" s="19">
        <f t="shared" si="9"/>
        <v>69</v>
      </c>
      <c r="E79" s="162" t="str">
        <f>IF(OR('Services - NHC'!E78="",'Services - NHC'!E78="[Enter service]"),"",'Services - NHC'!E78)</f>
        <v/>
      </c>
      <c r="F79" s="163" t="str">
        <f>IF(OR('Services - NHC'!F78="",'Services - NHC'!F78="[Select]"),"",'Services - NHC'!F78)</f>
        <v/>
      </c>
      <c r="G79" s="175">
        <f>IF('Revenue - NHC'!V80="","",'Revenue - NHC'!V80)</f>
        <v>0</v>
      </c>
      <c r="H79" s="175">
        <f>IF('Revenue - WHC'!V80="","",'Revenue - WHC'!V80)</f>
        <v>0</v>
      </c>
      <c r="I79" s="175">
        <f>IF('Expenditure- NHC'!R79="","",'Expenditure- NHC'!R79)</f>
        <v>0</v>
      </c>
      <c r="J79" s="174">
        <f>IF('Expenditure - WHC'!R79="","",'Expenditure - WHC'!R79)</f>
        <v>0</v>
      </c>
      <c r="K79" s="191">
        <f t="shared" si="18"/>
        <v>0</v>
      </c>
      <c r="L79" s="195">
        <f t="shared" si="19"/>
        <v>0</v>
      </c>
      <c r="M79" s="189"/>
      <c r="N79" s="190"/>
    </row>
    <row r="80" spans="3:14" hidden="1" outlineLevel="1" x14ac:dyDescent="0.2">
      <c r="C80" s="13"/>
      <c r="D80" s="19">
        <f t="shared" ref="D80:D143" si="21">D79+1</f>
        <v>70</v>
      </c>
      <c r="E80" s="162" t="str">
        <f>IF(OR('Services - NHC'!E79="",'Services - NHC'!E79="[Enter service]"),"",'Services - NHC'!E79)</f>
        <v/>
      </c>
      <c r="F80" s="163" t="str">
        <f>IF(OR('Services - NHC'!F79="",'Services - NHC'!F79="[Select]"),"",'Services - NHC'!F79)</f>
        <v/>
      </c>
      <c r="G80" s="175">
        <f>IF('Revenue - NHC'!V81="","",'Revenue - NHC'!V81)</f>
        <v>0</v>
      </c>
      <c r="H80" s="175">
        <f>IF('Revenue - WHC'!V81="","",'Revenue - WHC'!V81)</f>
        <v>0</v>
      </c>
      <c r="I80" s="175">
        <f>IF('Expenditure- NHC'!R80="","",'Expenditure- NHC'!R80)</f>
        <v>0</v>
      </c>
      <c r="J80" s="174">
        <f>IF('Expenditure - WHC'!R80="","",'Expenditure - WHC'!R80)</f>
        <v>0</v>
      </c>
      <c r="K80" s="191">
        <f t="shared" si="18"/>
        <v>0</v>
      </c>
      <c r="L80" s="195">
        <f t="shared" si="19"/>
        <v>0</v>
      </c>
      <c r="M80" s="189"/>
      <c r="N80" s="190"/>
    </row>
    <row r="81" spans="3:14" hidden="1" outlineLevel="1" x14ac:dyDescent="0.2">
      <c r="C81" s="13"/>
      <c r="D81" s="19">
        <f t="shared" si="21"/>
        <v>71</v>
      </c>
      <c r="E81" s="162" t="str">
        <f>IF(OR('Services - NHC'!E80="",'Services - NHC'!E80="[Enter service]"),"",'Services - NHC'!E80)</f>
        <v/>
      </c>
      <c r="F81" s="163" t="str">
        <f>IF(OR('Services - NHC'!F80="",'Services - NHC'!F80="[Select]"),"",'Services - NHC'!F80)</f>
        <v/>
      </c>
      <c r="G81" s="175">
        <f>IF('Revenue - NHC'!V82="","",'Revenue - NHC'!V82)</f>
        <v>0</v>
      </c>
      <c r="H81" s="175">
        <f>IF('Revenue - WHC'!V82="","",'Revenue - WHC'!V82)</f>
        <v>0</v>
      </c>
      <c r="I81" s="175">
        <f>IF('Expenditure- NHC'!R81="","",'Expenditure- NHC'!R81)</f>
        <v>0</v>
      </c>
      <c r="J81" s="174">
        <f>IF('Expenditure - WHC'!R81="","",'Expenditure - WHC'!R81)</f>
        <v>0</v>
      </c>
      <c r="K81" s="191">
        <f t="shared" si="18"/>
        <v>0</v>
      </c>
      <c r="L81" s="195">
        <f t="shared" si="19"/>
        <v>0</v>
      </c>
      <c r="M81" s="189"/>
      <c r="N81" s="190"/>
    </row>
    <row r="82" spans="3:14" hidden="1" outlineLevel="1" x14ac:dyDescent="0.2">
      <c r="C82" s="13"/>
      <c r="D82" s="79">
        <f t="shared" si="21"/>
        <v>72</v>
      </c>
      <c r="E82" s="162" t="str">
        <f>IF(OR('Services - NHC'!E81="",'Services - NHC'!E81="[Enter service]"),"",'Services - NHC'!E81)</f>
        <v/>
      </c>
      <c r="F82" s="163" t="str">
        <f>IF(OR('Services - NHC'!F81="",'Services - NHC'!F81="[Select]"),"",'Services - NHC'!F81)</f>
        <v/>
      </c>
      <c r="G82" s="175">
        <f>IF('Revenue - NHC'!V83="","",'Revenue - NHC'!V83)</f>
        <v>0</v>
      </c>
      <c r="H82" s="175">
        <f>IF('Revenue - WHC'!V83="","",'Revenue - WHC'!V83)</f>
        <v>0</v>
      </c>
      <c r="I82" s="175">
        <f>IF('Expenditure- NHC'!R82="","",'Expenditure- NHC'!R82)</f>
        <v>0</v>
      </c>
      <c r="J82" s="174">
        <f>IF('Expenditure - WHC'!R82="","",'Expenditure - WHC'!R82)</f>
        <v>0</v>
      </c>
      <c r="K82" s="191">
        <f t="shared" si="18"/>
        <v>0</v>
      </c>
      <c r="L82" s="195">
        <f t="shared" si="19"/>
        <v>0</v>
      </c>
      <c r="M82" s="189"/>
      <c r="N82" s="190"/>
    </row>
    <row r="83" spans="3:14" hidden="1" outlineLevel="1" x14ac:dyDescent="0.2">
      <c r="C83" s="13"/>
      <c r="D83" s="19">
        <f t="shared" si="21"/>
        <v>73</v>
      </c>
      <c r="E83" s="162" t="str">
        <f>IF(OR('Services - NHC'!E82="",'Services - NHC'!E82="[Enter service]"),"",'Services - NHC'!E82)</f>
        <v/>
      </c>
      <c r="F83" s="163" t="str">
        <f>IF(OR('Services - NHC'!F82="",'Services - NHC'!F82="[Select]"),"",'Services - NHC'!F82)</f>
        <v/>
      </c>
      <c r="G83" s="175">
        <f>IF('Revenue - NHC'!V84="","",'Revenue - NHC'!V84)</f>
        <v>0</v>
      </c>
      <c r="H83" s="175">
        <f>IF('Revenue - WHC'!V84="","",'Revenue - WHC'!V84)</f>
        <v>0</v>
      </c>
      <c r="I83" s="175">
        <f>IF('Expenditure- NHC'!R83="","",'Expenditure- NHC'!R83)</f>
        <v>0</v>
      </c>
      <c r="J83" s="174">
        <f>IF('Expenditure - WHC'!R83="","",'Expenditure - WHC'!R83)</f>
        <v>0</v>
      </c>
      <c r="K83" s="191">
        <f t="shared" si="18"/>
        <v>0</v>
      </c>
      <c r="L83" s="195">
        <f t="shared" si="19"/>
        <v>0</v>
      </c>
      <c r="M83" s="189"/>
      <c r="N83" s="190"/>
    </row>
    <row r="84" spans="3:14" hidden="1" outlineLevel="1" x14ac:dyDescent="0.2">
      <c r="C84" s="13"/>
      <c r="D84" s="19">
        <f t="shared" si="21"/>
        <v>74</v>
      </c>
      <c r="E84" s="162" t="str">
        <f>IF(OR('Services - NHC'!E83="",'Services - NHC'!E83="[Enter service]"),"",'Services - NHC'!E83)</f>
        <v/>
      </c>
      <c r="F84" s="163" t="str">
        <f>IF(OR('Services - NHC'!F83="",'Services - NHC'!F83="[Select]"),"",'Services - NHC'!F83)</f>
        <v/>
      </c>
      <c r="G84" s="175">
        <f>IF('Revenue - NHC'!V85="","",'Revenue - NHC'!V85)</f>
        <v>0</v>
      </c>
      <c r="H84" s="175">
        <f>IF('Revenue - WHC'!V85="","",'Revenue - WHC'!V85)</f>
        <v>0</v>
      </c>
      <c r="I84" s="175">
        <f>IF('Expenditure- NHC'!R84="","",'Expenditure- NHC'!R84)</f>
        <v>0</v>
      </c>
      <c r="J84" s="174">
        <f>IF('Expenditure - WHC'!R84="","",'Expenditure - WHC'!R84)</f>
        <v>0</v>
      </c>
      <c r="K84" s="191">
        <f t="shared" si="18"/>
        <v>0</v>
      </c>
      <c r="L84" s="195">
        <f t="shared" si="19"/>
        <v>0</v>
      </c>
      <c r="M84" s="189"/>
      <c r="N84" s="190"/>
    </row>
    <row r="85" spans="3:14" hidden="1" outlineLevel="1" x14ac:dyDescent="0.2">
      <c r="C85" s="13"/>
      <c r="D85" s="19">
        <f t="shared" si="21"/>
        <v>75</v>
      </c>
      <c r="E85" s="162" t="str">
        <f>IF(OR('Services - NHC'!E84="",'Services - NHC'!E84="[Enter service]"),"",'Services - NHC'!E84)</f>
        <v/>
      </c>
      <c r="F85" s="163" t="str">
        <f>IF(OR('Services - NHC'!F84="",'Services - NHC'!F84="[Select]"),"",'Services - NHC'!F84)</f>
        <v/>
      </c>
      <c r="G85" s="175">
        <f>IF('Revenue - NHC'!V86="","",'Revenue - NHC'!V86)</f>
        <v>0</v>
      </c>
      <c r="H85" s="175">
        <f>IF('Revenue - WHC'!V86="","",'Revenue - WHC'!V86)</f>
        <v>0</v>
      </c>
      <c r="I85" s="175">
        <f>IF('Expenditure- NHC'!R85="","",'Expenditure- NHC'!R85)</f>
        <v>0</v>
      </c>
      <c r="J85" s="174">
        <f>IF('Expenditure - WHC'!R85="","",'Expenditure - WHC'!R85)</f>
        <v>0</v>
      </c>
      <c r="K85" s="191">
        <f t="shared" si="18"/>
        <v>0</v>
      </c>
      <c r="L85" s="195">
        <f t="shared" si="19"/>
        <v>0</v>
      </c>
      <c r="M85" s="189"/>
      <c r="N85" s="190"/>
    </row>
    <row r="86" spans="3:14" hidden="1" outlineLevel="1" x14ac:dyDescent="0.2">
      <c r="C86" s="13"/>
      <c r="D86" s="79">
        <f t="shared" si="21"/>
        <v>76</v>
      </c>
      <c r="E86" s="162" t="str">
        <f>IF(OR('Services - NHC'!E85="",'Services - NHC'!E85="[Enter service]"),"",'Services - NHC'!E85)</f>
        <v/>
      </c>
      <c r="F86" s="163" t="str">
        <f>IF(OR('Services - NHC'!F85="",'Services - NHC'!F85="[Select]"),"",'Services - NHC'!F85)</f>
        <v/>
      </c>
      <c r="G86" s="175">
        <f>IF('Revenue - NHC'!V87="","",'Revenue - NHC'!V87)</f>
        <v>0</v>
      </c>
      <c r="H86" s="175">
        <f>IF('Revenue - WHC'!V87="","",'Revenue - WHC'!V87)</f>
        <v>0</v>
      </c>
      <c r="I86" s="175">
        <f>IF('Expenditure- NHC'!R86="","",'Expenditure- NHC'!R86)</f>
        <v>0</v>
      </c>
      <c r="J86" s="174">
        <f>IF('Expenditure - WHC'!R86="","",'Expenditure - WHC'!R86)</f>
        <v>0</v>
      </c>
      <c r="K86" s="191">
        <f t="shared" si="18"/>
        <v>0</v>
      </c>
      <c r="L86" s="195">
        <f t="shared" si="19"/>
        <v>0</v>
      </c>
      <c r="M86" s="189"/>
      <c r="N86" s="190"/>
    </row>
    <row r="87" spans="3:14" hidden="1" outlineLevel="1" x14ac:dyDescent="0.2">
      <c r="C87" s="13"/>
      <c r="D87" s="19">
        <f t="shared" si="21"/>
        <v>77</v>
      </c>
      <c r="E87" s="162" t="str">
        <f>IF(OR('Services - NHC'!E86="",'Services - NHC'!E86="[Enter service]"),"",'Services - NHC'!E86)</f>
        <v/>
      </c>
      <c r="F87" s="163" t="str">
        <f>IF(OR('Services - NHC'!F86="",'Services - NHC'!F86="[Select]"),"",'Services - NHC'!F86)</f>
        <v/>
      </c>
      <c r="G87" s="175">
        <f>IF('Revenue - NHC'!V88="","",'Revenue - NHC'!V88)</f>
        <v>0</v>
      </c>
      <c r="H87" s="175">
        <f>IF('Revenue - WHC'!V88="","",'Revenue - WHC'!V88)</f>
        <v>0</v>
      </c>
      <c r="I87" s="175">
        <f>IF('Expenditure- NHC'!R87="","",'Expenditure- NHC'!R87)</f>
        <v>0</v>
      </c>
      <c r="J87" s="174">
        <f>IF('Expenditure - WHC'!R87="","",'Expenditure - WHC'!R87)</f>
        <v>0</v>
      </c>
      <c r="K87" s="191">
        <f t="shared" si="18"/>
        <v>0</v>
      </c>
      <c r="L87" s="195">
        <f t="shared" si="19"/>
        <v>0</v>
      </c>
      <c r="M87" s="189"/>
      <c r="N87" s="190"/>
    </row>
    <row r="88" spans="3:14" hidden="1" outlineLevel="1" x14ac:dyDescent="0.2">
      <c r="C88" s="13"/>
      <c r="D88" s="19">
        <f t="shared" si="21"/>
        <v>78</v>
      </c>
      <c r="E88" s="162" t="str">
        <f>IF(OR('Services - NHC'!E87="",'Services - NHC'!E87="[Enter service]"),"",'Services - NHC'!E87)</f>
        <v/>
      </c>
      <c r="F88" s="163" t="str">
        <f>IF(OR('Services - NHC'!F87="",'Services - NHC'!F87="[Select]"),"",'Services - NHC'!F87)</f>
        <v/>
      </c>
      <c r="G88" s="175">
        <f>IF('Revenue - NHC'!V89="","",'Revenue - NHC'!V89)</f>
        <v>0</v>
      </c>
      <c r="H88" s="175">
        <f>IF('Revenue - WHC'!V89="","",'Revenue - WHC'!V89)</f>
        <v>0</v>
      </c>
      <c r="I88" s="175">
        <f>IF('Expenditure- NHC'!R88="","",'Expenditure- NHC'!R88)</f>
        <v>0</v>
      </c>
      <c r="J88" s="174">
        <f>IF('Expenditure - WHC'!R88="","",'Expenditure - WHC'!R88)</f>
        <v>0</v>
      </c>
      <c r="K88" s="191">
        <f t="shared" si="18"/>
        <v>0</v>
      </c>
      <c r="L88" s="195">
        <f t="shared" si="19"/>
        <v>0</v>
      </c>
      <c r="M88" s="189"/>
      <c r="N88" s="190"/>
    </row>
    <row r="89" spans="3:14" hidden="1" outlineLevel="1" x14ac:dyDescent="0.2">
      <c r="C89" s="13"/>
      <c r="D89" s="79">
        <f t="shared" si="21"/>
        <v>79</v>
      </c>
      <c r="E89" s="162" t="str">
        <f>IF(OR('Services - NHC'!E88="",'Services - NHC'!E88="[Enter service]"),"",'Services - NHC'!E88)</f>
        <v/>
      </c>
      <c r="F89" s="163" t="str">
        <f>IF(OR('Services - NHC'!F88="",'Services - NHC'!F88="[Select]"),"",'Services - NHC'!F88)</f>
        <v/>
      </c>
      <c r="G89" s="175">
        <f>IF('Revenue - NHC'!V90="","",'Revenue - NHC'!V90)</f>
        <v>0</v>
      </c>
      <c r="H89" s="175">
        <f>IF('Revenue - WHC'!V90="","",'Revenue - WHC'!V90)</f>
        <v>0</v>
      </c>
      <c r="I89" s="175">
        <f>IF('Expenditure- NHC'!R89="","",'Expenditure- NHC'!R89)</f>
        <v>0</v>
      </c>
      <c r="J89" s="174">
        <f>IF('Expenditure - WHC'!R89="","",'Expenditure - WHC'!R89)</f>
        <v>0</v>
      </c>
      <c r="K89" s="191">
        <f t="shared" si="18"/>
        <v>0</v>
      </c>
      <c r="L89" s="195">
        <f t="shared" si="19"/>
        <v>0</v>
      </c>
      <c r="M89" s="189"/>
      <c r="N89" s="190"/>
    </row>
    <row r="90" spans="3:14" hidden="1" outlineLevel="1" x14ac:dyDescent="0.2">
      <c r="C90" s="13"/>
      <c r="D90" s="19">
        <f t="shared" si="21"/>
        <v>80</v>
      </c>
      <c r="E90" s="162" t="str">
        <f>IF(OR('Services - NHC'!E89="",'Services - NHC'!E89="[Enter service]"),"",'Services - NHC'!E89)</f>
        <v/>
      </c>
      <c r="F90" s="163" t="str">
        <f>IF(OR('Services - NHC'!F89="",'Services - NHC'!F89="[Select]"),"",'Services - NHC'!F89)</f>
        <v/>
      </c>
      <c r="G90" s="175">
        <f>IF('Revenue - NHC'!V91="","",'Revenue - NHC'!V91)</f>
        <v>0</v>
      </c>
      <c r="H90" s="175">
        <f>IF('Revenue - WHC'!V91="","",'Revenue - WHC'!V91)</f>
        <v>0</v>
      </c>
      <c r="I90" s="175">
        <f>IF('Expenditure- NHC'!R90="","",'Expenditure- NHC'!R90)</f>
        <v>0</v>
      </c>
      <c r="J90" s="174">
        <f>IF('Expenditure - WHC'!R90="","",'Expenditure - WHC'!R90)</f>
        <v>0</v>
      </c>
      <c r="K90" s="191">
        <f t="shared" si="18"/>
        <v>0</v>
      </c>
      <c r="L90" s="195">
        <f t="shared" si="19"/>
        <v>0</v>
      </c>
      <c r="M90" s="189"/>
      <c r="N90" s="190"/>
    </row>
    <row r="91" spans="3:14" hidden="1" outlineLevel="1" x14ac:dyDescent="0.2">
      <c r="C91" s="13"/>
      <c r="D91" s="19">
        <f t="shared" si="21"/>
        <v>81</v>
      </c>
      <c r="E91" s="162" t="str">
        <f>IF(OR('Services - NHC'!E90="",'Services - NHC'!E90="[Enter service]"),"",'Services - NHC'!E90)</f>
        <v/>
      </c>
      <c r="F91" s="163" t="str">
        <f>IF(OR('Services - NHC'!F90="",'Services - NHC'!F90="[Select]"),"",'Services - NHC'!F90)</f>
        <v/>
      </c>
      <c r="G91" s="175">
        <f>IF('Revenue - NHC'!V92="","",'Revenue - NHC'!V92)</f>
        <v>0</v>
      </c>
      <c r="H91" s="175">
        <f>IF('Revenue - WHC'!V92="","",'Revenue - WHC'!V92)</f>
        <v>0</v>
      </c>
      <c r="I91" s="175">
        <f>IF('Expenditure- NHC'!R91="","",'Expenditure- NHC'!R91)</f>
        <v>0</v>
      </c>
      <c r="J91" s="174">
        <f>IF('Expenditure - WHC'!R91="","",'Expenditure - WHC'!R91)</f>
        <v>0</v>
      </c>
      <c r="K91" s="191">
        <f t="shared" si="18"/>
        <v>0</v>
      </c>
      <c r="L91" s="195">
        <f t="shared" si="19"/>
        <v>0</v>
      </c>
      <c r="M91" s="189"/>
      <c r="N91" s="190"/>
    </row>
    <row r="92" spans="3:14" hidden="1" outlineLevel="1" x14ac:dyDescent="0.2">
      <c r="C92" s="13"/>
      <c r="D92" s="19">
        <f t="shared" si="21"/>
        <v>82</v>
      </c>
      <c r="E92" s="162" t="str">
        <f>IF(OR('Services - NHC'!E91="",'Services - NHC'!E91="[Enter service]"),"",'Services - NHC'!E91)</f>
        <v/>
      </c>
      <c r="F92" s="163" t="str">
        <f>IF(OR('Services - NHC'!F91="",'Services - NHC'!F91="[Select]"),"",'Services - NHC'!F91)</f>
        <v/>
      </c>
      <c r="G92" s="175">
        <f>IF('Revenue - NHC'!V93="","",'Revenue - NHC'!V93)</f>
        <v>0</v>
      </c>
      <c r="H92" s="175">
        <f>IF('Revenue - WHC'!V93="","",'Revenue - WHC'!V93)</f>
        <v>0</v>
      </c>
      <c r="I92" s="175">
        <f>IF('Expenditure- NHC'!R92="","",'Expenditure- NHC'!R92)</f>
        <v>0</v>
      </c>
      <c r="J92" s="174">
        <f>IF('Expenditure - WHC'!R92="","",'Expenditure - WHC'!R92)</f>
        <v>0</v>
      </c>
      <c r="K92" s="191">
        <f t="shared" si="18"/>
        <v>0</v>
      </c>
      <c r="L92" s="195">
        <f t="shared" si="19"/>
        <v>0</v>
      </c>
      <c r="M92" s="189"/>
      <c r="N92" s="190"/>
    </row>
    <row r="93" spans="3:14" hidden="1" outlineLevel="1" x14ac:dyDescent="0.2">
      <c r="C93" s="13"/>
      <c r="D93" s="79">
        <f t="shared" si="21"/>
        <v>83</v>
      </c>
      <c r="E93" s="162" t="str">
        <f>IF(OR('Services - NHC'!E92="",'Services - NHC'!E92="[Enter service]"),"",'Services - NHC'!E92)</f>
        <v/>
      </c>
      <c r="F93" s="163" t="str">
        <f>IF(OR('Services - NHC'!F92="",'Services - NHC'!F92="[Select]"),"",'Services - NHC'!F92)</f>
        <v/>
      </c>
      <c r="G93" s="175">
        <f>IF('Revenue - NHC'!V94="","",'Revenue - NHC'!V94)</f>
        <v>0</v>
      </c>
      <c r="H93" s="175">
        <f>IF('Revenue - WHC'!V94="","",'Revenue - WHC'!V94)</f>
        <v>0</v>
      </c>
      <c r="I93" s="175">
        <f>IF('Expenditure- NHC'!R93="","",'Expenditure- NHC'!R93)</f>
        <v>0</v>
      </c>
      <c r="J93" s="174">
        <f>IF('Expenditure - WHC'!R93="","",'Expenditure - WHC'!R93)</f>
        <v>0</v>
      </c>
      <c r="K93" s="191">
        <f t="shared" si="18"/>
        <v>0</v>
      </c>
      <c r="L93" s="195">
        <f t="shared" si="19"/>
        <v>0</v>
      </c>
      <c r="M93" s="189"/>
      <c r="N93" s="190"/>
    </row>
    <row r="94" spans="3:14" hidden="1" outlineLevel="1" x14ac:dyDescent="0.2">
      <c r="C94" s="13"/>
      <c r="D94" s="19">
        <f t="shared" si="21"/>
        <v>84</v>
      </c>
      <c r="E94" s="162" t="str">
        <f>IF(OR('Services - NHC'!E93="",'Services - NHC'!E93="[Enter service]"),"",'Services - NHC'!E93)</f>
        <v/>
      </c>
      <c r="F94" s="163" t="str">
        <f>IF(OR('Services - NHC'!F93="",'Services - NHC'!F93="[Select]"),"",'Services - NHC'!F93)</f>
        <v/>
      </c>
      <c r="G94" s="175">
        <f>IF('Revenue - NHC'!V95="","",'Revenue - NHC'!V95)</f>
        <v>0</v>
      </c>
      <c r="H94" s="175">
        <f>IF('Revenue - WHC'!V95="","",'Revenue - WHC'!V95)</f>
        <v>0</v>
      </c>
      <c r="I94" s="175">
        <f>IF('Expenditure- NHC'!R94="","",'Expenditure- NHC'!R94)</f>
        <v>0</v>
      </c>
      <c r="J94" s="174">
        <f>IF('Expenditure - WHC'!R94="","",'Expenditure - WHC'!R94)</f>
        <v>0</v>
      </c>
      <c r="K94" s="191">
        <f t="shared" si="18"/>
        <v>0</v>
      </c>
      <c r="L94" s="195">
        <f t="shared" si="19"/>
        <v>0</v>
      </c>
      <c r="M94" s="189"/>
      <c r="N94" s="190"/>
    </row>
    <row r="95" spans="3:14" hidden="1" outlineLevel="1" x14ac:dyDescent="0.2">
      <c r="C95" s="13"/>
      <c r="D95" s="19">
        <f t="shared" si="21"/>
        <v>85</v>
      </c>
      <c r="E95" s="162" t="str">
        <f>IF(OR('Services - NHC'!E94="",'Services - NHC'!E94="[Enter service]"),"",'Services - NHC'!E94)</f>
        <v/>
      </c>
      <c r="F95" s="163" t="str">
        <f>IF(OR('Services - NHC'!F94="",'Services - NHC'!F94="[Select]"),"",'Services - NHC'!F94)</f>
        <v/>
      </c>
      <c r="G95" s="175">
        <f>IF('Revenue - NHC'!V96="","",'Revenue - NHC'!V96)</f>
        <v>0</v>
      </c>
      <c r="H95" s="175">
        <f>IF('Revenue - WHC'!V96="","",'Revenue - WHC'!V96)</f>
        <v>0</v>
      </c>
      <c r="I95" s="175">
        <f>IF('Expenditure- NHC'!R95="","",'Expenditure- NHC'!R95)</f>
        <v>0</v>
      </c>
      <c r="J95" s="174">
        <f>IF('Expenditure - WHC'!R95="","",'Expenditure - WHC'!R95)</f>
        <v>0</v>
      </c>
      <c r="K95" s="191">
        <f t="shared" ref="K95:K150" si="22">IFERROR(H95-G95,"")</f>
        <v>0</v>
      </c>
      <c r="L95" s="195">
        <f t="shared" ref="L95:L150" si="23">IFERROR(J95-I95,"")</f>
        <v>0</v>
      </c>
      <c r="M95" s="189"/>
      <c r="N95" s="190"/>
    </row>
    <row r="96" spans="3:14" hidden="1" outlineLevel="1" x14ac:dyDescent="0.2">
      <c r="C96" s="13"/>
      <c r="D96" s="19">
        <f t="shared" si="21"/>
        <v>86</v>
      </c>
      <c r="E96" s="162" t="str">
        <f>IF(OR('Services - NHC'!E95="",'Services - NHC'!E95="[Enter service]"),"",'Services - NHC'!E95)</f>
        <v/>
      </c>
      <c r="F96" s="163" t="str">
        <f>IF(OR('Services - NHC'!F95="",'Services - NHC'!F95="[Select]"),"",'Services - NHC'!F95)</f>
        <v/>
      </c>
      <c r="G96" s="175">
        <f>IF('Revenue - NHC'!V97="","",'Revenue - NHC'!V97)</f>
        <v>0</v>
      </c>
      <c r="H96" s="175">
        <f>IF('Revenue - WHC'!V97="","",'Revenue - WHC'!V97)</f>
        <v>0</v>
      </c>
      <c r="I96" s="175">
        <f>IF('Expenditure- NHC'!R96="","",'Expenditure- NHC'!R96)</f>
        <v>0</v>
      </c>
      <c r="J96" s="174">
        <f>IF('Expenditure - WHC'!R96="","",'Expenditure - WHC'!R96)</f>
        <v>0</v>
      </c>
      <c r="K96" s="191">
        <f t="shared" si="22"/>
        <v>0</v>
      </c>
      <c r="L96" s="195">
        <f t="shared" si="23"/>
        <v>0</v>
      </c>
      <c r="M96" s="189"/>
      <c r="N96" s="190"/>
    </row>
    <row r="97" spans="3:14" hidden="1" outlineLevel="1" x14ac:dyDescent="0.2">
      <c r="C97" s="13"/>
      <c r="D97" s="79">
        <f t="shared" si="21"/>
        <v>87</v>
      </c>
      <c r="E97" s="162" t="str">
        <f>IF(OR('Services - NHC'!E96="",'Services - NHC'!E96="[Enter service]"),"",'Services - NHC'!E96)</f>
        <v/>
      </c>
      <c r="F97" s="163" t="str">
        <f>IF(OR('Services - NHC'!F96="",'Services - NHC'!F96="[Select]"),"",'Services - NHC'!F96)</f>
        <v/>
      </c>
      <c r="G97" s="175">
        <f>IF('Revenue - NHC'!V98="","",'Revenue - NHC'!V98)</f>
        <v>0</v>
      </c>
      <c r="H97" s="175">
        <f>IF('Revenue - WHC'!V98="","",'Revenue - WHC'!V98)</f>
        <v>0</v>
      </c>
      <c r="I97" s="175">
        <f>IF('Expenditure- NHC'!R97="","",'Expenditure- NHC'!R97)</f>
        <v>0</v>
      </c>
      <c r="J97" s="174">
        <f>IF('Expenditure - WHC'!R97="","",'Expenditure - WHC'!R97)</f>
        <v>0</v>
      </c>
      <c r="K97" s="191">
        <f t="shared" si="22"/>
        <v>0</v>
      </c>
      <c r="L97" s="195">
        <f t="shared" si="23"/>
        <v>0</v>
      </c>
      <c r="M97" s="189"/>
      <c r="N97" s="190"/>
    </row>
    <row r="98" spans="3:14" hidden="1" outlineLevel="1" x14ac:dyDescent="0.2">
      <c r="C98" s="13"/>
      <c r="D98" s="19">
        <f t="shared" si="21"/>
        <v>88</v>
      </c>
      <c r="E98" s="162" t="str">
        <f>IF(OR('Services - NHC'!E97="",'Services - NHC'!E97="[Enter service]"),"",'Services - NHC'!E97)</f>
        <v/>
      </c>
      <c r="F98" s="163" t="str">
        <f>IF(OR('Services - NHC'!F97="",'Services - NHC'!F97="[Select]"),"",'Services - NHC'!F97)</f>
        <v/>
      </c>
      <c r="G98" s="175">
        <f>IF('Revenue - NHC'!V99="","",'Revenue - NHC'!V99)</f>
        <v>0</v>
      </c>
      <c r="H98" s="175">
        <f>IF('Revenue - WHC'!V99="","",'Revenue - WHC'!V99)</f>
        <v>0</v>
      </c>
      <c r="I98" s="175">
        <f>IF('Expenditure- NHC'!R98="","",'Expenditure- NHC'!R98)</f>
        <v>0</v>
      </c>
      <c r="J98" s="174">
        <f>IF('Expenditure - WHC'!R98="","",'Expenditure - WHC'!R98)</f>
        <v>0</v>
      </c>
      <c r="K98" s="191">
        <f t="shared" si="22"/>
        <v>0</v>
      </c>
      <c r="L98" s="195">
        <f t="shared" si="23"/>
        <v>0</v>
      </c>
      <c r="M98" s="189"/>
      <c r="N98" s="190"/>
    </row>
    <row r="99" spans="3:14" hidden="1" outlineLevel="1" x14ac:dyDescent="0.2">
      <c r="C99" s="13"/>
      <c r="D99" s="19">
        <f t="shared" si="21"/>
        <v>89</v>
      </c>
      <c r="E99" s="162" t="str">
        <f>IF(OR('Services - NHC'!E98="",'Services - NHC'!E98="[Enter service]"),"",'Services - NHC'!E98)</f>
        <v/>
      </c>
      <c r="F99" s="163" t="str">
        <f>IF(OR('Services - NHC'!F98="",'Services - NHC'!F98="[Select]"),"",'Services - NHC'!F98)</f>
        <v/>
      </c>
      <c r="G99" s="175">
        <f>IF('Revenue - NHC'!V100="","",'Revenue - NHC'!V100)</f>
        <v>0</v>
      </c>
      <c r="H99" s="175">
        <f>IF('Revenue - WHC'!V100="","",'Revenue - WHC'!V100)</f>
        <v>0</v>
      </c>
      <c r="I99" s="175">
        <f>IF('Expenditure- NHC'!R99="","",'Expenditure- NHC'!R99)</f>
        <v>0</v>
      </c>
      <c r="J99" s="174">
        <f>IF('Expenditure - WHC'!R99="","",'Expenditure - WHC'!R99)</f>
        <v>0</v>
      </c>
      <c r="K99" s="191">
        <f t="shared" si="22"/>
        <v>0</v>
      </c>
      <c r="L99" s="195">
        <f t="shared" si="23"/>
        <v>0</v>
      </c>
      <c r="M99" s="189"/>
      <c r="N99" s="190"/>
    </row>
    <row r="100" spans="3:14" hidden="1" outlineLevel="1" x14ac:dyDescent="0.2">
      <c r="C100" s="13"/>
      <c r="D100" s="79">
        <f t="shared" si="21"/>
        <v>90</v>
      </c>
      <c r="E100" s="162" t="str">
        <f>IF(OR('Services - NHC'!E99="",'Services - NHC'!E99="[Enter service]"),"",'Services - NHC'!E99)</f>
        <v/>
      </c>
      <c r="F100" s="163" t="str">
        <f>IF(OR('Services - NHC'!F99="",'Services - NHC'!F99="[Select]"),"",'Services - NHC'!F99)</f>
        <v/>
      </c>
      <c r="G100" s="175">
        <f>IF('Revenue - NHC'!V101="","",'Revenue - NHC'!V101)</f>
        <v>0</v>
      </c>
      <c r="H100" s="175">
        <f>IF('Revenue - WHC'!V101="","",'Revenue - WHC'!V101)</f>
        <v>0</v>
      </c>
      <c r="I100" s="175">
        <f>IF('Expenditure- NHC'!R100="","",'Expenditure- NHC'!R100)</f>
        <v>0</v>
      </c>
      <c r="J100" s="174">
        <f>IF('Expenditure - WHC'!R100="","",'Expenditure - WHC'!R100)</f>
        <v>0</v>
      </c>
      <c r="K100" s="191">
        <f t="shared" si="22"/>
        <v>0</v>
      </c>
      <c r="L100" s="195">
        <f t="shared" si="23"/>
        <v>0</v>
      </c>
      <c r="M100" s="189"/>
      <c r="N100" s="190"/>
    </row>
    <row r="101" spans="3:14" hidden="1" outlineLevel="1" x14ac:dyDescent="0.2">
      <c r="C101" s="13"/>
      <c r="D101" s="19">
        <f t="shared" si="21"/>
        <v>91</v>
      </c>
      <c r="E101" s="162" t="str">
        <f>IF(OR('Services - NHC'!E100="",'Services - NHC'!E100="[Enter service]"),"",'Services - NHC'!E100)</f>
        <v/>
      </c>
      <c r="F101" s="163" t="str">
        <f>IF(OR('Services - NHC'!F100="",'Services - NHC'!F100="[Select]"),"",'Services - NHC'!F100)</f>
        <v/>
      </c>
      <c r="G101" s="175">
        <f>IF('Revenue - NHC'!V102="","",'Revenue - NHC'!V102)</f>
        <v>0</v>
      </c>
      <c r="H101" s="175">
        <f>IF('Revenue - WHC'!V102="","",'Revenue - WHC'!V102)</f>
        <v>0</v>
      </c>
      <c r="I101" s="175">
        <f>IF('Expenditure- NHC'!R101="","",'Expenditure- NHC'!R101)</f>
        <v>0</v>
      </c>
      <c r="J101" s="174">
        <f>IF('Expenditure - WHC'!R101="","",'Expenditure - WHC'!R101)</f>
        <v>0</v>
      </c>
      <c r="K101" s="191">
        <f t="shared" si="22"/>
        <v>0</v>
      </c>
      <c r="L101" s="195">
        <f t="shared" si="23"/>
        <v>0</v>
      </c>
      <c r="M101" s="189"/>
      <c r="N101" s="190"/>
    </row>
    <row r="102" spans="3:14" hidden="1" outlineLevel="1" x14ac:dyDescent="0.2">
      <c r="C102" s="13"/>
      <c r="D102" s="19">
        <f t="shared" si="21"/>
        <v>92</v>
      </c>
      <c r="E102" s="162" t="str">
        <f>IF(OR('Services - NHC'!E101="",'Services - NHC'!E101="[Enter service]"),"",'Services - NHC'!E101)</f>
        <v/>
      </c>
      <c r="F102" s="163" t="str">
        <f>IF(OR('Services - NHC'!F101="",'Services - NHC'!F101="[Select]"),"",'Services - NHC'!F101)</f>
        <v/>
      </c>
      <c r="G102" s="175">
        <f>IF('Revenue - NHC'!V103="","",'Revenue - NHC'!V103)</f>
        <v>0</v>
      </c>
      <c r="H102" s="175">
        <f>IF('Revenue - WHC'!V103="","",'Revenue - WHC'!V103)</f>
        <v>0</v>
      </c>
      <c r="I102" s="175">
        <f>IF('Expenditure- NHC'!R102="","",'Expenditure- NHC'!R102)</f>
        <v>0</v>
      </c>
      <c r="J102" s="174">
        <f>IF('Expenditure - WHC'!R102="","",'Expenditure - WHC'!R102)</f>
        <v>0</v>
      </c>
      <c r="K102" s="191">
        <f t="shared" si="22"/>
        <v>0</v>
      </c>
      <c r="L102" s="195">
        <f t="shared" si="23"/>
        <v>0</v>
      </c>
      <c r="M102" s="189"/>
      <c r="N102" s="190"/>
    </row>
    <row r="103" spans="3:14" hidden="1" outlineLevel="1" x14ac:dyDescent="0.2">
      <c r="C103" s="13"/>
      <c r="D103" s="19">
        <f t="shared" si="21"/>
        <v>93</v>
      </c>
      <c r="E103" s="162" t="str">
        <f>IF(OR('Services - NHC'!E102="",'Services - NHC'!E102="[Enter service]"),"",'Services - NHC'!E102)</f>
        <v/>
      </c>
      <c r="F103" s="163" t="str">
        <f>IF(OR('Services - NHC'!F102="",'Services - NHC'!F102="[Select]"),"",'Services - NHC'!F102)</f>
        <v/>
      </c>
      <c r="G103" s="175">
        <f>IF('Revenue - NHC'!V104="","",'Revenue - NHC'!V104)</f>
        <v>0</v>
      </c>
      <c r="H103" s="175">
        <f>IF('Revenue - WHC'!V104="","",'Revenue - WHC'!V104)</f>
        <v>0</v>
      </c>
      <c r="I103" s="175">
        <f>IF('Expenditure- NHC'!R103="","",'Expenditure- NHC'!R103)</f>
        <v>0</v>
      </c>
      <c r="J103" s="174">
        <f>IF('Expenditure - WHC'!R103="","",'Expenditure - WHC'!R103)</f>
        <v>0</v>
      </c>
      <c r="K103" s="191">
        <f t="shared" si="22"/>
        <v>0</v>
      </c>
      <c r="L103" s="195">
        <f t="shared" si="23"/>
        <v>0</v>
      </c>
      <c r="M103" s="189"/>
      <c r="N103" s="190"/>
    </row>
    <row r="104" spans="3:14" hidden="1" outlineLevel="1" x14ac:dyDescent="0.2">
      <c r="C104" s="13"/>
      <c r="D104" s="79">
        <f t="shared" si="21"/>
        <v>94</v>
      </c>
      <c r="E104" s="162" t="str">
        <f>IF(OR('Services - NHC'!E103="",'Services - NHC'!E103="[Enter service]"),"",'Services - NHC'!E103)</f>
        <v/>
      </c>
      <c r="F104" s="163" t="str">
        <f>IF(OR('Services - NHC'!F103="",'Services - NHC'!F103="[Select]"),"",'Services - NHC'!F103)</f>
        <v/>
      </c>
      <c r="G104" s="175">
        <f>IF('Revenue - NHC'!V105="","",'Revenue - NHC'!V105)</f>
        <v>0</v>
      </c>
      <c r="H104" s="175">
        <f>IF('Revenue - WHC'!V105="","",'Revenue - WHC'!V105)</f>
        <v>0</v>
      </c>
      <c r="I104" s="175">
        <f>IF('Expenditure- NHC'!R104="","",'Expenditure- NHC'!R104)</f>
        <v>0</v>
      </c>
      <c r="J104" s="174">
        <f>IF('Expenditure - WHC'!R104="","",'Expenditure - WHC'!R104)</f>
        <v>0</v>
      </c>
      <c r="K104" s="191">
        <f t="shared" si="22"/>
        <v>0</v>
      </c>
      <c r="L104" s="195">
        <f t="shared" si="23"/>
        <v>0</v>
      </c>
      <c r="M104" s="189"/>
      <c r="N104" s="190"/>
    </row>
    <row r="105" spans="3:14" hidden="1" outlineLevel="1" x14ac:dyDescent="0.2">
      <c r="C105" s="13"/>
      <c r="D105" s="19">
        <f t="shared" si="21"/>
        <v>95</v>
      </c>
      <c r="E105" s="162" t="str">
        <f>IF(OR('Services - NHC'!E104="",'Services - NHC'!E104="[Enter service]"),"",'Services - NHC'!E104)</f>
        <v/>
      </c>
      <c r="F105" s="163" t="str">
        <f>IF(OR('Services - NHC'!F104="",'Services - NHC'!F104="[Select]"),"",'Services - NHC'!F104)</f>
        <v/>
      </c>
      <c r="G105" s="175">
        <f>IF('Revenue - NHC'!V106="","",'Revenue - NHC'!V106)</f>
        <v>0</v>
      </c>
      <c r="H105" s="175">
        <f>IF('Revenue - WHC'!V106="","",'Revenue - WHC'!V106)</f>
        <v>0</v>
      </c>
      <c r="I105" s="175">
        <f>IF('Expenditure- NHC'!R105="","",'Expenditure- NHC'!R105)</f>
        <v>0</v>
      </c>
      <c r="J105" s="174">
        <f>IF('Expenditure - WHC'!R105="","",'Expenditure - WHC'!R105)</f>
        <v>0</v>
      </c>
      <c r="K105" s="191">
        <f t="shared" si="22"/>
        <v>0</v>
      </c>
      <c r="L105" s="195">
        <f t="shared" si="23"/>
        <v>0</v>
      </c>
      <c r="M105" s="189"/>
      <c r="N105" s="190"/>
    </row>
    <row r="106" spans="3:14" hidden="1" outlineLevel="1" x14ac:dyDescent="0.2">
      <c r="C106" s="13"/>
      <c r="D106" s="19">
        <f t="shared" si="21"/>
        <v>96</v>
      </c>
      <c r="E106" s="162" t="str">
        <f>IF(OR('Services - NHC'!E105="",'Services - NHC'!E105="[Enter service]"),"",'Services - NHC'!E105)</f>
        <v/>
      </c>
      <c r="F106" s="163" t="str">
        <f>IF(OR('Services - NHC'!F105="",'Services - NHC'!F105="[Select]"),"",'Services - NHC'!F105)</f>
        <v/>
      </c>
      <c r="G106" s="175">
        <f>IF('Revenue - NHC'!V107="","",'Revenue - NHC'!V107)</f>
        <v>0</v>
      </c>
      <c r="H106" s="175">
        <f>IF('Revenue - WHC'!V107="","",'Revenue - WHC'!V107)</f>
        <v>0</v>
      </c>
      <c r="I106" s="175">
        <f>IF('Expenditure- NHC'!R106="","",'Expenditure- NHC'!R106)</f>
        <v>0</v>
      </c>
      <c r="J106" s="174">
        <f>IF('Expenditure - WHC'!R106="","",'Expenditure - WHC'!R106)</f>
        <v>0</v>
      </c>
      <c r="K106" s="191">
        <f t="shared" si="22"/>
        <v>0</v>
      </c>
      <c r="L106" s="195">
        <f t="shared" si="23"/>
        <v>0</v>
      </c>
      <c r="M106" s="189"/>
      <c r="N106" s="190"/>
    </row>
    <row r="107" spans="3:14" hidden="1" outlineLevel="1" x14ac:dyDescent="0.2">
      <c r="C107" s="13"/>
      <c r="D107" s="19">
        <f t="shared" si="21"/>
        <v>97</v>
      </c>
      <c r="E107" s="162" t="str">
        <f>IF(OR('Services - NHC'!E106="",'Services - NHC'!E106="[Enter service]"),"",'Services - NHC'!E106)</f>
        <v/>
      </c>
      <c r="F107" s="163" t="str">
        <f>IF(OR('Services - NHC'!F106="",'Services - NHC'!F106="[Select]"),"",'Services - NHC'!F106)</f>
        <v/>
      </c>
      <c r="G107" s="175">
        <f>IF('Revenue - NHC'!V108="","",'Revenue - NHC'!V108)</f>
        <v>0</v>
      </c>
      <c r="H107" s="175">
        <f>IF('Revenue - WHC'!V108="","",'Revenue - WHC'!V108)</f>
        <v>0</v>
      </c>
      <c r="I107" s="175">
        <f>IF('Expenditure- NHC'!R107="","",'Expenditure- NHC'!R107)</f>
        <v>0</v>
      </c>
      <c r="J107" s="174">
        <f>IF('Expenditure - WHC'!R107="","",'Expenditure - WHC'!R107)</f>
        <v>0</v>
      </c>
      <c r="K107" s="191">
        <f t="shared" si="22"/>
        <v>0</v>
      </c>
      <c r="L107" s="195">
        <f t="shared" si="23"/>
        <v>0</v>
      </c>
      <c r="M107" s="189"/>
      <c r="N107" s="190"/>
    </row>
    <row r="108" spans="3:14" hidden="1" outlineLevel="1" x14ac:dyDescent="0.2">
      <c r="C108" s="13"/>
      <c r="D108" s="79">
        <f t="shared" si="21"/>
        <v>98</v>
      </c>
      <c r="E108" s="162" t="str">
        <f>IF(OR('Services - NHC'!E107="",'Services - NHC'!E107="[Enter service]"),"",'Services - NHC'!E107)</f>
        <v/>
      </c>
      <c r="F108" s="163" t="str">
        <f>IF(OR('Services - NHC'!F107="",'Services - NHC'!F107="[Select]"),"",'Services - NHC'!F107)</f>
        <v/>
      </c>
      <c r="G108" s="175">
        <f>IF('Revenue - NHC'!V109="","",'Revenue - NHC'!V109)</f>
        <v>0</v>
      </c>
      <c r="H108" s="175">
        <f>IF('Revenue - WHC'!V109="","",'Revenue - WHC'!V109)</f>
        <v>0</v>
      </c>
      <c r="I108" s="175">
        <f>IF('Expenditure- NHC'!R108="","",'Expenditure- NHC'!R108)</f>
        <v>0</v>
      </c>
      <c r="J108" s="174">
        <f>IF('Expenditure - WHC'!R108="","",'Expenditure - WHC'!R108)</f>
        <v>0</v>
      </c>
      <c r="K108" s="191">
        <f t="shared" si="22"/>
        <v>0</v>
      </c>
      <c r="L108" s="195">
        <f t="shared" si="23"/>
        <v>0</v>
      </c>
      <c r="M108" s="189"/>
      <c r="N108" s="190"/>
    </row>
    <row r="109" spans="3:14" hidden="1" outlineLevel="1" x14ac:dyDescent="0.2">
      <c r="C109" s="13"/>
      <c r="D109" s="19">
        <f t="shared" si="21"/>
        <v>99</v>
      </c>
      <c r="E109" s="162" t="str">
        <f>IF(OR('Services - NHC'!E108="",'Services - NHC'!E108="[Enter service]"),"",'Services - NHC'!E108)</f>
        <v/>
      </c>
      <c r="F109" s="163" t="str">
        <f>IF(OR('Services - NHC'!F108="",'Services - NHC'!F108="[Select]"),"",'Services - NHC'!F108)</f>
        <v/>
      </c>
      <c r="G109" s="175">
        <f>IF('Revenue - NHC'!V110="","",'Revenue - NHC'!V110)</f>
        <v>0</v>
      </c>
      <c r="H109" s="175">
        <f>IF('Revenue - WHC'!V110="","",'Revenue - WHC'!V110)</f>
        <v>0</v>
      </c>
      <c r="I109" s="175">
        <f>IF('Expenditure- NHC'!R109="","",'Expenditure- NHC'!R109)</f>
        <v>0</v>
      </c>
      <c r="J109" s="174">
        <f>IF('Expenditure - WHC'!R109="","",'Expenditure - WHC'!R109)</f>
        <v>0</v>
      </c>
      <c r="K109" s="191">
        <f t="shared" si="22"/>
        <v>0</v>
      </c>
      <c r="L109" s="195">
        <f t="shared" si="23"/>
        <v>0</v>
      </c>
      <c r="M109" s="189"/>
      <c r="N109" s="190"/>
    </row>
    <row r="110" spans="3:14" hidden="1" outlineLevel="1" x14ac:dyDescent="0.2">
      <c r="C110" s="13"/>
      <c r="D110" s="19">
        <f t="shared" si="21"/>
        <v>100</v>
      </c>
      <c r="E110" s="162" t="str">
        <f>IF(OR('Services - NHC'!E109="",'Services - NHC'!E109="[Enter service]"),"",'Services - NHC'!E109)</f>
        <v/>
      </c>
      <c r="F110" s="163" t="str">
        <f>IF(OR('Services - NHC'!F109="",'Services - NHC'!F109="[Select]"),"",'Services - NHC'!F109)</f>
        <v/>
      </c>
      <c r="G110" s="175">
        <f>IF('Revenue - NHC'!V111="","",'Revenue - NHC'!V111)</f>
        <v>0</v>
      </c>
      <c r="H110" s="175">
        <f>IF('Revenue - WHC'!V111="","",'Revenue - WHC'!V111)</f>
        <v>0</v>
      </c>
      <c r="I110" s="175">
        <f>IF('Expenditure- NHC'!R110="","",'Expenditure- NHC'!R110)</f>
        <v>0</v>
      </c>
      <c r="J110" s="174">
        <f>IF('Expenditure - WHC'!R110="","",'Expenditure - WHC'!R110)</f>
        <v>0</v>
      </c>
      <c r="K110" s="191">
        <f t="shared" si="22"/>
        <v>0</v>
      </c>
      <c r="L110" s="195">
        <f t="shared" si="23"/>
        <v>0</v>
      </c>
      <c r="M110" s="189"/>
      <c r="N110" s="190"/>
    </row>
    <row r="111" spans="3:14" hidden="1" outlineLevel="1" x14ac:dyDescent="0.2">
      <c r="C111" s="13"/>
      <c r="D111" s="19">
        <f t="shared" si="21"/>
        <v>101</v>
      </c>
      <c r="E111" s="162" t="str">
        <f>IF(OR('Services - NHC'!E110="",'Services - NHC'!E110="[Enter service]"),"",'Services - NHC'!E110)</f>
        <v/>
      </c>
      <c r="F111" s="163" t="str">
        <f>IF(OR('Services - NHC'!F110="",'Services - NHC'!F110="[Select]"),"",'Services - NHC'!F110)</f>
        <v/>
      </c>
      <c r="G111" s="175">
        <f>IF('Revenue - NHC'!V112="","",'Revenue - NHC'!V112)</f>
        <v>0</v>
      </c>
      <c r="H111" s="175">
        <f>IF('Revenue - WHC'!V112="","",'Revenue - WHC'!V112)</f>
        <v>0</v>
      </c>
      <c r="I111" s="175">
        <f>IF('Expenditure- NHC'!R111="","",'Expenditure- NHC'!R111)</f>
        <v>0</v>
      </c>
      <c r="J111" s="174">
        <f>IF('Expenditure - WHC'!R111="","",'Expenditure - WHC'!R111)</f>
        <v>0</v>
      </c>
      <c r="K111" s="191">
        <f t="shared" si="22"/>
        <v>0</v>
      </c>
      <c r="L111" s="195">
        <f t="shared" si="23"/>
        <v>0</v>
      </c>
      <c r="M111" s="189"/>
      <c r="N111" s="190"/>
    </row>
    <row r="112" spans="3:14" hidden="1" outlineLevel="1" x14ac:dyDescent="0.2">
      <c r="C112" s="13"/>
      <c r="D112" s="19">
        <f t="shared" si="21"/>
        <v>102</v>
      </c>
      <c r="E112" s="162" t="str">
        <f>IF(OR('Services - NHC'!E111="",'Services - NHC'!E111="[Enter service]"),"",'Services - NHC'!E111)</f>
        <v/>
      </c>
      <c r="F112" s="163" t="str">
        <f>IF(OR('Services - NHC'!F111="",'Services - NHC'!F111="[Select]"),"",'Services - NHC'!F111)</f>
        <v/>
      </c>
      <c r="G112" s="175">
        <f>IF('Revenue - NHC'!V113="","",'Revenue - NHC'!V113)</f>
        <v>0</v>
      </c>
      <c r="H112" s="175">
        <f>IF('Revenue - WHC'!V113="","",'Revenue - WHC'!V113)</f>
        <v>0</v>
      </c>
      <c r="I112" s="175">
        <f>IF('Expenditure- NHC'!R112="","",'Expenditure- NHC'!R112)</f>
        <v>0</v>
      </c>
      <c r="J112" s="174">
        <f>IF('Expenditure - WHC'!R112="","",'Expenditure - WHC'!R112)</f>
        <v>0</v>
      </c>
      <c r="K112" s="191">
        <f t="shared" si="22"/>
        <v>0</v>
      </c>
      <c r="L112" s="195">
        <f t="shared" si="23"/>
        <v>0</v>
      </c>
      <c r="M112" s="189"/>
      <c r="N112" s="190"/>
    </row>
    <row r="113" spans="3:14" hidden="1" outlineLevel="1" x14ac:dyDescent="0.2">
      <c r="C113" s="13"/>
      <c r="D113" s="19">
        <f t="shared" si="21"/>
        <v>103</v>
      </c>
      <c r="E113" s="162" t="str">
        <f>IF(OR('Services - NHC'!E112="",'Services - NHC'!E112="[Enter service]"),"",'Services - NHC'!E112)</f>
        <v/>
      </c>
      <c r="F113" s="163" t="str">
        <f>IF(OR('Services - NHC'!F112="",'Services - NHC'!F112="[Select]"),"",'Services - NHC'!F112)</f>
        <v/>
      </c>
      <c r="G113" s="175">
        <f>IF('Revenue - NHC'!V114="","",'Revenue - NHC'!V114)</f>
        <v>0</v>
      </c>
      <c r="H113" s="175">
        <f>IF('Revenue - WHC'!V114="","",'Revenue - WHC'!V114)</f>
        <v>0</v>
      </c>
      <c r="I113" s="175">
        <f>IF('Expenditure- NHC'!R113="","",'Expenditure- NHC'!R113)</f>
        <v>0</v>
      </c>
      <c r="J113" s="174">
        <f>IF('Expenditure - WHC'!R113="","",'Expenditure - WHC'!R113)</f>
        <v>0</v>
      </c>
      <c r="K113" s="191">
        <f t="shared" si="22"/>
        <v>0</v>
      </c>
      <c r="L113" s="195">
        <f t="shared" si="23"/>
        <v>0</v>
      </c>
      <c r="M113" s="189"/>
      <c r="N113" s="190"/>
    </row>
    <row r="114" spans="3:14" hidden="1" outlineLevel="1" x14ac:dyDescent="0.2">
      <c r="C114" s="13"/>
      <c r="D114" s="19">
        <f t="shared" si="21"/>
        <v>104</v>
      </c>
      <c r="E114" s="162" t="str">
        <f>IF(OR('Services - NHC'!E113="",'Services - NHC'!E113="[Enter service]"),"",'Services - NHC'!E113)</f>
        <v/>
      </c>
      <c r="F114" s="163" t="str">
        <f>IF(OR('Services - NHC'!F113="",'Services - NHC'!F113="[Select]"),"",'Services - NHC'!F113)</f>
        <v/>
      </c>
      <c r="G114" s="175">
        <f>IF('Revenue - NHC'!V115="","",'Revenue - NHC'!V115)</f>
        <v>0</v>
      </c>
      <c r="H114" s="175">
        <f>IF('Revenue - WHC'!V115="","",'Revenue - WHC'!V115)</f>
        <v>0</v>
      </c>
      <c r="I114" s="175">
        <f>IF('Expenditure- NHC'!R114="","",'Expenditure- NHC'!R114)</f>
        <v>0</v>
      </c>
      <c r="J114" s="174">
        <f>IF('Expenditure - WHC'!R114="","",'Expenditure - WHC'!R114)</f>
        <v>0</v>
      </c>
      <c r="K114" s="191">
        <f t="shared" si="22"/>
        <v>0</v>
      </c>
      <c r="L114" s="195">
        <f t="shared" si="23"/>
        <v>0</v>
      </c>
      <c r="M114" s="189"/>
      <c r="N114" s="190"/>
    </row>
    <row r="115" spans="3:14" hidden="1" outlineLevel="1" x14ac:dyDescent="0.2">
      <c r="C115" s="13"/>
      <c r="D115" s="19">
        <f t="shared" si="21"/>
        <v>105</v>
      </c>
      <c r="E115" s="162" t="str">
        <f>IF(OR('Services - NHC'!E114="",'Services - NHC'!E114="[Enter service]"),"",'Services - NHC'!E114)</f>
        <v/>
      </c>
      <c r="F115" s="163" t="str">
        <f>IF(OR('Services - NHC'!F114="",'Services - NHC'!F114="[Select]"),"",'Services - NHC'!F114)</f>
        <v/>
      </c>
      <c r="G115" s="175">
        <f>IF('Revenue - NHC'!V116="","",'Revenue - NHC'!V116)</f>
        <v>0</v>
      </c>
      <c r="H115" s="175">
        <f>IF('Revenue - WHC'!V116="","",'Revenue - WHC'!V116)</f>
        <v>0</v>
      </c>
      <c r="I115" s="175">
        <f>IF('Expenditure- NHC'!R115="","",'Expenditure- NHC'!R115)</f>
        <v>0</v>
      </c>
      <c r="J115" s="174">
        <f>IF('Expenditure - WHC'!R115="","",'Expenditure - WHC'!R115)</f>
        <v>0</v>
      </c>
      <c r="K115" s="191">
        <f t="shared" si="22"/>
        <v>0</v>
      </c>
      <c r="L115" s="195">
        <f t="shared" si="23"/>
        <v>0</v>
      </c>
      <c r="M115" s="189"/>
      <c r="N115" s="190"/>
    </row>
    <row r="116" spans="3:14" hidden="1" outlineLevel="1" x14ac:dyDescent="0.2">
      <c r="C116" s="13"/>
      <c r="D116" s="19">
        <f t="shared" si="21"/>
        <v>106</v>
      </c>
      <c r="E116" s="162" t="str">
        <f>IF(OR('Services - NHC'!E115="",'Services - NHC'!E115="[Enter service]"),"",'Services - NHC'!E115)</f>
        <v/>
      </c>
      <c r="F116" s="163" t="str">
        <f>IF(OR('Services - NHC'!F115="",'Services - NHC'!F115="[Select]"),"",'Services - NHC'!F115)</f>
        <v/>
      </c>
      <c r="G116" s="175">
        <f>IF('Revenue - NHC'!V117="","",'Revenue - NHC'!V117)</f>
        <v>0</v>
      </c>
      <c r="H116" s="175">
        <f>IF('Revenue - WHC'!V117="","",'Revenue - WHC'!V117)</f>
        <v>0</v>
      </c>
      <c r="I116" s="175">
        <f>IF('Expenditure- NHC'!R116="","",'Expenditure- NHC'!R116)</f>
        <v>0</v>
      </c>
      <c r="J116" s="174">
        <f>IF('Expenditure - WHC'!R116="","",'Expenditure - WHC'!R116)</f>
        <v>0</v>
      </c>
      <c r="K116" s="191">
        <f t="shared" si="22"/>
        <v>0</v>
      </c>
      <c r="L116" s="195">
        <f t="shared" si="23"/>
        <v>0</v>
      </c>
      <c r="M116" s="189"/>
      <c r="N116" s="190"/>
    </row>
    <row r="117" spans="3:14" hidden="1" outlineLevel="1" x14ac:dyDescent="0.2">
      <c r="C117" s="13"/>
      <c r="D117" s="19">
        <f t="shared" si="21"/>
        <v>107</v>
      </c>
      <c r="E117" s="162" t="str">
        <f>IF(OR('Services - NHC'!E116="",'Services - NHC'!E116="[Enter service]"),"",'Services - NHC'!E116)</f>
        <v/>
      </c>
      <c r="F117" s="163" t="str">
        <f>IF(OR('Services - NHC'!F116="",'Services - NHC'!F116="[Select]"),"",'Services - NHC'!F116)</f>
        <v/>
      </c>
      <c r="G117" s="175">
        <f>IF('Revenue - NHC'!V118="","",'Revenue - NHC'!V118)</f>
        <v>0</v>
      </c>
      <c r="H117" s="175">
        <f>IF('Revenue - WHC'!V118="","",'Revenue - WHC'!V118)</f>
        <v>0</v>
      </c>
      <c r="I117" s="175">
        <f>IF('Expenditure- NHC'!R117="","",'Expenditure- NHC'!R117)</f>
        <v>0</v>
      </c>
      <c r="J117" s="174">
        <f>IF('Expenditure - WHC'!R117="","",'Expenditure - WHC'!R117)</f>
        <v>0</v>
      </c>
      <c r="K117" s="191">
        <f t="shared" si="22"/>
        <v>0</v>
      </c>
      <c r="L117" s="195">
        <f t="shared" si="23"/>
        <v>0</v>
      </c>
      <c r="M117" s="189"/>
      <c r="N117" s="190"/>
    </row>
    <row r="118" spans="3:14" hidden="1" outlineLevel="1" x14ac:dyDescent="0.2">
      <c r="C118" s="13"/>
      <c r="D118" s="19">
        <f t="shared" si="21"/>
        <v>108</v>
      </c>
      <c r="E118" s="162" t="str">
        <f>IF(OR('Services - NHC'!E117="",'Services - NHC'!E117="[Enter service]"),"",'Services - NHC'!E117)</f>
        <v/>
      </c>
      <c r="F118" s="163" t="str">
        <f>IF(OR('Services - NHC'!F117="",'Services - NHC'!F117="[Select]"),"",'Services - NHC'!F117)</f>
        <v/>
      </c>
      <c r="G118" s="175">
        <f>IF('Revenue - NHC'!V119="","",'Revenue - NHC'!V119)</f>
        <v>0</v>
      </c>
      <c r="H118" s="175">
        <f>IF('Revenue - WHC'!V119="","",'Revenue - WHC'!V119)</f>
        <v>0</v>
      </c>
      <c r="I118" s="175">
        <f>IF('Expenditure- NHC'!R118="","",'Expenditure- NHC'!R118)</f>
        <v>0</v>
      </c>
      <c r="J118" s="174">
        <f>IF('Expenditure - WHC'!R118="","",'Expenditure - WHC'!R118)</f>
        <v>0</v>
      </c>
      <c r="K118" s="191">
        <f t="shared" si="22"/>
        <v>0</v>
      </c>
      <c r="L118" s="195">
        <f t="shared" si="23"/>
        <v>0</v>
      </c>
      <c r="M118" s="189"/>
      <c r="N118" s="190"/>
    </row>
    <row r="119" spans="3:14" hidden="1" outlineLevel="1" x14ac:dyDescent="0.2">
      <c r="C119" s="13"/>
      <c r="D119" s="19">
        <f t="shared" si="21"/>
        <v>109</v>
      </c>
      <c r="E119" s="162" t="str">
        <f>IF(OR('Services - NHC'!E118="",'Services - NHC'!E118="[Enter service]"),"",'Services - NHC'!E118)</f>
        <v/>
      </c>
      <c r="F119" s="163" t="str">
        <f>IF(OR('Services - NHC'!F118="",'Services - NHC'!F118="[Select]"),"",'Services - NHC'!F118)</f>
        <v/>
      </c>
      <c r="G119" s="175">
        <f>IF('Revenue - NHC'!V120="","",'Revenue - NHC'!V120)</f>
        <v>0</v>
      </c>
      <c r="H119" s="175">
        <f>IF('Revenue - WHC'!V120="","",'Revenue - WHC'!V120)</f>
        <v>0</v>
      </c>
      <c r="I119" s="175">
        <f>IF('Expenditure- NHC'!R119="","",'Expenditure- NHC'!R119)</f>
        <v>0</v>
      </c>
      <c r="J119" s="174">
        <f>IF('Expenditure - WHC'!R119="","",'Expenditure - WHC'!R119)</f>
        <v>0</v>
      </c>
      <c r="K119" s="191">
        <f t="shared" si="22"/>
        <v>0</v>
      </c>
      <c r="L119" s="195">
        <f t="shared" si="23"/>
        <v>0</v>
      </c>
      <c r="M119" s="189"/>
      <c r="N119" s="190"/>
    </row>
    <row r="120" spans="3:14" hidden="1" outlineLevel="1" x14ac:dyDescent="0.2">
      <c r="C120" s="13"/>
      <c r="D120" s="19">
        <f t="shared" si="21"/>
        <v>110</v>
      </c>
      <c r="E120" s="162" t="str">
        <f>IF(OR('Services - NHC'!E119="",'Services - NHC'!E119="[Enter service]"),"",'Services - NHC'!E119)</f>
        <v/>
      </c>
      <c r="F120" s="163" t="str">
        <f>IF(OR('Services - NHC'!F119="",'Services - NHC'!F119="[Select]"),"",'Services - NHC'!F119)</f>
        <v/>
      </c>
      <c r="G120" s="175">
        <f>IF('Revenue - NHC'!V121="","",'Revenue - NHC'!V121)</f>
        <v>0</v>
      </c>
      <c r="H120" s="175">
        <f>IF('Revenue - WHC'!V121="","",'Revenue - WHC'!V121)</f>
        <v>0</v>
      </c>
      <c r="I120" s="175">
        <f>IF('Expenditure- NHC'!R120="","",'Expenditure- NHC'!R120)</f>
        <v>0</v>
      </c>
      <c r="J120" s="174">
        <f>IF('Expenditure - WHC'!R120="","",'Expenditure - WHC'!R120)</f>
        <v>0</v>
      </c>
      <c r="K120" s="191">
        <f t="shared" si="22"/>
        <v>0</v>
      </c>
      <c r="L120" s="195">
        <f t="shared" si="23"/>
        <v>0</v>
      </c>
      <c r="M120" s="189"/>
      <c r="N120" s="190"/>
    </row>
    <row r="121" spans="3:14" hidden="1" outlineLevel="1" x14ac:dyDescent="0.2">
      <c r="C121" s="13"/>
      <c r="D121" s="19">
        <f t="shared" si="21"/>
        <v>111</v>
      </c>
      <c r="E121" s="162" t="str">
        <f>IF(OR('Services - NHC'!E120="",'Services - NHC'!E120="[Enter service]"),"",'Services - NHC'!E120)</f>
        <v/>
      </c>
      <c r="F121" s="163" t="str">
        <f>IF(OR('Services - NHC'!F120="",'Services - NHC'!F120="[Select]"),"",'Services - NHC'!F120)</f>
        <v/>
      </c>
      <c r="G121" s="175">
        <f>IF('Revenue - NHC'!V122="","",'Revenue - NHC'!V122)</f>
        <v>0</v>
      </c>
      <c r="H121" s="175">
        <f>IF('Revenue - WHC'!V122="","",'Revenue - WHC'!V122)</f>
        <v>0</v>
      </c>
      <c r="I121" s="175">
        <f>IF('Expenditure- NHC'!R121="","",'Expenditure- NHC'!R121)</f>
        <v>0</v>
      </c>
      <c r="J121" s="174">
        <f>IF('Expenditure - WHC'!R121="","",'Expenditure - WHC'!R121)</f>
        <v>0</v>
      </c>
      <c r="K121" s="191">
        <f t="shared" si="22"/>
        <v>0</v>
      </c>
      <c r="L121" s="195">
        <f t="shared" si="23"/>
        <v>0</v>
      </c>
      <c r="M121" s="189"/>
      <c r="N121" s="190"/>
    </row>
    <row r="122" spans="3:14" hidden="1" outlineLevel="1" x14ac:dyDescent="0.2">
      <c r="C122" s="13"/>
      <c r="D122" s="19">
        <f t="shared" si="21"/>
        <v>112</v>
      </c>
      <c r="E122" s="162" t="str">
        <f>IF(OR('Services - NHC'!E121="",'Services - NHC'!E121="[Enter service]"),"",'Services - NHC'!E121)</f>
        <v/>
      </c>
      <c r="F122" s="163" t="str">
        <f>IF(OR('Services - NHC'!F121="",'Services - NHC'!F121="[Select]"),"",'Services - NHC'!F121)</f>
        <v/>
      </c>
      <c r="G122" s="175">
        <f>IF('Revenue - NHC'!V123="","",'Revenue - NHC'!V123)</f>
        <v>0</v>
      </c>
      <c r="H122" s="175">
        <f>IF('Revenue - WHC'!V123="","",'Revenue - WHC'!V123)</f>
        <v>0</v>
      </c>
      <c r="I122" s="175">
        <f>IF('Expenditure- NHC'!R122="","",'Expenditure- NHC'!R122)</f>
        <v>0</v>
      </c>
      <c r="J122" s="174">
        <f>IF('Expenditure - WHC'!R122="","",'Expenditure - WHC'!R122)</f>
        <v>0</v>
      </c>
      <c r="K122" s="191">
        <f t="shared" si="22"/>
        <v>0</v>
      </c>
      <c r="L122" s="195">
        <f t="shared" si="23"/>
        <v>0</v>
      </c>
      <c r="M122" s="189"/>
      <c r="N122" s="190"/>
    </row>
    <row r="123" spans="3:14" hidden="1" outlineLevel="1" x14ac:dyDescent="0.2">
      <c r="C123" s="13"/>
      <c r="D123" s="19">
        <f t="shared" si="21"/>
        <v>113</v>
      </c>
      <c r="E123" s="162" t="str">
        <f>IF(OR('Services - NHC'!E122="",'Services - NHC'!E122="[Enter service]"),"",'Services - NHC'!E122)</f>
        <v/>
      </c>
      <c r="F123" s="163" t="str">
        <f>IF(OR('Services - NHC'!F122="",'Services - NHC'!F122="[Select]"),"",'Services - NHC'!F122)</f>
        <v/>
      </c>
      <c r="G123" s="175">
        <f>IF('Revenue - NHC'!V124="","",'Revenue - NHC'!V124)</f>
        <v>0</v>
      </c>
      <c r="H123" s="175">
        <f>IF('Revenue - WHC'!V124="","",'Revenue - WHC'!V124)</f>
        <v>0</v>
      </c>
      <c r="I123" s="175">
        <f>IF('Expenditure- NHC'!R123="","",'Expenditure- NHC'!R123)</f>
        <v>0</v>
      </c>
      <c r="J123" s="174">
        <f>IF('Expenditure - WHC'!R123="","",'Expenditure - WHC'!R123)</f>
        <v>0</v>
      </c>
      <c r="K123" s="191">
        <f t="shared" si="22"/>
        <v>0</v>
      </c>
      <c r="L123" s="195">
        <f t="shared" si="23"/>
        <v>0</v>
      </c>
      <c r="M123" s="189"/>
      <c r="N123" s="190"/>
    </row>
    <row r="124" spans="3:14" hidden="1" outlineLevel="1" x14ac:dyDescent="0.2">
      <c r="C124" s="13"/>
      <c r="D124" s="19">
        <f t="shared" si="21"/>
        <v>114</v>
      </c>
      <c r="E124" s="162" t="str">
        <f>IF(OR('Services - NHC'!E123="",'Services - NHC'!E123="[Enter service]"),"",'Services - NHC'!E123)</f>
        <v/>
      </c>
      <c r="F124" s="163" t="str">
        <f>IF(OR('Services - NHC'!F123="",'Services - NHC'!F123="[Select]"),"",'Services - NHC'!F123)</f>
        <v/>
      </c>
      <c r="G124" s="175">
        <f>IF('Revenue - NHC'!V125="","",'Revenue - NHC'!V125)</f>
        <v>0</v>
      </c>
      <c r="H124" s="175">
        <f>IF('Revenue - WHC'!V125="","",'Revenue - WHC'!V125)</f>
        <v>0</v>
      </c>
      <c r="I124" s="175">
        <f>IF('Expenditure- NHC'!R124="","",'Expenditure- NHC'!R124)</f>
        <v>0</v>
      </c>
      <c r="J124" s="174">
        <f>IF('Expenditure - WHC'!R124="","",'Expenditure - WHC'!R124)</f>
        <v>0</v>
      </c>
      <c r="K124" s="191">
        <f t="shared" si="22"/>
        <v>0</v>
      </c>
      <c r="L124" s="195">
        <f t="shared" si="23"/>
        <v>0</v>
      </c>
      <c r="M124" s="189"/>
      <c r="N124" s="190"/>
    </row>
    <row r="125" spans="3:14" hidden="1" outlineLevel="1" x14ac:dyDescent="0.2">
      <c r="C125" s="13"/>
      <c r="D125" s="19">
        <f t="shared" si="21"/>
        <v>115</v>
      </c>
      <c r="E125" s="162" t="str">
        <f>IF(OR('Services - NHC'!E124="",'Services - NHC'!E124="[Enter service]"),"",'Services - NHC'!E124)</f>
        <v/>
      </c>
      <c r="F125" s="163" t="str">
        <f>IF(OR('Services - NHC'!F124="",'Services - NHC'!F124="[Select]"),"",'Services - NHC'!F124)</f>
        <v/>
      </c>
      <c r="G125" s="175">
        <f>IF('Revenue - NHC'!V126="","",'Revenue - NHC'!V126)</f>
        <v>0</v>
      </c>
      <c r="H125" s="175">
        <f>IF('Revenue - WHC'!V126="","",'Revenue - WHC'!V126)</f>
        <v>0</v>
      </c>
      <c r="I125" s="175">
        <f>IF('Expenditure- NHC'!R125="","",'Expenditure- NHC'!R125)</f>
        <v>0</v>
      </c>
      <c r="J125" s="174">
        <f>IF('Expenditure - WHC'!R125="","",'Expenditure - WHC'!R125)</f>
        <v>0</v>
      </c>
      <c r="K125" s="191">
        <f t="shared" si="22"/>
        <v>0</v>
      </c>
      <c r="L125" s="195">
        <f t="shared" si="23"/>
        <v>0</v>
      </c>
      <c r="M125" s="189"/>
      <c r="N125" s="190"/>
    </row>
    <row r="126" spans="3:14" hidden="1" outlineLevel="1" x14ac:dyDescent="0.2">
      <c r="C126" s="13"/>
      <c r="D126" s="19">
        <f t="shared" si="21"/>
        <v>116</v>
      </c>
      <c r="E126" s="162" t="str">
        <f>IF(OR('Services - NHC'!E125="",'Services - NHC'!E125="[Enter service]"),"",'Services - NHC'!E125)</f>
        <v/>
      </c>
      <c r="F126" s="163" t="str">
        <f>IF(OR('Services - NHC'!F125="",'Services - NHC'!F125="[Select]"),"",'Services - NHC'!F125)</f>
        <v/>
      </c>
      <c r="G126" s="175">
        <f>IF('Revenue - NHC'!V127="","",'Revenue - NHC'!V127)</f>
        <v>0</v>
      </c>
      <c r="H126" s="175">
        <f>IF('Revenue - WHC'!V127="","",'Revenue - WHC'!V127)</f>
        <v>0</v>
      </c>
      <c r="I126" s="175">
        <f>IF('Expenditure- NHC'!R126="","",'Expenditure- NHC'!R126)</f>
        <v>0</v>
      </c>
      <c r="J126" s="174">
        <f>IF('Expenditure - WHC'!R126="","",'Expenditure - WHC'!R126)</f>
        <v>0</v>
      </c>
      <c r="K126" s="191">
        <f t="shared" si="22"/>
        <v>0</v>
      </c>
      <c r="L126" s="195">
        <f t="shared" si="23"/>
        <v>0</v>
      </c>
      <c r="M126" s="189"/>
      <c r="N126" s="190"/>
    </row>
    <row r="127" spans="3:14" hidden="1" outlineLevel="1" x14ac:dyDescent="0.2">
      <c r="C127" s="13"/>
      <c r="D127" s="19">
        <f t="shared" si="21"/>
        <v>117</v>
      </c>
      <c r="E127" s="162" t="str">
        <f>IF(OR('Services - NHC'!E126="",'Services - NHC'!E126="[Enter service]"),"",'Services - NHC'!E126)</f>
        <v/>
      </c>
      <c r="F127" s="163" t="str">
        <f>IF(OR('Services - NHC'!F126="",'Services - NHC'!F126="[Select]"),"",'Services - NHC'!F126)</f>
        <v/>
      </c>
      <c r="G127" s="175">
        <f>IF('Revenue - NHC'!V128="","",'Revenue - NHC'!V128)</f>
        <v>0</v>
      </c>
      <c r="H127" s="175">
        <f>IF('Revenue - WHC'!V128="","",'Revenue - WHC'!V128)</f>
        <v>0</v>
      </c>
      <c r="I127" s="175">
        <f>IF('Expenditure- NHC'!R127="","",'Expenditure- NHC'!R127)</f>
        <v>0</v>
      </c>
      <c r="J127" s="174">
        <f>IF('Expenditure - WHC'!R127="","",'Expenditure - WHC'!R127)</f>
        <v>0</v>
      </c>
      <c r="K127" s="191">
        <f t="shared" si="22"/>
        <v>0</v>
      </c>
      <c r="L127" s="195">
        <f t="shared" si="23"/>
        <v>0</v>
      </c>
      <c r="M127" s="189"/>
      <c r="N127" s="190"/>
    </row>
    <row r="128" spans="3:14" hidden="1" outlineLevel="1" x14ac:dyDescent="0.2">
      <c r="C128" s="13"/>
      <c r="D128" s="19">
        <f t="shared" si="21"/>
        <v>118</v>
      </c>
      <c r="E128" s="162" t="str">
        <f>IF(OR('Services - NHC'!E127="",'Services - NHC'!E127="[Enter service]"),"",'Services - NHC'!E127)</f>
        <v/>
      </c>
      <c r="F128" s="163" t="str">
        <f>IF(OR('Services - NHC'!F127="",'Services - NHC'!F127="[Select]"),"",'Services - NHC'!F127)</f>
        <v/>
      </c>
      <c r="G128" s="175">
        <f>IF('Revenue - NHC'!V129="","",'Revenue - NHC'!V129)</f>
        <v>0</v>
      </c>
      <c r="H128" s="175">
        <f>IF('Revenue - WHC'!V129="","",'Revenue - WHC'!V129)</f>
        <v>0</v>
      </c>
      <c r="I128" s="175">
        <f>IF('Expenditure- NHC'!R128="","",'Expenditure- NHC'!R128)</f>
        <v>0</v>
      </c>
      <c r="J128" s="174">
        <f>IF('Expenditure - WHC'!R128="","",'Expenditure - WHC'!R128)</f>
        <v>0</v>
      </c>
      <c r="K128" s="191">
        <f t="shared" si="22"/>
        <v>0</v>
      </c>
      <c r="L128" s="195">
        <f t="shared" si="23"/>
        <v>0</v>
      </c>
      <c r="M128" s="189"/>
      <c r="N128" s="190"/>
    </row>
    <row r="129" spans="3:14" hidden="1" outlineLevel="1" x14ac:dyDescent="0.2">
      <c r="C129" s="13"/>
      <c r="D129" s="19">
        <f t="shared" si="21"/>
        <v>119</v>
      </c>
      <c r="E129" s="162" t="str">
        <f>IF(OR('Services - NHC'!E128="",'Services - NHC'!E128="[Enter service]"),"",'Services - NHC'!E128)</f>
        <v/>
      </c>
      <c r="F129" s="163" t="str">
        <f>IF(OR('Services - NHC'!F128="",'Services - NHC'!F128="[Select]"),"",'Services - NHC'!F128)</f>
        <v/>
      </c>
      <c r="G129" s="175">
        <f>IF('Revenue - NHC'!V130="","",'Revenue - NHC'!V130)</f>
        <v>0</v>
      </c>
      <c r="H129" s="175">
        <f>IF('Revenue - WHC'!V130="","",'Revenue - WHC'!V130)</f>
        <v>0</v>
      </c>
      <c r="I129" s="175">
        <f>IF('Expenditure- NHC'!R129="","",'Expenditure- NHC'!R129)</f>
        <v>0</v>
      </c>
      <c r="J129" s="174">
        <f>IF('Expenditure - WHC'!R129="","",'Expenditure - WHC'!R129)</f>
        <v>0</v>
      </c>
      <c r="K129" s="191">
        <f t="shared" si="22"/>
        <v>0</v>
      </c>
      <c r="L129" s="195">
        <f t="shared" si="23"/>
        <v>0</v>
      </c>
      <c r="M129" s="189"/>
      <c r="N129" s="190"/>
    </row>
    <row r="130" spans="3:14" hidden="1" outlineLevel="1" x14ac:dyDescent="0.2">
      <c r="C130" s="13"/>
      <c r="D130" s="19">
        <f t="shared" si="21"/>
        <v>120</v>
      </c>
      <c r="E130" s="162" t="str">
        <f>IF(OR('Services - NHC'!E129="",'Services - NHC'!E129="[Enter service]"),"",'Services - NHC'!E129)</f>
        <v/>
      </c>
      <c r="F130" s="163" t="str">
        <f>IF(OR('Services - NHC'!F129="",'Services - NHC'!F129="[Select]"),"",'Services - NHC'!F129)</f>
        <v/>
      </c>
      <c r="G130" s="175">
        <f>IF('Revenue - NHC'!V131="","",'Revenue - NHC'!V131)</f>
        <v>0</v>
      </c>
      <c r="H130" s="175">
        <f>IF('Revenue - WHC'!V131="","",'Revenue - WHC'!V131)</f>
        <v>0</v>
      </c>
      <c r="I130" s="175">
        <f>IF('Expenditure- NHC'!R130="","",'Expenditure- NHC'!R130)</f>
        <v>0</v>
      </c>
      <c r="J130" s="174">
        <f>IF('Expenditure - WHC'!R130="","",'Expenditure - WHC'!R130)</f>
        <v>0</v>
      </c>
      <c r="K130" s="191">
        <f t="shared" si="22"/>
        <v>0</v>
      </c>
      <c r="L130" s="195">
        <f t="shared" si="23"/>
        <v>0</v>
      </c>
      <c r="M130" s="189"/>
      <c r="N130" s="190"/>
    </row>
    <row r="131" spans="3:14" hidden="1" outlineLevel="1" x14ac:dyDescent="0.2">
      <c r="C131" s="13"/>
      <c r="D131" s="19">
        <f t="shared" si="21"/>
        <v>121</v>
      </c>
      <c r="E131" s="162" t="str">
        <f>IF(OR('Services - NHC'!E130="",'Services - NHC'!E130="[Enter service]"),"",'Services - NHC'!E130)</f>
        <v/>
      </c>
      <c r="F131" s="163" t="str">
        <f>IF(OR('Services - NHC'!F130="",'Services - NHC'!F130="[Select]"),"",'Services - NHC'!F130)</f>
        <v/>
      </c>
      <c r="G131" s="175">
        <f>IF('Revenue - NHC'!V132="","",'Revenue - NHC'!V132)</f>
        <v>0</v>
      </c>
      <c r="H131" s="175">
        <f>IF('Revenue - WHC'!V132="","",'Revenue - WHC'!V132)</f>
        <v>0</v>
      </c>
      <c r="I131" s="175">
        <f>IF('Expenditure- NHC'!R131="","",'Expenditure- NHC'!R131)</f>
        <v>0</v>
      </c>
      <c r="J131" s="174">
        <f>IF('Expenditure - WHC'!R131="","",'Expenditure - WHC'!R131)</f>
        <v>0</v>
      </c>
      <c r="K131" s="191">
        <f t="shared" si="22"/>
        <v>0</v>
      </c>
      <c r="L131" s="195">
        <f t="shared" si="23"/>
        <v>0</v>
      </c>
      <c r="M131" s="189"/>
      <c r="N131" s="190"/>
    </row>
    <row r="132" spans="3:14" hidden="1" outlineLevel="1" x14ac:dyDescent="0.2">
      <c r="C132" s="13"/>
      <c r="D132" s="19">
        <f t="shared" si="21"/>
        <v>122</v>
      </c>
      <c r="E132" s="162" t="str">
        <f>IF(OR('Services - NHC'!E131="",'Services - NHC'!E131="[Enter service]"),"",'Services - NHC'!E131)</f>
        <v/>
      </c>
      <c r="F132" s="163" t="str">
        <f>IF(OR('Services - NHC'!F131="",'Services - NHC'!F131="[Select]"),"",'Services - NHC'!F131)</f>
        <v/>
      </c>
      <c r="G132" s="175">
        <f>IF('Revenue - NHC'!V133="","",'Revenue - NHC'!V133)</f>
        <v>0</v>
      </c>
      <c r="H132" s="175">
        <f>IF('Revenue - WHC'!V133="","",'Revenue - WHC'!V133)</f>
        <v>0</v>
      </c>
      <c r="I132" s="175">
        <f>IF('Expenditure- NHC'!R132="","",'Expenditure- NHC'!R132)</f>
        <v>0</v>
      </c>
      <c r="J132" s="174">
        <f>IF('Expenditure - WHC'!R132="","",'Expenditure - WHC'!R132)</f>
        <v>0</v>
      </c>
      <c r="K132" s="191">
        <f t="shared" si="22"/>
        <v>0</v>
      </c>
      <c r="L132" s="195">
        <f t="shared" si="23"/>
        <v>0</v>
      </c>
      <c r="M132" s="189"/>
      <c r="N132" s="190"/>
    </row>
    <row r="133" spans="3:14" hidden="1" outlineLevel="1" x14ac:dyDescent="0.2">
      <c r="C133" s="13"/>
      <c r="D133" s="19">
        <f t="shared" si="21"/>
        <v>123</v>
      </c>
      <c r="E133" s="162" t="str">
        <f>IF(OR('Services - NHC'!E132="",'Services - NHC'!E132="[Enter service]"),"",'Services - NHC'!E132)</f>
        <v/>
      </c>
      <c r="F133" s="163" t="str">
        <f>IF(OR('Services - NHC'!F132="",'Services - NHC'!F132="[Select]"),"",'Services - NHC'!F132)</f>
        <v/>
      </c>
      <c r="G133" s="175">
        <f>IF('Revenue - NHC'!V134="","",'Revenue - NHC'!V134)</f>
        <v>0</v>
      </c>
      <c r="H133" s="175">
        <f>IF('Revenue - WHC'!V134="","",'Revenue - WHC'!V134)</f>
        <v>0</v>
      </c>
      <c r="I133" s="175">
        <f>IF('Expenditure- NHC'!R133="","",'Expenditure- NHC'!R133)</f>
        <v>0</v>
      </c>
      <c r="J133" s="174">
        <f>IF('Expenditure - WHC'!R133="","",'Expenditure - WHC'!R133)</f>
        <v>0</v>
      </c>
      <c r="K133" s="191">
        <f t="shared" si="22"/>
        <v>0</v>
      </c>
      <c r="L133" s="195">
        <f t="shared" si="23"/>
        <v>0</v>
      </c>
      <c r="M133" s="189"/>
      <c r="N133" s="190"/>
    </row>
    <row r="134" spans="3:14" hidden="1" outlineLevel="1" x14ac:dyDescent="0.2">
      <c r="C134" s="13"/>
      <c r="D134" s="19">
        <f t="shared" si="21"/>
        <v>124</v>
      </c>
      <c r="E134" s="162" t="str">
        <f>IF(OR('Services - NHC'!E133="",'Services - NHC'!E133="[Enter service]"),"",'Services - NHC'!E133)</f>
        <v/>
      </c>
      <c r="F134" s="163" t="str">
        <f>IF(OR('Services - NHC'!F133="",'Services - NHC'!F133="[Select]"),"",'Services - NHC'!F133)</f>
        <v/>
      </c>
      <c r="G134" s="175">
        <f>IF('Revenue - NHC'!V135="","",'Revenue - NHC'!V135)</f>
        <v>0</v>
      </c>
      <c r="H134" s="175">
        <f>IF('Revenue - WHC'!V135="","",'Revenue - WHC'!V135)</f>
        <v>0</v>
      </c>
      <c r="I134" s="175">
        <f>IF('Expenditure- NHC'!R134="","",'Expenditure- NHC'!R134)</f>
        <v>0</v>
      </c>
      <c r="J134" s="174">
        <f>IF('Expenditure - WHC'!R134="","",'Expenditure - WHC'!R134)</f>
        <v>0</v>
      </c>
      <c r="K134" s="191">
        <f t="shared" si="22"/>
        <v>0</v>
      </c>
      <c r="L134" s="195">
        <f t="shared" si="23"/>
        <v>0</v>
      </c>
      <c r="M134" s="189"/>
      <c r="N134" s="190"/>
    </row>
    <row r="135" spans="3:14" hidden="1" outlineLevel="1" x14ac:dyDescent="0.2">
      <c r="C135" s="13"/>
      <c r="D135" s="19">
        <f t="shared" si="21"/>
        <v>125</v>
      </c>
      <c r="E135" s="162" t="str">
        <f>IF(OR('Services - NHC'!E134="",'Services - NHC'!E134="[Enter service]"),"",'Services - NHC'!E134)</f>
        <v/>
      </c>
      <c r="F135" s="163" t="str">
        <f>IF(OR('Services - NHC'!F134="",'Services - NHC'!F134="[Select]"),"",'Services - NHC'!F134)</f>
        <v/>
      </c>
      <c r="G135" s="175">
        <f>IF('Revenue - NHC'!V136="","",'Revenue - NHC'!V136)</f>
        <v>0</v>
      </c>
      <c r="H135" s="175">
        <f>IF('Revenue - WHC'!V136="","",'Revenue - WHC'!V136)</f>
        <v>0</v>
      </c>
      <c r="I135" s="175">
        <f>IF('Expenditure- NHC'!R135="","",'Expenditure- NHC'!R135)</f>
        <v>0</v>
      </c>
      <c r="J135" s="174">
        <f>IF('Expenditure - WHC'!R135="","",'Expenditure - WHC'!R135)</f>
        <v>0</v>
      </c>
      <c r="K135" s="191">
        <f t="shared" si="22"/>
        <v>0</v>
      </c>
      <c r="L135" s="195">
        <f t="shared" si="23"/>
        <v>0</v>
      </c>
      <c r="M135" s="189"/>
      <c r="N135" s="190"/>
    </row>
    <row r="136" spans="3:14" hidden="1" outlineLevel="1" x14ac:dyDescent="0.2">
      <c r="C136" s="13"/>
      <c r="D136" s="19">
        <f t="shared" si="21"/>
        <v>126</v>
      </c>
      <c r="E136" s="162" t="str">
        <f>IF(OR('Services - NHC'!E135="",'Services - NHC'!E135="[Enter service]"),"",'Services - NHC'!E135)</f>
        <v/>
      </c>
      <c r="F136" s="163" t="str">
        <f>IF(OR('Services - NHC'!F135="",'Services - NHC'!F135="[Select]"),"",'Services - NHC'!F135)</f>
        <v/>
      </c>
      <c r="G136" s="175">
        <f>IF('Revenue - NHC'!V137="","",'Revenue - NHC'!V137)</f>
        <v>0</v>
      </c>
      <c r="H136" s="175">
        <f>IF('Revenue - WHC'!V137="","",'Revenue - WHC'!V137)</f>
        <v>0</v>
      </c>
      <c r="I136" s="175">
        <f>IF('Expenditure- NHC'!R136="","",'Expenditure- NHC'!R136)</f>
        <v>0</v>
      </c>
      <c r="J136" s="174">
        <f>IF('Expenditure - WHC'!R136="","",'Expenditure - WHC'!R136)</f>
        <v>0</v>
      </c>
      <c r="K136" s="191">
        <f t="shared" si="22"/>
        <v>0</v>
      </c>
      <c r="L136" s="195">
        <f t="shared" si="23"/>
        <v>0</v>
      </c>
      <c r="M136" s="189"/>
      <c r="N136" s="190"/>
    </row>
    <row r="137" spans="3:14" hidden="1" outlineLevel="1" x14ac:dyDescent="0.2">
      <c r="C137" s="13"/>
      <c r="D137" s="19">
        <f t="shared" si="21"/>
        <v>127</v>
      </c>
      <c r="E137" s="162" t="str">
        <f>IF(OR('Services - NHC'!E136="",'Services - NHC'!E136="[Enter service]"),"",'Services - NHC'!E136)</f>
        <v/>
      </c>
      <c r="F137" s="163" t="str">
        <f>IF(OR('Services - NHC'!F136="",'Services - NHC'!F136="[Select]"),"",'Services - NHC'!F136)</f>
        <v/>
      </c>
      <c r="G137" s="175">
        <f>IF('Revenue - NHC'!V138="","",'Revenue - NHC'!V138)</f>
        <v>0</v>
      </c>
      <c r="H137" s="175">
        <f>IF('Revenue - WHC'!V138="","",'Revenue - WHC'!V138)</f>
        <v>0</v>
      </c>
      <c r="I137" s="175">
        <f>IF('Expenditure- NHC'!R137="","",'Expenditure- NHC'!R137)</f>
        <v>0</v>
      </c>
      <c r="J137" s="174">
        <f>IF('Expenditure - WHC'!R137="","",'Expenditure - WHC'!R137)</f>
        <v>0</v>
      </c>
      <c r="K137" s="191">
        <f t="shared" si="22"/>
        <v>0</v>
      </c>
      <c r="L137" s="195">
        <f t="shared" si="23"/>
        <v>0</v>
      </c>
      <c r="M137" s="189"/>
      <c r="N137" s="190"/>
    </row>
    <row r="138" spans="3:14" hidden="1" outlineLevel="1" x14ac:dyDescent="0.2">
      <c r="C138" s="13"/>
      <c r="D138" s="19">
        <f t="shared" si="21"/>
        <v>128</v>
      </c>
      <c r="E138" s="162" t="str">
        <f>IF(OR('Services - NHC'!E137="",'Services - NHC'!E137="[Enter service]"),"",'Services - NHC'!E137)</f>
        <v/>
      </c>
      <c r="F138" s="163" t="str">
        <f>IF(OR('Services - NHC'!F137="",'Services - NHC'!F137="[Select]"),"",'Services - NHC'!F137)</f>
        <v/>
      </c>
      <c r="G138" s="175">
        <f>IF('Revenue - NHC'!V139="","",'Revenue - NHC'!V139)</f>
        <v>0</v>
      </c>
      <c r="H138" s="175">
        <f>IF('Revenue - WHC'!V139="","",'Revenue - WHC'!V139)</f>
        <v>0</v>
      </c>
      <c r="I138" s="175">
        <f>IF('Expenditure- NHC'!R138="","",'Expenditure- NHC'!R138)</f>
        <v>0</v>
      </c>
      <c r="J138" s="174">
        <f>IF('Expenditure - WHC'!R138="","",'Expenditure - WHC'!R138)</f>
        <v>0</v>
      </c>
      <c r="K138" s="191">
        <f t="shared" si="22"/>
        <v>0</v>
      </c>
      <c r="L138" s="195">
        <f t="shared" si="23"/>
        <v>0</v>
      </c>
      <c r="M138" s="189"/>
      <c r="N138" s="190"/>
    </row>
    <row r="139" spans="3:14" hidden="1" outlineLevel="1" x14ac:dyDescent="0.2">
      <c r="C139" s="13"/>
      <c r="D139" s="19">
        <f t="shared" si="21"/>
        <v>129</v>
      </c>
      <c r="E139" s="162" t="str">
        <f>IF(OR('Services - NHC'!E138="",'Services - NHC'!E138="[Enter service]"),"",'Services - NHC'!E138)</f>
        <v/>
      </c>
      <c r="F139" s="163" t="str">
        <f>IF(OR('Services - NHC'!F138="",'Services - NHC'!F138="[Select]"),"",'Services - NHC'!F138)</f>
        <v/>
      </c>
      <c r="G139" s="175">
        <f>IF('Revenue - NHC'!V140="","",'Revenue - NHC'!V140)</f>
        <v>0</v>
      </c>
      <c r="H139" s="175">
        <f>IF('Revenue - WHC'!V140="","",'Revenue - WHC'!V140)</f>
        <v>0</v>
      </c>
      <c r="I139" s="175">
        <f>IF('Expenditure- NHC'!R139="","",'Expenditure- NHC'!R139)</f>
        <v>0</v>
      </c>
      <c r="J139" s="174">
        <f>IF('Expenditure - WHC'!R139="","",'Expenditure - WHC'!R139)</f>
        <v>0</v>
      </c>
      <c r="K139" s="191">
        <f t="shared" si="22"/>
        <v>0</v>
      </c>
      <c r="L139" s="195">
        <f t="shared" si="23"/>
        <v>0</v>
      </c>
      <c r="M139" s="189"/>
      <c r="N139" s="190"/>
    </row>
    <row r="140" spans="3:14" hidden="1" outlineLevel="1" x14ac:dyDescent="0.2">
      <c r="C140" s="13"/>
      <c r="D140" s="19">
        <f t="shared" si="21"/>
        <v>130</v>
      </c>
      <c r="E140" s="162" t="str">
        <f>IF(OR('Services - NHC'!E139="",'Services - NHC'!E139="[Enter service]"),"",'Services - NHC'!E139)</f>
        <v/>
      </c>
      <c r="F140" s="163" t="str">
        <f>IF(OR('Services - NHC'!F139="",'Services - NHC'!F139="[Select]"),"",'Services - NHC'!F139)</f>
        <v/>
      </c>
      <c r="G140" s="175">
        <f>IF('Revenue - NHC'!V141="","",'Revenue - NHC'!V141)</f>
        <v>0</v>
      </c>
      <c r="H140" s="175">
        <f>IF('Revenue - WHC'!V141="","",'Revenue - WHC'!V141)</f>
        <v>0</v>
      </c>
      <c r="I140" s="175">
        <f>IF('Expenditure- NHC'!R140="","",'Expenditure- NHC'!R140)</f>
        <v>0</v>
      </c>
      <c r="J140" s="174">
        <f>IF('Expenditure - WHC'!R140="","",'Expenditure - WHC'!R140)</f>
        <v>0</v>
      </c>
      <c r="K140" s="191">
        <f t="shared" si="22"/>
        <v>0</v>
      </c>
      <c r="L140" s="195">
        <f t="shared" si="23"/>
        <v>0</v>
      </c>
      <c r="M140" s="189"/>
      <c r="N140" s="190"/>
    </row>
    <row r="141" spans="3:14" hidden="1" outlineLevel="1" x14ac:dyDescent="0.2">
      <c r="C141" s="13"/>
      <c r="D141" s="19">
        <f t="shared" si="21"/>
        <v>131</v>
      </c>
      <c r="E141" s="162" t="str">
        <f>IF(OR('Services - NHC'!E140="",'Services - NHC'!E140="[Enter service]"),"",'Services - NHC'!E140)</f>
        <v/>
      </c>
      <c r="F141" s="163" t="str">
        <f>IF(OR('Services - NHC'!F140="",'Services - NHC'!F140="[Select]"),"",'Services - NHC'!F140)</f>
        <v/>
      </c>
      <c r="G141" s="175">
        <f>IF('Revenue - NHC'!V142="","",'Revenue - NHC'!V142)</f>
        <v>0</v>
      </c>
      <c r="H141" s="175">
        <f>IF('Revenue - WHC'!V142="","",'Revenue - WHC'!V142)</f>
        <v>0</v>
      </c>
      <c r="I141" s="175">
        <f>IF('Expenditure- NHC'!R141="","",'Expenditure- NHC'!R141)</f>
        <v>0</v>
      </c>
      <c r="J141" s="174">
        <f>IF('Expenditure - WHC'!R141="","",'Expenditure - WHC'!R141)</f>
        <v>0</v>
      </c>
      <c r="K141" s="191">
        <f t="shared" si="22"/>
        <v>0</v>
      </c>
      <c r="L141" s="195">
        <f t="shared" si="23"/>
        <v>0</v>
      </c>
      <c r="M141" s="189"/>
      <c r="N141" s="190"/>
    </row>
    <row r="142" spans="3:14" hidden="1" outlineLevel="1" x14ac:dyDescent="0.2">
      <c r="C142" s="13"/>
      <c r="D142" s="19">
        <f t="shared" si="21"/>
        <v>132</v>
      </c>
      <c r="E142" s="162" t="str">
        <f>IF(OR('Services - NHC'!E141="",'Services - NHC'!E141="[Enter service]"),"",'Services - NHC'!E141)</f>
        <v/>
      </c>
      <c r="F142" s="163" t="str">
        <f>IF(OR('Services - NHC'!F141="",'Services - NHC'!F141="[Select]"),"",'Services - NHC'!F141)</f>
        <v/>
      </c>
      <c r="G142" s="175">
        <f>IF('Revenue - NHC'!V143="","",'Revenue - NHC'!V143)</f>
        <v>0</v>
      </c>
      <c r="H142" s="175">
        <f>IF('Revenue - WHC'!V143="","",'Revenue - WHC'!V143)</f>
        <v>0</v>
      </c>
      <c r="I142" s="175">
        <f>IF('Expenditure- NHC'!R142="","",'Expenditure- NHC'!R142)</f>
        <v>0</v>
      </c>
      <c r="J142" s="174">
        <f>IF('Expenditure - WHC'!R142="","",'Expenditure - WHC'!R142)</f>
        <v>0</v>
      </c>
      <c r="K142" s="191">
        <f t="shared" si="22"/>
        <v>0</v>
      </c>
      <c r="L142" s="195">
        <f t="shared" si="23"/>
        <v>0</v>
      </c>
      <c r="M142" s="189"/>
      <c r="N142" s="190"/>
    </row>
    <row r="143" spans="3:14" hidden="1" outlineLevel="1" x14ac:dyDescent="0.2">
      <c r="C143" s="13"/>
      <c r="D143" s="19">
        <f t="shared" si="21"/>
        <v>133</v>
      </c>
      <c r="E143" s="162" t="str">
        <f>IF(OR('Services - NHC'!E142="",'Services - NHC'!E142="[Enter service]"),"",'Services - NHC'!E142)</f>
        <v/>
      </c>
      <c r="F143" s="163" t="str">
        <f>IF(OR('Services - NHC'!F142="",'Services - NHC'!F142="[Select]"),"",'Services - NHC'!F142)</f>
        <v/>
      </c>
      <c r="G143" s="175">
        <f>IF('Revenue - NHC'!V144="","",'Revenue - NHC'!V144)</f>
        <v>0</v>
      </c>
      <c r="H143" s="175">
        <f>IF('Revenue - WHC'!V144="","",'Revenue - WHC'!V144)</f>
        <v>0</v>
      </c>
      <c r="I143" s="175">
        <f>IF('Expenditure- NHC'!R143="","",'Expenditure- NHC'!R143)</f>
        <v>0</v>
      </c>
      <c r="J143" s="174">
        <f>IF('Expenditure - WHC'!R143="","",'Expenditure - WHC'!R143)</f>
        <v>0</v>
      </c>
      <c r="K143" s="191">
        <f t="shared" si="22"/>
        <v>0</v>
      </c>
      <c r="L143" s="195">
        <f t="shared" si="23"/>
        <v>0</v>
      </c>
      <c r="M143" s="189"/>
      <c r="N143" s="190"/>
    </row>
    <row r="144" spans="3:14" hidden="1" outlineLevel="1" x14ac:dyDescent="0.2">
      <c r="C144" s="13"/>
      <c r="D144" s="19">
        <f t="shared" ref="D144:D150" si="24">D143+1</f>
        <v>134</v>
      </c>
      <c r="E144" s="162" t="str">
        <f>IF(OR('Services - NHC'!E143="",'Services - NHC'!E143="[Enter service]"),"",'Services - NHC'!E143)</f>
        <v/>
      </c>
      <c r="F144" s="163" t="str">
        <f>IF(OR('Services - NHC'!F143="",'Services - NHC'!F143="[Select]"),"",'Services - NHC'!F143)</f>
        <v/>
      </c>
      <c r="G144" s="175">
        <f>IF('Revenue - NHC'!V145="","",'Revenue - NHC'!V145)</f>
        <v>0</v>
      </c>
      <c r="H144" s="175">
        <f>IF('Revenue - WHC'!V145="","",'Revenue - WHC'!V145)</f>
        <v>0</v>
      </c>
      <c r="I144" s="175">
        <f>IF('Expenditure- NHC'!R144="","",'Expenditure- NHC'!R144)</f>
        <v>0</v>
      </c>
      <c r="J144" s="174">
        <f>IF('Expenditure - WHC'!R144="","",'Expenditure - WHC'!R144)</f>
        <v>0</v>
      </c>
      <c r="K144" s="191">
        <f t="shared" si="22"/>
        <v>0</v>
      </c>
      <c r="L144" s="195">
        <f t="shared" si="23"/>
        <v>0</v>
      </c>
      <c r="M144" s="189"/>
      <c r="N144" s="190"/>
    </row>
    <row r="145" spans="3:35" hidden="1" outlineLevel="1" x14ac:dyDescent="0.2">
      <c r="C145" s="13"/>
      <c r="D145" s="19">
        <f t="shared" si="24"/>
        <v>135</v>
      </c>
      <c r="E145" s="162" t="str">
        <f>IF(OR('Services - NHC'!E144="",'Services - NHC'!E144="[Enter service]"),"",'Services - NHC'!E144)</f>
        <v/>
      </c>
      <c r="F145" s="163" t="str">
        <f>IF(OR('Services - NHC'!F144="",'Services - NHC'!F144="[Select]"),"",'Services - NHC'!F144)</f>
        <v/>
      </c>
      <c r="G145" s="175">
        <f>IF('Revenue - NHC'!V146="","",'Revenue - NHC'!V146)</f>
        <v>0</v>
      </c>
      <c r="H145" s="175">
        <f>IF('Revenue - WHC'!V146="","",'Revenue - WHC'!V146)</f>
        <v>0</v>
      </c>
      <c r="I145" s="175">
        <f>IF('Expenditure- NHC'!R145="","",'Expenditure- NHC'!R145)</f>
        <v>0</v>
      </c>
      <c r="J145" s="174">
        <f>IF('Expenditure - WHC'!R145="","",'Expenditure - WHC'!R145)</f>
        <v>0</v>
      </c>
      <c r="K145" s="191">
        <f t="shared" si="22"/>
        <v>0</v>
      </c>
      <c r="L145" s="195">
        <f t="shared" si="23"/>
        <v>0</v>
      </c>
      <c r="M145" s="189"/>
      <c r="N145" s="190"/>
    </row>
    <row r="146" spans="3:35" hidden="1" outlineLevel="1" x14ac:dyDescent="0.2">
      <c r="C146" s="13"/>
      <c r="D146" s="19">
        <f t="shared" si="24"/>
        <v>136</v>
      </c>
      <c r="E146" s="162" t="str">
        <f>IF(OR('Services - NHC'!E145="",'Services - NHC'!E145="[Enter service]"),"",'Services - NHC'!E145)</f>
        <v/>
      </c>
      <c r="F146" s="163" t="str">
        <f>IF(OR('Services - NHC'!F145="",'Services - NHC'!F145="[Select]"),"",'Services - NHC'!F145)</f>
        <v/>
      </c>
      <c r="G146" s="175">
        <f>IF('Revenue - NHC'!V147="","",'Revenue - NHC'!V147)</f>
        <v>0</v>
      </c>
      <c r="H146" s="175">
        <f>IF('Revenue - WHC'!V147="","",'Revenue - WHC'!V147)</f>
        <v>0</v>
      </c>
      <c r="I146" s="175">
        <f>IF('Expenditure- NHC'!R146="","",'Expenditure- NHC'!R146)</f>
        <v>0</v>
      </c>
      <c r="J146" s="174">
        <f>IF('Expenditure - WHC'!R146="","",'Expenditure - WHC'!R146)</f>
        <v>0</v>
      </c>
      <c r="K146" s="191">
        <f t="shared" si="22"/>
        <v>0</v>
      </c>
      <c r="L146" s="195">
        <f t="shared" si="23"/>
        <v>0</v>
      </c>
      <c r="M146" s="189"/>
      <c r="N146" s="190"/>
    </row>
    <row r="147" spans="3:35" hidden="1" outlineLevel="1" x14ac:dyDescent="0.2">
      <c r="C147" s="13"/>
      <c r="D147" s="19">
        <f t="shared" si="24"/>
        <v>137</v>
      </c>
      <c r="E147" s="162" t="str">
        <f>IF(OR('Services - NHC'!E146="",'Services - NHC'!E146="[Enter service]"),"",'Services - NHC'!E146)</f>
        <v/>
      </c>
      <c r="F147" s="163" t="str">
        <f>IF(OR('Services - NHC'!F146="",'Services - NHC'!F146="[Select]"),"",'Services - NHC'!F146)</f>
        <v/>
      </c>
      <c r="G147" s="175">
        <f>IF('Revenue - NHC'!V148="","",'Revenue - NHC'!V148)</f>
        <v>0</v>
      </c>
      <c r="H147" s="175">
        <f>IF('Revenue - WHC'!V148="","",'Revenue - WHC'!V148)</f>
        <v>0</v>
      </c>
      <c r="I147" s="175">
        <f>IF('Expenditure- NHC'!R147="","",'Expenditure- NHC'!R147)</f>
        <v>0</v>
      </c>
      <c r="J147" s="174">
        <f>IF('Expenditure - WHC'!R147="","",'Expenditure - WHC'!R147)</f>
        <v>0</v>
      </c>
      <c r="K147" s="191">
        <f t="shared" si="22"/>
        <v>0</v>
      </c>
      <c r="L147" s="195">
        <f t="shared" si="23"/>
        <v>0</v>
      </c>
      <c r="M147" s="189"/>
      <c r="N147" s="190"/>
    </row>
    <row r="148" spans="3:35" hidden="1" outlineLevel="1" x14ac:dyDescent="0.2">
      <c r="C148" s="13"/>
      <c r="D148" s="19">
        <f t="shared" si="24"/>
        <v>138</v>
      </c>
      <c r="E148" s="162" t="str">
        <f>IF(OR('Services - NHC'!E147="",'Services - NHC'!E147="[Enter service]"),"",'Services - NHC'!E147)</f>
        <v/>
      </c>
      <c r="F148" s="163" t="str">
        <f>IF(OR('Services - NHC'!F147="",'Services - NHC'!F147="[Select]"),"",'Services - NHC'!F147)</f>
        <v/>
      </c>
      <c r="G148" s="175">
        <f>IF('Revenue - NHC'!V149="","",'Revenue - NHC'!V149)</f>
        <v>0</v>
      </c>
      <c r="H148" s="175">
        <f>IF('Revenue - WHC'!V149="","",'Revenue - WHC'!V149)</f>
        <v>0</v>
      </c>
      <c r="I148" s="175">
        <f>IF('Expenditure- NHC'!R148="","",'Expenditure- NHC'!R148)</f>
        <v>0</v>
      </c>
      <c r="J148" s="174">
        <f>IF('Expenditure - WHC'!R148="","",'Expenditure - WHC'!R148)</f>
        <v>0</v>
      </c>
      <c r="K148" s="191">
        <f t="shared" si="22"/>
        <v>0</v>
      </c>
      <c r="L148" s="195">
        <f t="shared" si="23"/>
        <v>0</v>
      </c>
      <c r="M148" s="189"/>
      <c r="N148" s="190"/>
    </row>
    <row r="149" spans="3:35" hidden="1" outlineLevel="1" x14ac:dyDescent="0.2">
      <c r="C149" s="13"/>
      <c r="D149" s="19">
        <f t="shared" si="24"/>
        <v>139</v>
      </c>
      <c r="E149" s="162" t="str">
        <f>IF(OR('Services - NHC'!E148="",'Services - NHC'!E148="[Enter service]"),"",'Services - NHC'!E148)</f>
        <v/>
      </c>
      <c r="F149" s="163" t="str">
        <f>IF(OR('Services - NHC'!F148="",'Services - NHC'!F148="[Select]"),"",'Services - NHC'!F148)</f>
        <v/>
      </c>
      <c r="G149" s="175">
        <f>IF('Revenue - NHC'!V150="","",'Revenue - NHC'!V150)</f>
        <v>0</v>
      </c>
      <c r="H149" s="175">
        <f>IF('Revenue - WHC'!V150="","",'Revenue - WHC'!V150)</f>
        <v>0</v>
      </c>
      <c r="I149" s="175">
        <f>IF('Expenditure- NHC'!R149="","",'Expenditure- NHC'!R149)</f>
        <v>0</v>
      </c>
      <c r="J149" s="174">
        <f>IF('Expenditure - WHC'!R149="","",'Expenditure - WHC'!R149)</f>
        <v>0</v>
      </c>
      <c r="K149" s="191">
        <f t="shared" si="22"/>
        <v>0</v>
      </c>
      <c r="L149" s="195">
        <f t="shared" si="23"/>
        <v>0</v>
      </c>
      <c r="M149" s="189"/>
      <c r="N149" s="190"/>
    </row>
    <row r="150" spans="3:35" hidden="1" outlineLevel="1" x14ac:dyDescent="0.2">
      <c r="C150" s="13"/>
      <c r="D150" s="19">
        <f t="shared" si="24"/>
        <v>140</v>
      </c>
      <c r="E150" s="162" t="str">
        <f>IF(OR('Services - NHC'!E149="",'Services - NHC'!E149="[Enter service]"),"",'Services - NHC'!E149)</f>
        <v/>
      </c>
      <c r="F150" s="163" t="str">
        <f>IF(OR('Services - NHC'!F149="",'Services - NHC'!F149="[Select]"),"",'Services - NHC'!F149)</f>
        <v/>
      </c>
      <c r="G150" s="175">
        <f>IF('Revenue - NHC'!V151="","",'Revenue - NHC'!V151)</f>
        <v>0</v>
      </c>
      <c r="H150" s="175">
        <f>IF('Revenue - WHC'!V151="","",'Revenue - WHC'!V151)</f>
        <v>0</v>
      </c>
      <c r="I150" s="175">
        <f>IF('Expenditure- NHC'!R150="","",'Expenditure- NHC'!R150)</f>
        <v>0</v>
      </c>
      <c r="J150" s="174">
        <f>IF('Expenditure - WHC'!R150="","",'Expenditure - WHC'!R150)</f>
        <v>0</v>
      </c>
      <c r="K150" s="191">
        <f t="shared" si="22"/>
        <v>0</v>
      </c>
      <c r="L150" s="195">
        <f t="shared" si="23"/>
        <v>0</v>
      </c>
      <c r="M150" s="189"/>
      <c r="N150" s="190"/>
    </row>
    <row r="151" spans="3:35" collapsed="1" x14ac:dyDescent="0.2">
      <c r="C151" s="13"/>
      <c r="D151" s="19"/>
      <c r="E151" s="162" t="str">
        <f>'Revenue - NHC'!E152</f>
        <v>Other</v>
      </c>
      <c r="F151" s="163"/>
      <c r="G151" s="175">
        <f>IF('Revenue - NHC'!V152="","",'Revenue - NHC'!V152)</f>
        <v>0</v>
      </c>
      <c r="H151" s="175">
        <f>IF('Revenue - WHC'!V152="","",'Revenue - WHC'!V152)</f>
        <v>0</v>
      </c>
      <c r="I151" s="175">
        <f>IF('Expenditure- NHC'!R151="","",'Expenditure- NHC'!R151)</f>
        <v>0</v>
      </c>
      <c r="J151" s="174">
        <f>IF('Expenditure - WHC'!R151="","",'Expenditure - WHC'!R151)</f>
        <v>0</v>
      </c>
      <c r="K151" s="191">
        <f>IFERROR(H151-G151,"")</f>
        <v>0</v>
      </c>
      <c r="L151" s="195">
        <f>IFERROR(J151-I151,"")</f>
        <v>0</v>
      </c>
      <c r="M151" s="189"/>
      <c r="N151" s="190"/>
    </row>
    <row r="152" spans="3:35" x14ac:dyDescent="0.2">
      <c r="C152" s="13"/>
      <c r="D152" s="19"/>
      <c r="E152" s="164" t="s">
        <v>159</v>
      </c>
      <c r="F152" s="165"/>
      <c r="G152" s="176">
        <f>IF('Revenue - NHC'!U153="","",'Revenue - NHC'!U153)</f>
        <v>12999645</v>
      </c>
      <c r="H152" s="176">
        <f>IF('Revenue - WHC'!U153="","",'Revenue - WHC'!U153)</f>
        <v>14199645</v>
      </c>
      <c r="I152" s="185"/>
      <c r="J152" s="186"/>
      <c r="K152" s="196">
        <f>IFERROR(H152-G152,"")</f>
        <v>1200000</v>
      </c>
      <c r="L152" s="197"/>
      <c r="M152" s="189"/>
      <c r="N152" s="190"/>
    </row>
    <row r="153" spans="3:35" x14ac:dyDescent="0.2">
      <c r="C153" s="13"/>
      <c r="D153" s="19"/>
      <c r="E153" s="75"/>
      <c r="F153" s="55" t="s">
        <v>87</v>
      </c>
      <c r="G153" s="177">
        <f t="shared" ref="G153:L153" si="25">SUM(G11:G152)</f>
        <v>33423833</v>
      </c>
      <c r="H153" s="177">
        <f t="shared" si="25"/>
        <v>39901833</v>
      </c>
      <c r="I153" s="177">
        <f t="shared" si="25"/>
        <v>19896715.640000001</v>
      </c>
      <c r="J153" s="177">
        <f t="shared" si="25"/>
        <v>19896715.640000001</v>
      </c>
      <c r="K153" s="198">
        <f t="shared" si="25"/>
        <v>6478000</v>
      </c>
      <c r="L153" s="198">
        <f t="shared" si="25"/>
        <v>0</v>
      </c>
      <c r="M153" s="189"/>
      <c r="N153" s="190"/>
    </row>
    <row r="154" spans="3:35" ht="13.5" thickBot="1" x14ac:dyDescent="0.25">
      <c r="C154" s="32"/>
      <c r="D154" s="33"/>
      <c r="E154" s="76"/>
      <c r="F154" s="56"/>
      <c r="G154" s="84"/>
      <c r="H154" s="157"/>
      <c r="I154" s="157"/>
      <c r="J154" s="87"/>
      <c r="K154" s="159"/>
      <c r="L154" s="58"/>
      <c r="M154" s="48"/>
    </row>
    <row r="155" spans="3:35" x14ac:dyDescent="0.2">
      <c r="J155" s="88"/>
      <c r="K155" s="88"/>
      <c r="L155" s="59"/>
    </row>
    <row r="156" spans="3:35" x14ac:dyDescent="0.2">
      <c r="J156" s="88"/>
      <c r="K156" s="88"/>
      <c r="L156" s="59"/>
    </row>
    <row r="157" spans="3:35" ht="15.75" thickBot="1" x14ac:dyDescent="0.25">
      <c r="C157" s="184"/>
      <c r="D157" s="184"/>
      <c r="E157" s="204" t="s">
        <v>344</v>
      </c>
      <c r="Q157" s="204" t="s">
        <v>345</v>
      </c>
    </row>
    <row r="158" spans="3:35" x14ac:dyDescent="0.2">
      <c r="C158" s="9"/>
      <c r="D158" s="10"/>
      <c r="E158" s="74"/>
      <c r="F158" s="53"/>
      <c r="G158" s="83"/>
      <c r="H158" s="83"/>
      <c r="I158" s="83"/>
      <c r="J158" s="86"/>
      <c r="K158" s="86"/>
      <c r="L158" s="11"/>
      <c r="M158" s="47"/>
      <c r="P158" s="9"/>
      <c r="Q158" s="10"/>
      <c r="R158" s="74"/>
      <c r="S158" s="53"/>
      <c r="T158" s="83"/>
      <c r="U158" s="83"/>
      <c r="V158" s="83"/>
      <c r="W158" s="86"/>
      <c r="X158" s="86"/>
      <c r="Y158" s="86"/>
      <c r="Z158" s="86"/>
      <c r="AA158" s="86"/>
      <c r="AB158" s="86"/>
      <c r="AC158" s="86"/>
      <c r="AD158" s="86"/>
      <c r="AE158" s="86"/>
      <c r="AF158" s="86"/>
      <c r="AG158" s="86"/>
      <c r="AH158" s="86"/>
      <c r="AI158" s="47"/>
    </row>
    <row r="159" spans="3:35" x14ac:dyDescent="0.2">
      <c r="C159" s="13"/>
      <c r="D159" s="14"/>
      <c r="E159" s="75"/>
      <c r="F159" s="54"/>
      <c r="G159" s="133"/>
      <c r="H159" s="133"/>
      <c r="I159" s="133"/>
      <c r="J159" s="89"/>
      <c r="K159" s="89"/>
      <c r="L159" s="15"/>
      <c r="M159" s="31"/>
      <c r="P159" s="13"/>
      <c r="Q159" s="14"/>
      <c r="AI159" s="31"/>
    </row>
    <row r="160" spans="3:35" x14ac:dyDescent="0.2">
      <c r="C160" s="13"/>
      <c r="D160" s="14"/>
      <c r="E160" s="75"/>
      <c r="F160" s="54"/>
      <c r="G160" s="904" t="s">
        <v>152</v>
      </c>
      <c r="H160" s="904"/>
      <c r="I160" s="904" t="s">
        <v>155</v>
      </c>
      <c r="J160" s="904"/>
      <c r="K160" s="904" t="s">
        <v>93</v>
      </c>
      <c r="L160" s="904"/>
      <c r="M160" s="31"/>
      <c r="P160" s="13"/>
      <c r="Q160" s="75"/>
      <c r="R160" s="178"/>
      <c r="S160" s="178"/>
      <c r="T160" s="387" t="s">
        <v>156</v>
      </c>
      <c r="U160" s="178"/>
      <c r="V160" s="178"/>
      <c r="W160" s="169"/>
      <c r="X160" s="169"/>
      <c r="Y160" s="169" t="s">
        <v>157</v>
      </c>
      <c r="Z160" s="169"/>
      <c r="AA160" s="169"/>
      <c r="AB160" s="169"/>
      <c r="AC160" s="75"/>
      <c r="AD160" s="178"/>
      <c r="AE160" s="178"/>
      <c r="AF160" s="178"/>
      <c r="AG160" s="178"/>
      <c r="AH160" s="169"/>
      <c r="AI160" s="31"/>
    </row>
    <row r="161" spans="1:35" ht="25.5" x14ac:dyDescent="0.2">
      <c r="C161" s="13"/>
      <c r="D161" s="14"/>
      <c r="E161" s="63" t="s">
        <v>92</v>
      </c>
      <c r="F161" s="386" t="s">
        <v>113</v>
      </c>
      <c r="G161" s="81" t="s">
        <v>346</v>
      </c>
      <c r="H161" s="156" t="s">
        <v>154</v>
      </c>
      <c r="I161" s="81" t="s">
        <v>346</v>
      </c>
      <c r="J161" s="156" t="s">
        <v>154</v>
      </c>
      <c r="K161" s="156" t="s">
        <v>89</v>
      </c>
      <c r="L161" s="62" t="s">
        <v>155</v>
      </c>
      <c r="M161" s="31"/>
      <c r="P161" s="13"/>
      <c r="Q161" s="75"/>
      <c r="R161" s="180" t="s">
        <v>103</v>
      </c>
      <c r="S161" s="180" t="s">
        <v>104</v>
      </c>
      <c r="T161" s="180" t="s">
        <v>105</v>
      </c>
      <c r="U161" s="180" t="s">
        <v>106</v>
      </c>
      <c r="V161" s="180" t="s">
        <v>87</v>
      </c>
      <c r="W161" s="181" t="s">
        <v>103</v>
      </c>
      <c r="X161" s="181" t="s">
        <v>104</v>
      </c>
      <c r="Y161" s="181" t="s">
        <v>105</v>
      </c>
      <c r="Z161" s="181" t="s">
        <v>106</v>
      </c>
      <c r="AA161" s="181" t="s">
        <v>87</v>
      </c>
      <c r="AB161" s="169"/>
      <c r="AC161" s="75"/>
      <c r="AD161" s="386" t="s">
        <v>103</v>
      </c>
      <c r="AE161" s="386" t="s">
        <v>104</v>
      </c>
      <c r="AF161" s="386" t="s">
        <v>105</v>
      </c>
      <c r="AG161" s="386" t="s">
        <v>106</v>
      </c>
      <c r="AH161" s="386" t="s">
        <v>87</v>
      </c>
      <c r="AI161" s="31"/>
    </row>
    <row r="162" spans="1:35" x14ac:dyDescent="0.2">
      <c r="C162" s="13"/>
      <c r="D162" s="14"/>
      <c r="F162" s="55"/>
      <c r="M162" s="31"/>
      <c r="P162" s="78"/>
      <c r="Q162" s="73"/>
      <c r="S162" s="73"/>
      <c r="T162" s="73"/>
      <c r="U162" s="73"/>
      <c r="V162" s="73"/>
      <c r="X162" s="73"/>
      <c r="Y162" s="73"/>
      <c r="Z162" s="73"/>
      <c r="AA162" s="73"/>
      <c r="AB162" s="169"/>
      <c r="AC162" s="73"/>
      <c r="AE162" s="73"/>
      <c r="AF162" s="73"/>
      <c r="AG162" s="73"/>
      <c r="AH162" s="73"/>
      <c r="AI162" s="80"/>
    </row>
    <row r="163" spans="1:35" x14ac:dyDescent="0.2">
      <c r="C163" s="13"/>
      <c r="D163" s="19">
        <v>1</v>
      </c>
      <c r="E163" s="160" t="str">
        <f>IF(OR('Services - NHC'!E10="",'Services - NHC'!E10="[Enter service]"),"",'Services - NHC'!E10)</f>
        <v>Aged and disability services</v>
      </c>
      <c r="F163" s="161" t="str">
        <f>IF(OR('Services - NHC'!F10="",'Services - NHC'!F10="[Select]"),"",'Services - NHC'!F10)</f>
        <v>External</v>
      </c>
      <c r="G163" s="171">
        <f>IF('Revenue - Base year'!V12="","",'Revenue - Base year'!V12)</f>
        <v>748523</v>
      </c>
      <c r="H163" s="171">
        <f>H11</f>
        <v>749088</v>
      </c>
      <c r="I163" s="171">
        <f>IF('Expenditure - Base year'!R11="","",'Expenditure - Base year'!R11)</f>
        <v>748887</v>
      </c>
      <c r="J163" s="172">
        <f>J11</f>
        <v>846731</v>
      </c>
      <c r="K163" s="187">
        <f>IFERROR(H163-G163,"")</f>
        <v>565</v>
      </c>
      <c r="L163" s="188">
        <f>IFERROR(J163-I163,"")</f>
        <v>97844</v>
      </c>
      <c r="M163" s="189"/>
      <c r="N163" s="190"/>
      <c r="P163" s="13"/>
      <c r="Q163" s="182" t="str">
        <f>Q11</f>
        <v>Property</v>
      </c>
      <c r="R163" s="166">
        <f>SUM(R164:R169)</f>
        <v>0</v>
      </c>
      <c r="S163" s="166">
        <f>SUM(S164:S169)</f>
        <v>415000</v>
      </c>
      <c r="T163" s="166">
        <f>SUM(T164:T169)</f>
        <v>0</v>
      </c>
      <c r="U163" s="166">
        <f>SUM(U164:U169)</f>
        <v>240000</v>
      </c>
      <c r="V163" s="166">
        <f>SUM(V164:V169)</f>
        <v>655000</v>
      </c>
      <c r="W163" s="166">
        <f t="shared" ref="W163:AA172" si="26">W11</f>
        <v>675000</v>
      </c>
      <c r="X163" s="166">
        <f t="shared" si="26"/>
        <v>358500</v>
      </c>
      <c r="Y163" s="166">
        <f t="shared" si="26"/>
        <v>0</v>
      </c>
      <c r="Z163" s="166">
        <f t="shared" si="26"/>
        <v>7000</v>
      </c>
      <c r="AA163" s="166">
        <f t="shared" si="26"/>
        <v>1040500</v>
      </c>
      <c r="AB163" s="169"/>
      <c r="AC163" s="182" t="str">
        <f>Q163</f>
        <v>Property</v>
      </c>
      <c r="AD163" s="166">
        <f>SUM(AD164:AD169)</f>
        <v>675000</v>
      </c>
      <c r="AE163" s="166">
        <f>SUM(AE164:AE169)</f>
        <v>-56500</v>
      </c>
      <c r="AF163" s="166">
        <f>SUM(AF164:AF169)</f>
        <v>0</v>
      </c>
      <c r="AG163" s="166">
        <f>SUM(AG164:AG169)</f>
        <v>-233000</v>
      </c>
      <c r="AH163" s="166">
        <f>SUM(AH164:AH169)</f>
        <v>385500</v>
      </c>
      <c r="AI163" s="31"/>
    </row>
    <row r="164" spans="1:35" x14ac:dyDescent="0.2">
      <c r="C164" s="78"/>
      <c r="D164" s="79">
        <f>D163+1</f>
        <v>2</v>
      </c>
      <c r="E164" s="162" t="str">
        <f>IF(OR('Services - NHC'!E11="",'Services - NHC'!E11="[Enter service]"),"",'Services - NHC'!E11)</f>
        <v>Arts, culture and library</v>
      </c>
      <c r="F164" s="163" t="str">
        <f>IF(OR('Services - NHC'!F11="",'Services - NHC'!F11="[Select]"),"",'Services - NHC'!F11)</f>
        <v>External</v>
      </c>
      <c r="G164" s="173">
        <f>IF('Revenue - Base year'!V13="","",'Revenue - Base year'!V13)</f>
        <v>132500</v>
      </c>
      <c r="H164" s="173">
        <f t="shared" ref="H164:H227" si="27">H12</f>
        <v>133500</v>
      </c>
      <c r="I164" s="173">
        <f>IF('Expenditure - Base year'!R12="","",'Expenditure - Base year'!R12)</f>
        <v>337441</v>
      </c>
      <c r="J164" s="174">
        <f t="shared" ref="J164:J227" si="28">J12</f>
        <v>371160</v>
      </c>
      <c r="K164" s="191">
        <f t="shared" ref="K164:K227" si="29">IFERROR(H164-G164,"")</f>
        <v>1000</v>
      </c>
      <c r="L164" s="192">
        <f t="shared" ref="L164:L227" si="30">IFERROR(J164-I164,"")</f>
        <v>33719</v>
      </c>
      <c r="M164" s="193"/>
      <c r="N164" s="194"/>
      <c r="O164" s="77"/>
      <c r="P164" s="13"/>
      <c r="Q164" s="168" t="str">
        <f t="shared" ref="Q164:Q186" si="31">Q12</f>
        <v>Land</v>
      </c>
      <c r="R164" s="128" t="str">
        <f>IF('Assets - Base year'!N70="","0",'Assets - Base year'!N70)</f>
        <v>0</v>
      </c>
      <c r="S164" s="128" t="str">
        <f>IF('Assets - Base year'!O70="","0",'Assets - Base year'!O70)</f>
        <v>0</v>
      </c>
      <c r="T164" s="128" t="str">
        <f>IF('Assets - Base year'!P70="","0",'Assets - Base year'!P70)</f>
        <v>0</v>
      </c>
      <c r="U164" s="128" t="str">
        <f>IF('Assets - Base year'!Q70="","0",'Assets - Base year'!Q70)</f>
        <v>0</v>
      </c>
      <c r="V164" s="128">
        <f>IF('Assets - Base year'!R70="","0",'Assets - Base year'!R70)</f>
        <v>0</v>
      </c>
      <c r="W164" s="128">
        <f t="shared" si="26"/>
        <v>0</v>
      </c>
      <c r="X164" s="128">
        <f t="shared" si="26"/>
        <v>0</v>
      </c>
      <c r="Y164" s="128">
        <f t="shared" si="26"/>
        <v>0</v>
      </c>
      <c r="Z164" s="128">
        <f t="shared" si="26"/>
        <v>0</v>
      </c>
      <c r="AA164" s="128">
        <f t="shared" si="26"/>
        <v>0</v>
      </c>
      <c r="AB164" s="169"/>
      <c r="AC164" s="168" t="str">
        <f t="shared" ref="AC164:AC186" si="32">Q164</f>
        <v>Land</v>
      </c>
      <c r="AD164" s="128">
        <f t="shared" ref="AD164:AD169" si="33">W164-R164</f>
        <v>0</v>
      </c>
      <c r="AE164" s="128">
        <f t="shared" ref="AE164:AE169" si="34">X164-S164</f>
        <v>0</v>
      </c>
      <c r="AF164" s="128">
        <f t="shared" ref="AF164:AF169" si="35">Y164-T164</f>
        <v>0</v>
      </c>
      <c r="AG164" s="128">
        <f t="shared" ref="AG164:AG169" si="36">Z164-U164</f>
        <v>0</v>
      </c>
      <c r="AH164" s="128">
        <f t="shared" ref="AH164:AH169" si="37">AA164-V164</f>
        <v>0</v>
      </c>
      <c r="AI164" s="31"/>
    </row>
    <row r="165" spans="1:35" x14ac:dyDescent="0.2">
      <c r="C165" s="13"/>
      <c r="D165" s="19">
        <f>D164+1</f>
        <v>3</v>
      </c>
      <c r="E165" s="162" t="str">
        <f>IF(OR('Services - NHC'!E12="",'Services - NHC'!E12="[Enter service]"),"",'Services - NHC'!E12)</f>
        <v>Building services</v>
      </c>
      <c r="F165" s="163" t="str">
        <f>IF(OR('Services - NHC'!F12="",'Services - NHC'!F12="[Select]"),"",'Services - NHC'!F12)</f>
        <v>External</v>
      </c>
      <c r="G165" s="173">
        <f>IF('Revenue - Base year'!V14="","",'Revenue - Base year'!V14)</f>
        <v>48000</v>
      </c>
      <c r="H165" s="173">
        <f t="shared" si="27"/>
        <v>48000</v>
      </c>
      <c r="I165" s="173">
        <f>IF('Expenditure - Base year'!R13="","",'Expenditure - Base year'!R13)</f>
        <v>90350</v>
      </c>
      <c r="J165" s="174">
        <f t="shared" si="28"/>
        <v>93350</v>
      </c>
      <c r="K165" s="191">
        <f t="shared" si="29"/>
        <v>0</v>
      </c>
      <c r="L165" s="195">
        <f t="shared" si="30"/>
        <v>3000</v>
      </c>
      <c r="M165" s="189"/>
      <c r="N165" s="190"/>
      <c r="P165" s="13"/>
      <c r="Q165" s="168" t="str">
        <f t="shared" si="31"/>
        <v>Land improvements</v>
      </c>
      <c r="R165" s="128" t="str">
        <f>IF('Assets - Base year'!N71="","0",'Assets - Base year'!N71)</f>
        <v>0</v>
      </c>
      <c r="S165" s="128" t="str">
        <f>IF('Assets - Base year'!O71="","0",'Assets - Base year'!O71)</f>
        <v>0</v>
      </c>
      <c r="T165" s="128" t="str">
        <f>IF('Assets - Base year'!P71="","0",'Assets - Base year'!P71)</f>
        <v>0</v>
      </c>
      <c r="U165" s="128" t="str">
        <f>IF('Assets - Base year'!Q71="","0",'Assets - Base year'!Q71)</f>
        <v>0</v>
      </c>
      <c r="V165" s="128">
        <f>IF('Assets - Base year'!R71="","0",'Assets - Base year'!R71)</f>
        <v>0</v>
      </c>
      <c r="W165" s="128">
        <f t="shared" si="26"/>
        <v>0</v>
      </c>
      <c r="X165" s="128">
        <f t="shared" si="26"/>
        <v>0</v>
      </c>
      <c r="Y165" s="128">
        <f t="shared" si="26"/>
        <v>0</v>
      </c>
      <c r="Z165" s="128">
        <f t="shared" si="26"/>
        <v>0</v>
      </c>
      <c r="AA165" s="128">
        <f t="shared" si="26"/>
        <v>0</v>
      </c>
      <c r="AB165" s="169"/>
      <c r="AC165" s="168" t="str">
        <f t="shared" si="32"/>
        <v>Land improvements</v>
      </c>
      <c r="AD165" s="128">
        <f t="shared" si="33"/>
        <v>0</v>
      </c>
      <c r="AE165" s="128">
        <f t="shared" si="34"/>
        <v>0</v>
      </c>
      <c r="AF165" s="128">
        <f t="shared" si="35"/>
        <v>0</v>
      </c>
      <c r="AG165" s="128">
        <f t="shared" si="36"/>
        <v>0</v>
      </c>
      <c r="AH165" s="128">
        <f t="shared" si="37"/>
        <v>0</v>
      </c>
      <c r="AI165" s="31"/>
    </row>
    <row r="166" spans="1:35" ht="25.5" x14ac:dyDescent="0.2">
      <c r="C166" s="13"/>
      <c r="D166" s="19">
        <f>D165+1</f>
        <v>4</v>
      </c>
      <c r="E166" s="162" t="str">
        <f>IF(OR('Services - NHC'!E13="",'Services - NHC'!E13="[Enter service]"),"",'Services - NHC'!E13)</f>
        <v>Community assets and land management</v>
      </c>
      <c r="F166" s="163" t="str">
        <f>IF(OR('Services - NHC'!F13="",'Services - NHC'!F13="[Select]"),"",'Services - NHC'!F13)</f>
        <v>Internal</v>
      </c>
      <c r="G166" s="175">
        <f>IF('Revenue - Base year'!V15="","",'Revenue - Base year'!V15)</f>
        <v>6000</v>
      </c>
      <c r="H166" s="175">
        <f t="shared" si="27"/>
        <v>6000</v>
      </c>
      <c r="I166" s="175">
        <f>IF('Expenditure - Base year'!R14="","",'Expenditure - Base year'!R14)</f>
        <v>72450</v>
      </c>
      <c r="J166" s="174">
        <f t="shared" si="28"/>
        <v>163679</v>
      </c>
      <c r="K166" s="191">
        <f t="shared" si="29"/>
        <v>0</v>
      </c>
      <c r="L166" s="195">
        <f t="shared" si="30"/>
        <v>91229</v>
      </c>
      <c r="M166" s="189"/>
      <c r="N166" s="190"/>
      <c r="P166" s="13"/>
      <c r="Q166" s="168" t="str">
        <f t="shared" si="31"/>
        <v>Buildings</v>
      </c>
      <c r="R166" s="128" t="str">
        <f>IF('Assets - Base year'!N72="","0",'Assets - Base year'!N72)</f>
        <v>0</v>
      </c>
      <c r="S166" s="128">
        <f>IF('Assets - Base year'!O72="","0",'Assets - Base year'!O72)</f>
        <v>415000</v>
      </c>
      <c r="T166" s="128" t="str">
        <f>IF('Assets - Base year'!P72="","0",'Assets - Base year'!P72)</f>
        <v>0</v>
      </c>
      <c r="U166" s="128">
        <f>IF('Assets - Base year'!Q72="","0",'Assets - Base year'!Q72)</f>
        <v>240000</v>
      </c>
      <c r="V166" s="128">
        <f>IF('Assets - Base year'!R72="","0",'Assets - Base year'!R72)</f>
        <v>655000</v>
      </c>
      <c r="W166" s="128">
        <f t="shared" si="26"/>
        <v>675000</v>
      </c>
      <c r="X166" s="128">
        <f t="shared" si="26"/>
        <v>358500</v>
      </c>
      <c r="Y166" s="128">
        <f t="shared" si="26"/>
        <v>0</v>
      </c>
      <c r="Z166" s="128">
        <f t="shared" si="26"/>
        <v>7000</v>
      </c>
      <c r="AA166" s="128">
        <f t="shared" si="26"/>
        <v>1040500</v>
      </c>
      <c r="AB166" s="169"/>
      <c r="AC166" s="168" t="str">
        <f t="shared" si="32"/>
        <v>Buildings</v>
      </c>
      <c r="AD166" s="128">
        <f t="shared" si="33"/>
        <v>675000</v>
      </c>
      <c r="AE166" s="128">
        <f t="shared" si="34"/>
        <v>-56500</v>
      </c>
      <c r="AF166" s="128">
        <f t="shared" si="35"/>
        <v>0</v>
      </c>
      <c r="AG166" s="128">
        <f t="shared" si="36"/>
        <v>-233000</v>
      </c>
      <c r="AH166" s="128">
        <f t="shared" si="37"/>
        <v>385500</v>
      </c>
      <c r="AI166" s="31"/>
    </row>
    <row r="167" spans="1:35" x14ac:dyDescent="0.2">
      <c r="C167" s="13"/>
      <c r="D167" s="19">
        <f>D166+1</f>
        <v>5</v>
      </c>
      <c r="E167" s="162" t="str">
        <f>IF(OR('Services - NHC'!E14="",'Services - NHC'!E14="[Enter service]"),"",'Services - NHC'!E14)</f>
        <v>Community development</v>
      </c>
      <c r="F167" s="163" t="str">
        <f>IF(OR('Services - NHC'!F14="",'Services - NHC'!F14="[Select]"),"",'Services - NHC'!F14)</f>
        <v>External</v>
      </c>
      <c r="G167" s="175">
        <f>IF('Revenue - Base year'!V16="","",'Revenue - Base year'!V16)</f>
        <v>129950</v>
      </c>
      <c r="H167" s="175">
        <f t="shared" si="27"/>
        <v>129950</v>
      </c>
      <c r="I167" s="175">
        <f>IF('Expenditure - Base year'!R15="","",'Expenditure - Base year'!R15)</f>
        <v>626005</v>
      </c>
      <c r="J167" s="174">
        <f t="shared" si="28"/>
        <v>557466</v>
      </c>
      <c r="K167" s="191">
        <f t="shared" si="29"/>
        <v>0</v>
      </c>
      <c r="L167" s="195">
        <f t="shared" si="30"/>
        <v>-68539</v>
      </c>
      <c r="M167" s="189"/>
      <c r="N167" s="190"/>
      <c r="P167" s="13"/>
      <c r="Q167" s="168" t="str">
        <f t="shared" si="31"/>
        <v>Heritage buildings</v>
      </c>
      <c r="R167" s="128" t="str">
        <f>IF('Assets - Base year'!N73="","0",'Assets - Base year'!N73)</f>
        <v>0</v>
      </c>
      <c r="S167" s="128" t="str">
        <f>IF('Assets - Base year'!O73="","0",'Assets - Base year'!O73)</f>
        <v>0</v>
      </c>
      <c r="T167" s="128" t="str">
        <f>IF('Assets - Base year'!P73="","0",'Assets - Base year'!P73)</f>
        <v>0</v>
      </c>
      <c r="U167" s="128" t="str">
        <f>IF('Assets - Base year'!Q73="","0",'Assets - Base year'!Q73)</f>
        <v>0</v>
      </c>
      <c r="V167" s="128">
        <f>IF('Assets - Base year'!R73="","0",'Assets - Base year'!R73)</f>
        <v>0</v>
      </c>
      <c r="W167" s="128">
        <f t="shared" si="26"/>
        <v>0</v>
      </c>
      <c r="X167" s="128">
        <f t="shared" si="26"/>
        <v>0</v>
      </c>
      <c r="Y167" s="128">
        <f t="shared" si="26"/>
        <v>0</v>
      </c>
      <c r="Z167" s="128">
        <f t="shared" si="26"/>
        <v>0</v>
      </c>
      <c r="AA167" s="128">
        <f t="shared" si="26"/>
        <v>0</v>
      </c>
      <c r="AB167" s="169"/>
      <c r="AC167" s="168" t="str">
        <f t="shared" si="32"/>
        <v>Heritage buildings</v>
      </c>
      <c r="AD167" s="128">
        <f t="shared" si="33"/>
        <v>0</v>
      </c>
      <c r="AE167" s="128">
        <f t="shared" si="34"/>
        <v>0</v>
      </c>
      <c r="AF167" s="128">
        <f t="shared" si="35"/>
        <v>0</v>
      </c>
      <c r="AG167" s="128">
        <f t="shared" si="36"/>
        <v>0</v>
      </c>
      <c r="AH167" s="128">
        <f t="shared" si="37"/>
        <v>0</v>
      </c>
      <c r="AI167" s="31"/>
    </row>
    <row r="168" spans="1:35" x14ac:dyDescent="0.2">
      <c r="C168" s="13"/>
      <c r="D168" s="79">
        <f t="shared" ref="D168:D231" si="38">D167+1</f>
        <v>6</v>
      </c>
      <c r="E168" s="162" t="str">
        <f>IF(OR('Services - NHC'!E15="",'Services - NHC'!E15="[Enter service]"),"",'Services - NHC'!E15)</f>
        <v>Councillors</v>
      </c>
      <c r="F168" s="163" t="str">
        <f>IF(OR('Services - NHC'!F15="",'Services - NHC'!F15="[Select]"),"",'Services - NHC'!F15)</f>
        <v>Mixed</v>
      </c>
      <c r="G168" s="175">
        <f>IF('Revenue - Base year'!V17="","",'Revenue - Base year'!V17)</f>
        <v>0</v>
      </c>
      <c r="H168" s="175">
        <f t="shared" si="27"/>
        <v>0</v>
      </c>
      <c r="I168" s="175">
        <f>IF('Expenditure - Base year'!R16="","",'Expenditure - Base year'!R16)</f>
        <v>236569</v>
      </c>
      <c r="J168" s="174">
        <f t="shared" si="28"/>
        <v>230266</v>
      </c>
      <c r="K168" s="191">
        <f t="shared" si="29"/>
        <v>0</v>
      </c>
      <c r="L168" s="195">
        <f t="shared" si="30"/>
        <v>-6303</v>
      </c>
      <c r="M168" s="189"/>
      <c r="N168" s="190"/>
      <c r="P168" s="13"/>
      <c r="Q168" s="168" t="str">
        <f t="shared" si="31"/>
        <v>Building improvements</v>
      </c>
      <c r="R168" s="128" t="str">
        <f>IF('Assets - Base year'!N74="","0",'Assets - Base year'!N74)</f>
        <v>0</v>
      </c>
      <c r="S168" s="128" t="str">
        <f>IF('Assets - Base year'!O74="","0",'Assets - Base year'!O74)</f>
        <v>0</v>
      </c>
      <c r="T168" s="128" t="str">
        <f>IF('Assets - Base year'!P74="","0",'Assets - Base year'!P74)</f>
        <v>0</v>
      </c>
      <c r="U168" s="128" t="str">
        <f>IF('Assets - Base year'!Q74="","0",'Assets - Base year'!Q74)</f>
        <v>0</v>
      </c>
      <c r="V168" s="128">
        <f>IF('Assets - Base year'!R74="","0",'Assets - Base year'!R74)</f>
        <v>0</v>
      </c>
      <c r="W168" s="128">
        <f t="shared" si="26"/>
        <v>0</v>
      </c>
      <c r="X168" s="128">
        <f t="shared" si="26"/>
        <v>0</v>
      </c>
      <c r="Y168" s="128">
        <f t="shared" si="26"/>
        <v>0</v>
      </c>
      <c r="Z168" s="128">
        <f t="shared" si="26"/>
        <v>0</v>
      </c>
      <c r="AA168" s="128">
        <f t="shared" si="26"/>
        <v>0</v>
      </c>
      <c r="AB168" s="169"/>
      <c r="AC168" s="168" t="str">
        <f t="shared" si="32"/>
        <v>Building improvements</v>
      </c>
      <c r="AD168" s="128">
        <f t="shared" si="33"/>
        <v>0</v>
      </c>
      <c r="AE168" s="128">
        <f t="shared" si="34"/>
        <v>0</v>
      </c>
      <c r="AF168" s="128">
        <f t="shared" si="35"/>
        <v>0</v>
      </c>
      <c r="AG168" s="128">
        <f t="shared" si="36"/>
        <v>0</v>
      </c>
      <c r="AH168" s="128">
        <f t="shared" si="37"/>
        <v>0</v>
      </c>
      <c r="AI168" s="31"/>
    </row>
    <row r="169" spans="1:35" x14ac:dyDescent="0.2">
      <c r="C169" s="13"/>
      <c r="D169" s="19">
        <f t="shared" si="38"/>
        <v>7</v>
      </c>
      <c r="E169" s="162" t="str">
        <f>IF(OR('Services - NHC'!E16="",'Services - NHC'!E16="[Enter service]"),"",'Services - NHC'!E16)</f>
        <v>Customer service and records</v>
      </c>
      <c r="F169" s="163" t="str">
        <f>IF(OR('Services - NHC'!F16="",'Services - NHC'!F16="[Select]"),"",'Services - NHC'!F16)</f>
        <v>Internal</v>
      </c>
      <c r="G169" s="175">
        <f>IF('Revenue - Base year'!V18="","",'Revenue - Base year'!V18)</f>
        <v>18300</v>
      </c>
      <c r="H169" s="175">
        <f t="shared" si="27"/>
        <v>18300</v>
      </c>
      <c r="I169" s="175">
        <f>IF('Expenditure - Base year'!R17="","",'Expenditure - Base year'!R17)</f>
        <v>553496</v>
      </c>
      <c r="J169" s="174">
        <f t="shared" si="28"/>
        <v>538037</v>
      </c>
      <c r="K169" s="191">
        <f t="shared" si="29"/>
        <v>0</v>
      </c>
      <c r="L169" s="195">
        <f t="shared" si="30"/>
        <v>-15459</v>
      </c>
      <c r="M169" s="189"/>
      <c r="N169" s="190"/>
      <c r="P169" s="13"/>
      <c r="Q169" s="168" t="str">
        <f t="shared" si="31"/>
        <v>Leasthold improvements</v>
      </c>
      <c r="R169" s="128" t="str">
        <f>IF('Assets - Base year'!N75="","0",'Assets - Base year'!N75)</f>
        <v>0</v>
      </c>
      <c r="S169" s="128" t="str">
        <f>IF('Assets - Base year'!O75="","0",'Assets - Base year'!O75)</f>
        <v>0</v>
      </c>
      <c r="T169" s="128" t="str">
        <f>IF('Assets - Base year'!P75="","0",'Assets - Base year'!P75)</f>
        <v>0</v>
      </c>
      <c r="U169" s="128" t="str">
        <f>IF('Assets - Base year'!Q75="","0",'Assets - Base year'!Q75)</f>
        <v>0</v>
      </c>
      <c r="V169" s="128">
        <f>IF('Assets - Base year'!R75="","0",'Assets - Base year'!R75)</f>
        <v>0</v>
      </c>
      <c r="W169" s="128">
        <f t="shared" si="26"/>
        <v>0</v>
      </c>
      <c r="X169" s="128">
        <f t="shared" si="26"/>
        <v>0</v>
      </c>
      <c r="Y169" s="128">
        <f t="shared" si="26"/>
        <v>0</v>
      </c>
      <c r="Z169" s="128">
        <f t="shared" si="26"/>
        <v>0</v>
      </c>
      <c r="AA169" s="128">
        <f t="shared" si="26"/>
        <v>0</v>
      </c>
      <c r="AB169" s="169"/>
      <c r="AC169" s="168" t="str">
        <f t="shared" si="32"/>
        <v>Leasthold improvements</v>
      </c>
      <c r="AD169" s="128">
        <f t="shared" si="33"/>
        <v>0</v>
      </c>
      <c r="AE169" s="128">
        <f t="shared" si="34"/>
        <v>0</v>
      </c>
      <c r="AF169" s="128">
        <f t="shared" si="35"/>
        <v>0</v>
      </c>
      <c r="AG169" s="128">
        <f t="shared" si="36"/>
        <v>0</v>
      </c>
      <c r="AH169" s="128">
        <f t="shared" si="37"/>
        <v>0</v>
      </c>
      <c r="AI169" s="31"/>
    </row>
    <row r="170" spans="1:35" ht="12.75" customHeight="1" x14ac:dyDescent="0.2">
      <c r="C170" s="13"/>
      <c r="D170" s="19">
        <f t="shared" si="38"/>
        <v>8</v>
      </c>
      <c r="E170" s="162" t="str">
        <f>IF(OR('Services - NHC'!E17="",'Services - NHC'!E17="[Enter service]"),"",'Services - NHC'!E17)</f>
        <v>Development services management</v>
      </c>
      <c r="F170" s="163" t="str">
        <f>IF(OR('Services - NHC'!F17="",'Services - NHC'!F17="[Select]"),"",'Services - NHC'!F17)</f>
        <v>Mixed</v>
      </c>
      <c r="G170" s="175">
        <f>IF('Revenue - Base year'!V19="","",'Revenue - Base year'!V19)</f>
        <v>0</v>
      </c>
      <c r="H170" s="175">
        <f t="shared" si="27"/>
        <v>0</v>
      </c>
      <c r="I170" s="175">
        <f>IF('Expenditure - Base year'!R18="","",'Expenditure - Base year'!R18)</f>
        <v>343308</v>
      </c>
      <c r="J170" s="174">
        <f t="shared" si="28"/>
        <v>522604</v>
      </c>
      <c r="K170" s="191">
        <f t="shared" si="29"/>
        <v>0</v>
      </c>
      <c r="L170" s="195">
        <f t="shared" si="30"/>
        <v>179296</v>
      </c>
      <c r="M170" s="189"/>
      <c r="N170" s="190"/>
      <c r="P170" s="13"/>
      <c r="Q170" s="182" t="str">
        <f t="shared" si="31"/>
        <v>Plant and equipment</v>
      </c>
      <c r="R170" s="167">
        <f>SUM(R171:R175)</f>
        <v>47500</v>
      </c>
      <c r="S170" s="167">
        <f>SUM(S171:S175)</f>
        <v>498000</v>
      </c>
      <c r="T170" s="167">
        <f>SUM(T171:T175)</f>
        <v>0</v>
      </c>
      <c r="U170" s="167">
        <f>SUM(U171:U175)</f>
        <v>0</v>
      </c>
      <c r="V170" s="167">
        <f>SUM(V171:V175)</f>
        <v>545500</v>
      </c>
      <c r="W170" s="167">
        <f t="shared" si="26"/>
        <v>140000</v>
      </c>
      <c r="X170" s="167">
        <f t="shared" si="26"/>
        <v>561000</v>
      </c>
      <c r="Y170" s="167">
        <f t="shared" si="26"/>
        <v>0</v>
      </c>
      <c r="Z170" s="167">
        <f t="shared" si="26"/>
        <v>0</v>
      </c>
      <c r="AA170" s="167">
        <f t="shared" si="26"/>
        <v>701000</v>
      </c>
      <c r="AB170" s="169"/>
      <c r="AC170" s="182" t="str">
        <f t="shared" si="32"/>
        <v>Plant and equipment</v>
      </c>
      <c r="AD170" s="167">
        <f>SUM(AD171:AD175)</f>
        <v>92500</v>
      </c>
      <c r="AE170" s="167">
        <f>SUM(AE171:AE175)</f>
        <v>63000</v>
      </c>
      <c r="AF170" s="167">
        <f>SUM(AF171:AF175)</f>
        <v>0</v>
      </c>
      <c r="AG170" s="167">
        <f>SUM(AG171:AG175)</f>
        <v>0</v>
      </c>
      <c r="AH170" s="167">
        <f>SUM(AH171:AH175)</f>
        <v>155500</v>
      </c>
      <c r="AI170" s="31"/>
    </row>
    <row r="171" spans="1:35" x14ac:dyDescent="0.2">
      <c r="C171" s="13"/>
      <c r="D171" s="19">
        <f t="shared" si="38"/>
        <v>9</v>
      </c>
      <c r="E171" s="162" t="str">
        <f>IF(OR('Services - NHC'!E18="",'Services - NHC'!E18="[Enter service]"),"",'Services - NHC'!E18)</f>
        <v>Economic development</v>
      </c>
      <c r="F171" s="163" t="str">
        <f>IF(OR('Services - NHC'!F18="",'Services - NHC'!F18="[Select]"),"",'Services - NHC'!F18)</f>
        <v>External</v>
      </c>
      <c r="G171" s="175">
        <f>IF('Revenue - Base year'!V20="","",'Revenue - Base year'!V20)</f>
        <v>5783</v>
      </c>
      <c r="H171" s="175">
        <f t="shared" si="27"/>
        <v>0</v>
      </c>
      <c r="I171" s="175">
        <f>IF('Expenditure - Base year'!R19="","",'Expenditure - Base year'!R19)</f>
        <v>133081</v>
      </c>
      <c r="J171" s="174">
        <f t="shared" si="28"/>
        <v>180893</v>
      </c>
      <c r="K171" s="191">
        <f t="shared" si="29"/>
        <v>-5783</v>
      </c>
      <c r="L171" s="195">
        <f t="shared" si="30"/>
        <v>47812</v>
      </c>
      <c r="M171" s="189"/>
      <c r="N171" s="190"/>
      <c r="P171" s="13"/>
      <c r="Q171" s="168" t="str">
        <f t="shared" si="31"/>
        <v>Heritage plant and equipment</v>
      </c>
      <c r="R171" s="128" t="str">
        <f>IF('Assets - Base year'!N77="","0",'Assets - Base year'!N77)</f>
        <v>0</v>
      </c>
      <c r="S171" s="128" t="str">
        <f>IF('Assets - Base year'!O77="","0",'Assets - Base year'!O77)</f>
        <v>0</v>
      </c>
      <c r="T171" s="128" t="str">
        <f>IF('Assets - Base year'!P77="","0",'Assets - Base year'!P77)</f>
        <v>0</v>
      </c>
      <c r="U171" s="128" t="str">
        <f>IF('Assets - Base year'!Q77="","0",'Assets - Base year'!Q77)</f>
        <v>0</v>
      </c>
      <c r="V171" s="128">
        <f>IF('Assets - Base year'!R77="","0",'Assets - Base year'!R77)</f>
        <v>0</v>
      </c>
      <c r="W171" s="128">
        <f t="shared" si="26"/>
        <v>0</v>
      </c>
      <c r="X171" s="128">
        <f t="shared" si="26"/>
        <v>0</v>
      </c>
      <c r="Y171" s="128">
        <f t="shared" si="26"/>
        <v>0</v>
      </c>
      <c r="Z171" s="128">
        <f t="shared" si="26"/>
        <v>0</v>
      </c>
      <c r="AA171" s="128">
        <f t="shared" si="26"/>
        <v>0</v>
      </c>
      <c r="AB171" s="169"/>
      <c r="AC171" s="168" t="str">
        <f t="shared" si="32"/>
        <v>Heritage plant and equipment</v>
      </c>
      <c r="AD171" s="128">
        <f t="shared" ref="AD171:AH175" si="39">W171-R171</f>
        <v>0</v>
      </c>
      <c r="AE171" s="128">
        <f t="shared" si="39"/>
        <v>0</v>
      </c>
      <c r="AF171" s="128">
        <f t="shared" si="39"/>
        <v>0</v>
      </c>
      <c r="AG171" s="128">
        <f t="shared" si="39"/>
        <v>0</v>
      </c>
      <c r="AH171" s="128">
        <f t="shared" si="39"/>
        <v>0</v>
      </c>
      <c r="AI171" s="31"/>
    </row>
    <row r="172" spans="1:35" x14ac:dyDescent="0.2">
      <c r="C172" s="13"/>
      <c r="D172" s="79">
        <f t="shared" si="38"/>
        <v>10</v>
      </c>
      <c r="E172" s="162" t="str">
        <f>IF(OR('Services - NHC'!E19="",'Services - NHC'!E19="[Enter service]"),"",'Services - NHC'!E19)</f>
        <v>Emergency management</v>
      </c>
      <c r="F172" s="163" t="str">
        <f>IF(OR('Services - NHC'!F19="",'Services - NHC'!F19="[Select]"),"",'Services - NHC'!F19)</f>
        <v>Mixed</v>
      </c>
      <c r="G172" s="175">
        <f>IF('Revenue - Base year'!V21="","",'Revenue - Base year'!V21)</f>
        <v>163617</v>
      </c>
      <c r="H172" s="175">
        <f t="shared" si="27"/>
        <v>63500</v>
      </c>
      <c r="I172" s="175">
        <f>IF('Expenditure - Base year'!R20="","",'Expenditure - Base year'!R20)</f>
        <v>223849</v>
      </c>
      <c r="J172" s="174">
        <f t="shared" si="28"/>
        <v>191993</v>
      </c>
      <c r="K172" s="191">
        <f t="shared" si="29"/>
        <v>-100117</v>
      </c>
      <c r="L172" s="195">
        <f t="shared" si="30"/>
        <v>-31856</v>
      </c>
      <c r="M172" s="189"/>
      <c r="N172" s="190"/>
      <c r="P172" s="13"/>
      <c r="Q172" s="168" t="str">
        <f t="shared" si="31"/>
        <v>Plant, machinery and equipment</v>
      </c>
      <c r="R172" s="128" t="str">
        <f>IF('Assets - Base year'!N78="","0",'Assets - Base year'!N78)</f>
        <v>0</v>
      </c>
      <c r="S172" s="128">
        <f>IF('Assets - Base year'!O78="","0",'Assets - Base year'!O78)</f>
        <v>479000</v>
      </c>
      <c r="T172" s="128" t="str">
        <f>IF('Assets - Base year'!P78="","0",'Assets - Base year'!P78)</f>
        <v>0</v>
      </c>
      <c r="U172" s="128" t="str">
        <f>IF('Assets - Base year'!Q78="","0",'Assets - Base year'!Q78)</f>
        <v>0</v>
      </c>
      <c r="V172" s="128">
        <f>IF('Assets - Base year'!R78="","0",'Assets - Base year'!R78)</f>
        <v>479000</v>
      </c>
      <c r="W172" s="128">
        <f t="shared" si="26"/>
        <v>70000</v>
      </c>
      <c r="X172" s="128">
        <f t="shared" si="26"/>
        <v>546000</v>
      </c>
      <c r="Y172" s="128">
        <f t="shared" si="26"/>
        <v>0</v>
      </c>
      <c r="Z172" s="128">
        <f t="shared" si="26"/>
        <v>0</v>
      </c>
      <c r="AA172" s="128">
        <f t="shared" si="26"/>
        <v>616000</v>
      </c>
      <c r="AB172" s="169"/>
      <c r="AC172" s="168" t="str">
        <f t="shared" si="32"/>
        <v>Plant, machinery and equipment</v>
      </c>
      <c r="AD172" s="128">
        <f t="shared" si="39"/>
        <v>70000</v>
      </c>
      <c r="AE172" s="128">
        <f t="shared" si="39"/>
        <v>67000</v>
      </c>
      <c r="AF172" s="128">
        <f t="shared" si="39"/>
        <v>0</v>
      </c>
      <c r="AG172" s="128">
        <f t="shared" si="39"/>
        <v>0</v>
      </c>
      <c r="AH172" s="128">
        <f t="shared" si="39"/>
        <v>137000</v>
      </c>
      <c r="AI172" s="31"/>
    </row>
    <row r="173" spans="1:35" x14ac:dyDescent="0.2">
      <c r="C173" s="13"/>
      <c r="D173" s="19">
        <f t="shared" si="38"/>
        <v>11</v>
      </c>
      <c r="E173" s="162" t="str">
        <f>IF(OR('Services - NHC'!E20="",'Services - NHC'!E20="[Enter service]"),"",'Services - NHC'!E20)</f>
        <v>Environment</v>
      </c>
      <c r="F173" s="163" t="str">
        <f>IF(OR('Services - NHC'!F20="",'Services - NHC'!F20="[Select]"),"",'Services - NHC'!F20)</f>
        <v>Mixed</v>
      </c>
      <c r="G173" s="175">
        <f>IF('Revenue - Base year'!V22="","",'Revenue - Base year'!V22)</f>
        <v>24185</v>
      </c>
      <c r="H173" s="175">
        <f t="shared" si="27"/>
        <v>23885</v>
      </c>
      <c r="I173" s="175">
        <f>IF('Expenditure - Base year'!R21="","",'Expenditure - Base year'!R21)</f>
        <v>115080</v>
      </c>
      <c r="J173" s="174">
        <f t="shared" si="28"/>
        <v>107545</v>
      </c>
      <c r="K173" s="191">
        <f t="shared" si="29"/>
        <v>-300</v>
      </c>
      <c r="L173" s="195">
        <f t="shared" si="30"/>
        <v>-7535</v>
      </c>
      <c r="M173" s="189"/>
      <c r="N173" s="190"/>
      <c r="P173" s="13"/>
      <c r="Q173" s="168" t="str">
        <f t="shared" si="31"/>
        <v>Fixtures, fittings and furniture</v>
      </c>
      <c r="R173" s="128" t="str">
        <f>IF('Assets - Base year'!N79="","0",'Assets - Base year'!N79)</f>
        <v>0</v>
      </c>
      <c r="S173" s="128">
        <f>IF('Assets - Base year'!O79="","0",'Assets - Base year'!O79)</f>
        <v>19000</v>
      </c>
      <c r="T173" s="128" t="str">
        <f>IF('Assets - Base year'!P79="","0",'Assets - Base year'!P79)</f>
        <v>0</v>
      </c>
      <c r="U173" s="128" t="str">
        <f>IF('Assets - Base year'!Q79="","0",'Assets - Base year'!Q79)</f>
        <v>0</v>
      </c>
      <c r="V173" s="128">
        <f>IF('Assets - Base year'!R79="","0",'Assets - Base year'!R79)</f>
        <v>19000</v>
      </c>
      <c r="W173" s="128">
        <f t="shared" ref="W173:AA182" si="40">W21</f>
        <v>0</v>
      </c>
      <c r="X173" s="128">
        <f t="shared" si="40"/>
        <v>15000</v>
      </c>
      <c r="Y173" s="128">
        <f t="shared" si="40"/>
        <v>0</v>
      </c>
      <c r="Z173" s="128">
        <f t="shared" si="40"/>
        <v>0</v>
      </c>
      <c r="AA173" s="128">
        <f t="shared" si="40"/>
        <v>15000</v>
      </c>
      <c r="AB173" s="169"/>
      <c r="AC173" s="168" t="str">
        <f t="shared" si="32"/>
        <v>Fixtures, fittings and furniture</v>
      </c>
      <c r="AD173" s="128">
        <f t="shared" si="39"/>
        <v>0</v>
      </c>
      <c r="AE173" s="128">
        <f t="shared" si="39"/>
        <v>-4000</v>
      </c>
      <c r="AF173" s="128">
        <f t="shared" si="39"/>
        <v>0</v>
      </c>
      <c r="AG173" s="128">
        <f t="shared" si="39"/>
        <v>0</v>
      </c>
      <c r="AH173" s="128">
        <f t="shared" si="39"/>
        <v>-4000</v>
      </c>
      <c r="AI173" s="31"/>
    </row>
    <row r="174" spans="1:35" x14ac:dyDescent="0.2">
      <c r="C174" s="13"/>
      <c r="D174" s="19">
        <f t="shared" si="38"/>
        <v>12</v>
      </c>
      <c r="E174" s="162" t="str">
        <f>IF(OR('Services - NHC'!E21="",'Services - NHC'!E21="[Enter service]"),"",'Services - NHC'!E21)</f>
        <v>Family services &amp; partnerships</v>
      </c>
      <c r="F174" s="163" t="str">
        <f>IF(OR('Services - NHC'!F21="",'Services - NHC'!F21="[Select]"),"",'Services - NHC'!F21)</f>
        <v>External</v>
      </c>
      <c r="G174" s="175">
        <f>IF('Revenue - Base year'!V23="","",'Revenue - Base year'!V23)</f>
        <v>510517</v>
      </c>
      <c r="H174" s="175">
        <f t="shared" si="27"/>
        <v>573990</v>
      </c>
      <c r="I174" s="175">
        <f>IF('Expenditure - Base year'!R22="","",'Expenditure - Base year'!R22)</f>
        <v>558162</v>
      </c>
      <c r="J174" s="174">
        <f t="shared" si="28"/>
        <v>762884</v>
      </c>
      <c r="K174" s="191">
        <f t="shared" si="29"/>
        <v>63473</v>
      </c>
      <c r="L174" s="195">
        <f t="shared" si="30"/>
        <v>204722</v>
      </c>
      <c r="M174" s="189"/>
      <c r="N174" s="190"/>
      <c r="P174" s="13"/>
      <c r="Q174" s="168" t="str">
        <f t="shared" si="31"/>
        <v>Computers and telecommunications</v>
      </c>
      <c r="R174" s="128">
        <f>IF('Assets - Base year'!N80="","0",'Assets - Base year'!N80)</f>
        <v>47500</v>
      </c>
      <c r="S174" s="128" t="str">
        <f>IF('Assets - Base year'!O80="","0",'Assets - Base year'!O80)</f>
        <v>0</v>
      </c>
      <c r="T174" s="128" t="str">
        <f>IF('Assets - Base year'!P80="","0",'Assets - Base year'!P80)</f>
        <v>0</v>
      </c>
      <c r="U174" s="128" t="str">
        <f>IF('Assets - Base year'!Q80="","0",'Assets - Base year'!Q80)</f>
        <v>0</v>
      </c>
      <c r="V174" s="128">
        <f>IF('Assets - Base year'!R80="","0",'Assets - Base year'!R80)</f>
        <v>47500</v>
      </c>
      <c r="W174" s="128">
        <f t="shared" si="40"/>
        <v>70000</v>
      </c>
      <c r="X174" s="128">
        <f t="shared" si="40"/>
        <v>0</v>
      </c>
      <c r="Y174" s="128">
        <f t="shared" si="40"/>
        <v>0</v>
      </c>
      <c r="Z174" s="128">
        <f t="shared" si="40"/>
        <v>0</v>
      </c>
      <c r="AA174" s="128">
        <f t="shared" si="40"/>
        <v>70000</v>
      </c>
      <c r="AB174" s="169"/>
      <c r="AC174" s="168" t="str">
        <f t="shared" si="32"/>
        <v>Computers and telecommunications</v>
      </c>
      <c r="AD174" s="128">
        <f t="shared" si="39"/>
        <v>22500</v>
      </c>
      <c r="AE174" s="128">
        <f t="shared" si="39"/>
        <v>0</v>
      </c>
      <c r="AF174" s="128">
        <f t="shared" si="39"/>
        <v>0</v>
      </c>
      <c r="AG174" s="128">
        <f t="shared" si="39"/>
        <v>0</v>
      </c>
      <c r="AH174" s="128">
        <f t="shared" si="39"/>
        <v>22500</v>
      </c>
      <c r="AI174" s="31"/>
    </row>
    <row r="175" spans="1:35" s="52" customFormat="1" x14ac:dyDescent="0.2">
      <c r="A175" s="6"/>
      <c r="B175" s="6"/>
      <c r="C175" s="13"/>
      <c r="D175" s="79">
        <f t="shared" si="38"/>
        <v>13</v>
      </c>
      <c r="E175" s="162" t="str">
        <f>IF(OR('Services - NHC'!E22="",'Services - NHC'!E22="[Enter service]"),"",'Services - NHC'!E22)</f>
        <v>Field services</v>
      </c>
      <c r="F175" s="163" t="str">
        <f>IF(OR('Services - NHC'!F22="",'Services - NHC'!F22="[Select]"),"",'Services - NHC'!F22)</f>
        <v>External</v>
      </c>
      <c r="G175" s="175">
        <f>IF('Revenue - Base year'!V24="","",'Revenue - Base year'!V24)</f>
        <v>18845</v>
      </c>
      <c r="H175" s="175">
        <f t="shared" si="27"/>
        <v>0</v>
      </c>
      <c r="I175" s="175">
        <f>IF('Expenditure - Base year'!R23="","",'Expenditure - Base year'!R23)</f>
        <v>419513</v>
      </c>
      <c r="J175" s="174">
        <f t="shared" si="28"/>
        <v>372755</v>
      </c>
      <c r="K175" s="191">
        <f t="shared" si="29"/>
        <v>-18845</v>
      </c>
      <c r="L175" s="195">
        <f t="shared" si="30"/>
        <v>-46758</v>
      </c>
      <c r="M175" s="189"/>
      <c r="N175" s="190"/>
      <c r="O175" s="6"/>
      <c r="P175" s="13"/>
      <c r="Q175" s="168" t="str">
        <f t="shared" si="31"/>
        <v>Library books</v>
      </c>
      <c r="R175" s="128" t="str">
        <f>IF('Assets - Base year'!N81="","0",'Assets - Base year'!N81)</f>
        <v>0</v>
      </c>
      <c r="S175" s="128" t="str">
        <f>IF('Assets - Base year'!O81="","0",'Assets - Base year'!O81)</f>
        <v>0</v>
      </c>
      <c r="T175" s="128" t="str">
        <f>IF('Assets - Base year'!P81="","0",'Assets - Base year'!P81)</f>
        <v>0</v>
      </c>
      <c r="U175" s="128" t="str">
        <f>IF('Assets - Base year'!Q81="","0",'Assets - Base year'!Q81)</f>
        <v>0</v>
      </c>
      <c r="V175" s="128">
        <f>IF('Assets - Base year'!R81="","0",'Assets - Base year'!R81)</f>
        <v>0</v>
      </c>
      <c r="W175" s="128">
        <f t="shared" si="40"/>
        <v>0</v>
      </c>
      <c r="X175" s="128">
        <f t="shared" si="40"/>
        <v>0</v>
      </c>
      <c r="Y175" s="128">
        <f t="shared" si="40"/>
        <v>0</v>
      </c>
      <c r="Z175" s="128">
        <f t="shared" si="40"/>
        <v>0</v>
      </c>
      <c r="AA175" s="128">
        <f t="shared" si="40"/>
        <v>0</v>
      </c>
      <c r="AB175" s="169"/>
      <c r="AC175" s="168" t="str">
        <f t="shared" si="32"/>
        <v>Library books</v>
      </c>
      <c r="AD175" s="128">
        <f t="shared" si="39"/>
        <v>0</v>
      </c>
      <c r="AE175" s="128">
        <f t="shared" si="39"/>
        <v>0</v>
      </c>
      <c r="AF175" s="128">
        <f t="shared" si="39"/>
        <v>0</v>
      </c>
      <c r="AG175" s="128">
        <f t="shared" si="39"/>
        <v>0</v>
      </c>
      <c r="AH175" s="128">
        <f t="shared" si="39"/>
        <v>0</v>
      </c>
      <c r="AI175" s="31"/>
    </row>
    <row r="176" spans="1:35" s="52" customFormat="1" x14ac:dyDescent="0.2">
      <c r="A176" s="6"/>
      <c r="B176" s="6"/>
      <c r="C176" s="13"/>
      <c r="D176" s="19">
        <f t="shared" si="38"/>
        <v>14</v>
      </c>
      <c r="E176" s="162" t="str">
        <f>IF(OR('Services - NHC'!E23="",'Services - NHC'!E23="[Enter service]"),"",'Services - NHC'!E23)</f>
        <v>Financial services</v>
      </c>
      <c r="F176" s="163" t="str">
        <f>IF(OR('Services - NHC'!F23="",'Services - NHC'!F23="[Select]"),"",'Services - NHC'!F23)</f>
        <v>Internal</v>
      </c>
      <c r="G176" s="175">
        <f>IF('Revenue - Base year'!V25="","",'Revenue - Base year'!V25)</f>
        <v>2094838</v>
      </c>
      <c r="H176" s="175">
        <f t="shared" si="27"/>
        <v>2140724</v>
      </c>
      <c r="I176" s="175">
        <f>IF('Expenditure - Base year'!R24="","",'Expenditure - Base year'!R24)</f>
        <v>786230</v>
      </c>
      <c r="J176" s="174">
        <f t="shared" si="28"/>
        <v>751376</v>
      </c>
      <c r="K176" s="191">
        <f t="shared" si="29"/>
        <v>45886</v>
      </c>
      <c r="L176" s="195">
        <f t="shared" si="30"/>
        <v>-34854</v>
      </c>
      <c r="M176" s="189"/>
      <c r="N176" s="190"/>
      <c r="O176" s="6"/>
      <c r="P176" s="13"/>
      <c r="Q176" s="182" t="str">
        <f t="shared" si="31"/>
        <v>Infrastructure</v>
      </c>
      <c r="R176" s="167">
        <f>SUM(R177:R186)</f>
        <v>17390</v>
      </c>
      <c r="S176" s="167">
        <f>SUM(S177:S186)</f>
        <v>3030465</v>
      </c>
      <c r="T176" s="167">
        <f>SUM(T177:T186)</f>
        <v>0</v>
      </c>
      <c r="U176" s="167">
        <f>SUM(U177:U186)</f>
        <v>966273</v>
      </c>
      <c r="V176" s="167">
        <f>SUM(V177:V186)</f>
        <v>4014128</v>
      </c>
      <c r="W176" s="167">
        <f t="shared" si="40"/>
        <v>6061092</v>
      </c>
      <c r="X176" s="167">
        <f t="shared" si="40"/>
        <v>2260000</v>
      </c>
      <c r="Y176" s="167">
        <f t="shared" si="40"/>
        <v>0</v>
      </c>
      <c r="Z176" s="167">
        <f t="shared" si="40"/>
        <v>3358519</v>
      </c>
      <c r="AA176" s="167">
        <f t="shared" si="40"/>
        <v>11679611</v>
      </c>
      <c r="AB176" s="169"/>
      <c r="AC176" s="182" t="str">
        <f t="shared" si="32"/>
        <v>Infrastructure</v>
      </c>
      <c r="AD176" s="167">
        <f>SUM(AD177:AD186)</f>
        <v>6043702</v>
      </c>
      <c r="AE176" s="167">
        <f>SUM(AE177:AE186)</f>
        <v>-770465</v>
      </c>
      <c r="AF176" s="167">
        <f>SUM(AF177:AF186)</f>
        <v>0</v>
      </c>
      <c r="AG176" s="167">
        <f>SUM(AG177:AG186)</f>
        <v>2392246</v>
      </c>
      <c r="AH176" s="167">
        <f>SUM(AH177:AH186)</f>
        <v>7665483</v>
      </c>
      <c r="AI176" s="31"/>
    </row>
    <row r="177" spans="1:35" s="52" customFormat="1" x14ac:dyDescent="0.2">
      <c r="A177" s="6"/>
      <c r="B177" s="6"/>
      <c r="C177" s="13"/>
      <c r="D177" s="19">
        <f t="shared" si="38"/>
        <v>15</v>
      </c>
      <c r="E177" s="162" t="str">
        <f>IF(OR('Services - NHC'!E24="",'Services - NHC'!E24="[Enter service]"),"",'Services - NHC'!E24)</f>
        <v>Governance</v>
      </c>
      <c r="F177" s="163" t="str">
        <f>IF(OR('Services - NHC'!F24="",'Services - NHC'!F24="[Select]"),"",'Services - NHC'!F24)</f>
        <v>Internal</v>
      </c>
      <c r="G177" s="175">
        <f>IF('Revenue - Base year'!V26="","",'Revenue - Base year'!V26)</f>
        <v>0</v>
      </c>
      <c r="H177" s="175">
        <f t="shared" si="27"/>
        <v>0</v>
      </c>
      <c r="I177" s="175">
        <f>IF('Expenditure - Base year'!R25="","",'Expenditure - Base year'!R25)</f>
        <v>597789</v>
      </c>
      <c r="J177" s="174">
        <f t="shared" si="28"/>
        <v>1180212</v>
      </c>
      <c r="K177" s="191">
        <f t="shared" si="29"/>
        <v>0</v>
      </c>
      <c r="L177" s="195">
        <f t="shared" si="30"/>
        <v>582423</v>
      </c>
      <c r="M177" s="189"/>
      <c r="N177" s="190"/>
      <c r="O177" s="6"/>
      <c r="P177" s="13"/>
      <c r="Q177" s="168" t="str">
        <f t="shared" si="31"/>
        <v>Roads</v>
      </c>
      <c r="R177" s="128" t="str">
        <f>IF('Assets - Base year'!N83="","0",'Assets - Base year'!N83)</f>
        <v>0</v>
      </c>
      <c r="S177" s="128">
        <f>IF('Assets - Base year'!O83="","0",'Assets - Base year'!O83)</f>
        <v>2690465</v>
      </c>
      <c r="T177" s="128" t="str">
        <f>IF('Assets - Base year'!P83="","0",'Assets - Base year'!P83)</f>
        <v>0</v>
      </c>
      <c r="U177" s="128">
        <f>IF('Assets - Base year'!Q83="","0",'Assets - Base year'!Q83)</f>
        <v>615083</v>
      </c>
      <c r="V177" s="128">
        <f>IF('Assets - Base year'!R83="","0",'Assets - Base year'!R83)</f>
        <v>3305548</v>
      </c>
      <c r="W177" s="128">
        <f t="shared" si="40"/>
        <v>0</v>
      </c>
      <c r="X177" s="128">
        <f t="shared" si="40"/>
        <v>1480000</v>
      </c>
      <c r="Y177" s="128">
        <f t="shared" si="40"/>
        <v>0</v>
      </c>
      <c r="Z177" s="128">
        <f t="shared" si="40"/>
        <v>3339519</v>
      </c>
      <c r="AA177" s="128">
        <f t="shared" si="40"/>
        <v>4819519</v>
      </c>
      <c r="AB177" s="169"/>
      <c r="AC177" s="168" t="str">
        <f t="shared" si="32"/>
        <v>Roads</v>
      </c>
      <c r="AD177" s="128">
        <f t="shared" ref="AD177:AD186" si="41">W177-R177</f>
        <v>0</v>
      </c>
      <c r="AE177" s="128">
        <f t="shared" ref="AE177:AE186" si="42">X177-S177</f>
        <v>-1210465</v>
      </c>
      <c r="AF177" s="128">
        <f t="shared" ref="AF177:AF186" si="43">Y177-T177</f>
        <v>0</v>
      </c>
      <c r="AG177" s="128">
        <f t="shared" ref="AG177:AG186" si="44">Z177-U177</f>
        <v>2724436</v>
      </c>
      <c r="AH177" s="128">
        <f t="shared" ref="AH177:AH186" si="45">AA177-V177</f>
        <v>1513971</v>
      </c>
      <c r="AI177" s="31"/>
    </row>
    <row r="178" spans="1:35" x14ac:dyDescent="0.2">
      <c r="C178" s="13"/>
      <c r="D178" s="19">
        <f t="shared" si="38"/>
        <v>16</v>
      </c>
      <c r="E178" s="162" t="str">
        <f>IF(OR('Services - NHC'!E25="",'Services - NHC'!E25="[Enter service]"),"",'Services - NHC'!E25)</f>
        <v>Health</v>
      </c>
      <c r="F178" s="163" t="str">
        <f>IF(OR('Services - NHC'!F25="",'Services - NHC'!F25="[Select]"),"",'Services - NHC'!F25)</f>
        <v>External</v>
      </c>
      <c r="G178" s="175">
        <f>IF('Revenue - Base year'!V27="","",'Revenue - Base year'!V27)</f>
        <v>146228</v>
      </c>
      <c r="H178" s="175">
        <f t="shared" si="27"/>
        <v>165862</v>
      </c>
      <c r="I178" s="175">
        <f>IF('Expenditure - Base year'!R26="","",'Expenditure - Base year'!R26)</f>
        <v>238365</v>
      </c>
      <c r="J178" s="174">
        <f t="shared" si="28"/>
        <v>273524</v>
      </c>
      <c r="K178" s="191">
        <f t="shared" si="29"/>
        <v>19634</v>
      </c>
      <c r="L178" s="195">
        <f t="shared" si="30"/>
        <v>35159</v>
      </c>
      <c r="M178" s="189"/>
      <c r="N178" s="190"/>
      <c r="P178" s="13"/>
      <c r="Q178" s="168" t="str">
        <f t="shared" si="31"/>
        <v>Bridges</v>
      </c>
      <c r="R178" s="128" t="str">
        <f>IF('Assets - Base year'!N84="","0",'Assets - Base year'!N84)</f>
        <v>0</v>
      </c>
      <c r="S178" s="128" t="str">
        <f>IF('Assets - Base year'!O84="","0",'Assets - Base year'!O84)</f>
        <v>0</v>
      </c>
      <c r="T178" s="128" t="str">
        <f>IF('Assets - Base year'!P84="","0",'Assets - Base year'!P84)</f>
        <v>0</v>
      </c>
      <c r="U178" s="128">
        <f>IF('Assets - Base year'!Q84="","0",'Assets - Base year'!Q84)</f>
        <v>202800</v>
      </c>
      <c r="V178" s="128">
        <f>IF('Assets - Base year'!R84="","0",'Assets - Base year'!R84)</f>
        <v>202800</v>
      </c>
      <c r="W178" s="128">
        <f t="shared" si="40"/>
        <v>0</v>
      </c>
      <c r="X178" s="128">
        <f t="shared" si="40"/>
        <v>0</v>
      </c>
      <c r="Y178" s="128">
        <f t="shared" si="40"/>
        <v>0</v>
      </c>
      <c r="Z178" s="128">
        <f t="shared" si="40"/>
        <v>0</v>
      </c>
      <c r="AA178" s="128">
        <f t="shared" si="40"/>
        <v>0</v>
      </c>
      <c r="AB178" s="169"/>
      <c r="AC178" s="168" t="str">
        <f t="shared" si="32"/>
        <v>Bridges</v>
      </c>
      <c r="AD178" s="128">
        <f t="shared" si="41"/>
        <v>0</v>
      </c>
      <c r="AE178" s="128">
        <f t="shared" si="42"/>
        <v>0</v>
      </c>
      <c r="AF178" s="128">
        <f t="shared" si="43"/>
        <v>0</v>
      </c>
      <c r="AG178" s="128">
        <f t="shared" si="44"/>
        <v>-202800</v>
      </c>
      <c r="AH178" s="128">
        <f t="shared" si="45"/>
        <v>-202800</v>
      </c>
      <c r="AI178" s="31"/>
    </row>
    <row r="179" spans="1:35" ht="12.75" customHeight="1" x14ac:dyDescent="0.2">
      <c r="C179" s="13"/>
      <c r="D179" s="79">
        <f t="shared" si="38"/>
        <v>17</v>
      </c>
      <c r="E179" s="162" t="str">
        <f>IF(OR('Services - NHC'!E26="",'Services - NHC'!E26="[Enter service]"),"",'Services - NHC'!E26)</f>
        <v>Human resources</v>
      </c>
      <c r="F179" s="163" t="str">
        <f>IF(OR('Services - NHC'!F26="",'Services - NHC'!F26="[Select]"),"",'Services - NHC'!F26)</f>
        <v>Internal</v>
      </c>
      <c r="G179" s="175">
        <f>IF('Revenue - Base year'!V28="","",'Revenue - Base year'!V28)</f>
        <v>58500</v>
      </c>
      <c r="H179" s="175">
        <f t="shared" si="27"/>
        <v>6500</v>
      </c>
      <c r="I179" s="175">
        <f>IF('Expenditure - Base year'!R27="","",'Expenditure - Base year'!R27)</f>
        <v>410334</v>
      </c>
      <c r="J179" s="174">
        <f t="shared" si="28"/>
        <v>498038</v>
      </c>
      <c r="K179" s="191">
        <f t="shared" si="29"/>
        <v>-52000</v>
      </c>
      <c r="L179" s="195">
        <f t="shared" si="30"/>
        <v>87704</v>
      </c>
      <c r="M179" s="189"/>
      <c r="N179" s="190"/>
      <c r="P179" s="13"/>
      <c r="Q179" s="168" t="str">
        <f t="shared" si="31"/>
        <v>Footpaths and cycleways</v>
      </c>
      <c r="R179" s="128" t="str">
        <f>IF('Assets - Base year'!N85="","0",'Assets - Base year'!N85)</f>
        <v>0</v>
      </c>
      <c r="S179" s="128">
        <f>IF('Assets - Base year'!O85="","0",'Assets - Base year'!O85)</f>
        <v>163000</v>
      </c>
      <c r="T179" s="128" t="str">
        <f>IF('Assets - Base year'!P85="","0",'Assets - Base year'!P85)</f>
        <v>0</v>
      </c>
      <c r="U179" s="128" t="str">
        <f>IF('Assets - Base year'!Q85="","0",'Assets - Base year'!Q85)</f>
        <v>0</v>
      </c>
      <c r="V179" s="128">
        <f>IF('Assets - Base year'!R85="","0",'Assets - Base year'!R85)</f>
        <v>163000</v>
      </c>
      <c r="W179" s="128">
        <f t="shared" si="40"/>
        <v>195000</v>
      </c>
      <c r="X179" s="128">
        <f t="shared" si="40"/>
        <v>50000</v>
      </c>
      <c r="Y179" s="128">
        <f t="shared" si="40"/>
        <v>0</v>
      </c>
      <c r="Z179" s="128">
        <f t="shared" si="40"/>
        <v>0</v>
      </c>
      <c r="AA179" s="128">
        <f t="shared" si="40"/>
        <v>245000</v>
      </c>
      <c r="AB179" s="169"/>
      <c r="AC179" s="168" t="str">
        <f t="shared" si="32"/>
        <v>Footpaths and cycleways</v>
      </c>
      <c r="AD179" s="128">
        <f t="shared" si="41"/>
        <v>195000</v>
      </c>
      <c r="AE179" s="128">
        <f t="shared" si="42"/>
        <v>-113000</v>
      </c>
      <c r="AF179" s="128">
        <f t="shared" si="43"/>
        <v>0</v>
      </c>
      <c r="AG179" s="128">
        <f t="shared" si="44"/>
        <v>0</v>
      </c>
      <c r="AH179" s="128">
        <f t="shared" si="45"/>
        <v>82000</v>
      </c>
      <c r="AI179" s="31"/>
    </row>
    <row r="180" spans="1:35" x14ac:dyDescent="0.2">
      <c r="C180" s="13"/>
      <c r="D180" s="19">
        <f t="shared" si="38"/>
        <v>18</v>
      </c>
      <c r="E180" s="162" t="str">
        <f>IF(OR('Services - NHC'!E27="",'Services - NHC'!E27="[Enter service]"),"",'Services - NHC'!E27)</f>
        <v>Information technology</v>
      </c>
      <c r="F180" s="163" t="str">
        <f>IF(OR('Services - NHC'!F27="",'Services - NHC'!F27="[Select]"),"",'Services - NHC'!F27)</f>
        <v>Mixed</v>
      </c>
      <c r="G180" s="175">
        <f>IF('Revenue - Base year'!V29="","",'Revenue - Base year'!V29)</f>
        <v>0</v>
      </c>
      <c r="H180" s="175">
        <f t="shared" si="27"/>
        <v>0</v>
      </c>
      <c r="I180" s="175">
        <f>IF('Expenditure - Base year'!R28="","",'Expenditure - Base year'!R28)</f>
        <v>598059</v>
      </c>
      <c r="J180" s="174">
        <f t="shared" si="28"/>
        <v>544853</v>
      </c>
      <c r="K180" s="191">
        <f t="shared" si="29"/>
        <v>0</v>
      </c>
      <c r="L180" s="195">
        <f t="shared" si="30"/>
        <v>-53206</v>
      </c>
      <c r="M180" s="189"/>
      <c r="N180" s="190"/>
      <c r="P180" s="13"/>
      <c r="Q180" s="168" t="str">
        <f t="shared" si="31"/>
        <v>Drainage</v>
      </c>
      <c r="R180" s="128" t="str">
        <f>IF('Assets - Base year'!N86="","0",'Assets - Base year'!N86)</f>
        <v>0</v>
      </c>
      <c r="S180" s="128">
        <f>IF('Assets - Base year'!O86="","0",'Assets - Base year'!O86)</f>
        <v>10000</v>
      </c>
      <c r="T180" s="128" t="str">
        <f>IF('Assets - Base year'!P86="","0",'Assets - Base year'!P86)</f>
        <v>0</v>
      </c>
      <c r="U180" s="128">
        <f>IF('Assets - Base year'!Q86="","0",'Assets - Base year'!Q86)</f>
        <v>43390</v>
      </c>
      <c r="V180" s="128">
        <f>IF('Assets - Base year'!R86="","0",'Assets - Base year'!R86)</f>
        <v>53390</v>
      </c>
      <c r="W180" s="128">
        <f t="shared" si="40"/>
        <v>0</v>
      </c>
      <c r="X180" s="128">
        <f t="shared" si="40"/>
        <v>130000</v>
      </c>
      <c r="Y180" s="128">
        <f t="shared" si="40"/>
        <v>0</v>
      </c>
      <c r="Z180" s="128">
        <f t="shared" si="40"/>
        <v>0</v>
      </c>
      <c r="AA180" s="128">
        <f t="shared" si="40"/>
        <v>130000</v>
      </c>
      <c r="AB180" s="169"/>
      <c r="AC180" s="168" t="str">
        <f t="shared" si="32"/>
        <v>Drainage</v>
      </c>
      <c r="AD180" s="128">
        <f t="shared" si="41"/>
        <v>0</v>
      </c>
      <c r="AE180" s="128">
        <f t="shared" si="42"/>
        <v>120000</v>
      </c>
      <c r="AF180" s="128">
        <f t="shared" si="43"/>
        <v>0</v>
      </c>
      <c r="AG180" s="128">
        <f t="shared" si="44"/>
        <v>-43390</v>
      </c>
      <c r="AH180" s="128">
        <f t="shared" si="45"/>
        <v>76610</v>
      </c>
      <c r="AI180" s="31"/>
    </row>
    <row r="181" spans="1:35" x14ac:dyDescent="0.2">
      <c r="C181" s="13"/>
      <c r="D181" s="19">
        <f t="shared" si="38"/>
        <v>19</v>
      </c>
      <c r="E181" s="162" t="str">
        <f>IF(OR('Services - NHC'!E28="",'Services - NHC'!E28="[Enter service]"),"",'Services - NHC'!E28)</f>
        <v>Infrastructure management</v>
      </c>
      <c r="F181" s="163" t="str">
        <f>IF(OR('Services - NHC'!F28="",'Services - NHC'!F28="[Select]"),"",'Services - NHC'!F28)</f>
        <v>External</v>
      </c>
      <c r="G181" s="175">
        <f>IF('Revenue - Base year'!V30="","",'Revenue - Base year'!V30)</f>
        <v>391171</v>
      </c>
      <c r="H181" s="175">
        <f t="shared" si="27"/>
        <v>81000</v>
      </c>
      <c r="I181" s="175">
        <f>IF('Expenditure - Base year'!R29="","",'Expenditure - Base year'!R29)</f>
        <v>4461882</v>
      </c>
      <c r="J181" s="174">
        <f t="shared" si="28"/>
        <v>4777883</v>
      </c>
      <c r="K181" s="191">
        <f t="shared" si="29"/>
        <v>-310171</v>
      </c>
      <c r="L181" s="195">
        <f t="shared" si="30"/>
        <v>316001</v>
      </c>
      <c r="M181" s="189"/>
      <c r="N181" s="190"/>
      <c r="P181" s="13"/>
      <c r="Q181" s="168" t="str">
        <f t="shared" si="31"/>
        <v>Recreastional, leisure and community facilities</v>
      </c>
      <c r="R181" s="128">
        <f>IF('Assets - Base year'!N87="","0",'Assets - Base year'!N87)</f>
        <v>17390</v>
      </c>
      <c r="S181" s="128">
        <f>IF('Assets - Base year'!O87="","0",'Assets - Base year'!O87)</f>
        <v>165000</v>
      </c>
      <c r="T181" s="128" t="str">
        <f>IF('Assets - Base year'!P87="","0",'Assets - Base year'!P87)</f>
        <v>0</v>
      </c>
      <c r="U181" s="128">
        <f>IF('Assets - Base year'!Q87="","0",'Assets - Base year'!Q87)</f>
        <v>105000</v>
      </c>
      <c r="V181" s="128">
        <f>IF('Assets - Base year'!R87="","0",'Assets - Base year'!R87)</f>
        <v>287390</v>
      </c>
      <c r="W181" s="128">
        <f t="shared" si="40"/>
        <v>5866092</v>
      </c>
      <c r="X181" s="128">
        <f t="shared" si="40"/>
        <v>600000</v>
      </c>
      <c r="Y181" s="128">
        <f t="shared" si="40"/>
        <v>0</v>
      </c>
      <c r="Z181" s="128">
        <f t="shared" si="40"/>
        <v>0</v>
      </c>
      <c r="AA181" s="128">
        <f t="shared" si="40"/>
        <v>6466092</v>
      </c>
      <c r="AB181" s="169"/>
      <c r="AC181" s="168" t="str">
        <f t="shared" si="32"/>
        <v>Recreastional, leisure and community facilities</v>
      </c>
      <c r="AD181" s="128">
        <f t="shared" si="41"/>
        <v>5848702</v>
      </c>
      <c r="AE181" s="128">
        <f t="shared" si="42"/>
        <v>435000</v>
      </c>
      <c r="AF181" s="128">
        <f t="shared" si="43"/>
        <v>0</v>
      </c>
      <c r="AG181" s="128">
        <f t="shared" si="44"/>
        <v>-105000</v>
      </c>
      <c r="AH181" s="128">
        <f t="shared" si="45"/>
        <v>6178702</v>
      </c>
      <c r="AI181" s="31"/>
    </row>
    <row r="182" spans="1:35" x14ac:dyDescent="0.2">
      <c r="C182" s="13"/>
      <c r="D182" s="19">
        <f t="shared" si="38"/>
        <v>20</v>
      </c>
      <c r="E182" s="162" t="str">
        <f>IF(OR('Services - NHC'!E29="",'Services - NHC'!E29="[Enter service]"),"",'Services - NHC'!E29)</f>
        <v>Local laws</v>
      </c>
      <c r="F182" s="163" t="str">
        <f>IF(OR('Services - NHC'!F29="",'Services - NHC'!F29="[Select]"),"",'Services - NHC'!F29)</f>
        <v>External</v>
      </c>
      <c r="G182" s="175">
        <f>IF('Revenue - Base year'!V31="","",'Revenue - Base year'!V31)</f>
        <v>122334</v>
      </c>
      <c r="H182" s="175">
        <f t="shared" si="27"/>
        <v>137100</v>
      </c>
      <c r="I182" s="175">
        <f>IF('Expenditure - Base year'!R30="","",'Expenditure - Base year'!R30)</f>
        <v>215644</v>
      </c>
      <c r="J182" s="174">
        <f t="shared" si="28"/>
        <v>228186</v>
      </c>
      <c r="K182" s="191">
        <f t="shared" si="29"/>
        <v>14766</v>
      </c>
      <c r="L182" s="195">
        <f t="shared" si="30"/>
        <v>12542</v>
      </c>
      <c r="M182" s="189"/>
      <c r="N182" s="190"/>
      <c r="P182" s="13"/>
      <c r="Q182" s="168" t="str">
        <f t="shared" si="31"/>
        <v>Waste management</v>
      </c>
      <c r="R182" s="128" t="str">
        <f>IF('Assets - Base year'!N88="","0",'Assets - Base year'!N88)</f>
        <v>0</v>
      </c>
      <c r="S182" s="128" t="str">
        <f>IF('Assets - Base year'!O88="","0",'Assets - Base year'!O88)</f>
        <v>0</v>
      </c>
      <c r="T182" s="128" t="str">
        <f>IF('Assets - Base year'!P88="","0",'Assets - Base year'!P88)</f>
        <v>0</v>
      </c>
      <c r="U182" s="128" t="str">
        <f>IF('Assets - Base year'!Q88="","0",'Assets - Base year'!Q88)</f>
        <v>0</v>
      </c>
      <c r="V182" s="128">
        <f>IF('Assets - Base year'!R88="","0",'Assets - Base year'!R88)</f>
        <v>0</v>
      </c>
      <c r="W182" s="128">
        <f t="shared" si="40"/>
        <v>0</v>
      </c>
      <c r="X182" s="128">
        <f t="shared" si="40"/>
        <v>0</v>
      </c>
      <c r="Y182" s="128">
        <f t="shared" si="40"/>
        <v>0</v>
      </c>
      <c r="Z182" s="128">
        <f t="shared" si="40"/>
        <v>0</v>
      </c>
      <c r="AA182" s="128">
        <f t="shared" si="40"/>
        <v>0</v>
      </c>
      <c r="AB182" s="169"/>
      <c r="AC182" s="168" t="str">
        <f t="shared" si="32"/>
        <v>Waste management</v>
      </c>
      <c r="AD182" s="128">
        <f t="shared" si="41"/>
        <v>0</v>
      </c>
      <c r="AE182" s="128">
        <f t="shared" si="42"/>
        <v>0</v>
      </c>
      <c r="AF182" s="128">
        <f t="shared" si="43"/>
        <v>0</v>
      </c>
      <c r="AG182" s="128">
        <f t="shared" si="44"/>
        <v>0</v>
      </c>
      <c r="AH182" s="128">
        <f t="shared" si="45"/>
        <v>0</v>
      </c>
      <c r="AI182" s="31"/>
    </row>
    <row r="183" spans="1:35" x14ac:dyDescent="0.2">
      <c r="C183" s="13"/>
      <c r="D183" s="79">
        <f t="shared" si="38"/>
        <v>21</v>
      </c>
      <c r="E183" s="162" t="str">
        <f>IF(OR('Services - NHC'!E30="",'Services - NHC'!E30="[Enter service]"),"",'Services - NHC'!E30)</f>
        <v>Other community services</v>
      </c>
      <c r="F183" s="163" t="str">
        <f>IF(OR('Services - NHC'!F30="",'Services - NHC'!F30="[Select]"),"",'Services - NHC'!F30)</f>
        <v>External</v>
      </c>
      <c r="G183" s="175">
        <f>IF('Revenue - Base year'!V32="","",'Revenue - Base year'!V32)</f>
        <v>10000</v>
      </c>
      <c r="H183" s="175">
        <f t="shared" si="27"/>
        <v>10000</v>
      </c>
      <c r="I183" s="175">
        <f>IF('Expenditure - Base year'!R31="","",'Expenditure - Base year'!R31)</f>
        <v>387835</v>
      </c>
      <c r="J183" s="174">
        <f t="shared" si="28"/>
        <v>253454</v>
      </c>
      <c r="K183" s="191">
        <f t="shared" si="29"/>
        <v>0</v>
      </c>
      <c r="L183" s="195">
        <f t="shared" si="30"/>
        <v>-134381</v>
      </c>
      <c r="M183" s="189"/>
      <c r="N183" s="190"/>
      <c r="P183" s="13"/>
      <c r="Q183" s="168" t="str">
        <f t="shared" si="31"/>
        <v>Parks, open space and streetscapes</v>
      </c>
      <c r="R183" s="128" t="str">
        <f>IF('Assets - Base year'!N89="","0",'Assets - Base year'!N89)</f>
        <v>0</v>
      </c>
      <c r="S183" s="128" t="str">
        <f>IF('Assets - Base year'!O89="","0",'Assets - Base year'!O89)</f>
        <v>0</v>
      </c>
      <c r="T183" s="128" t="str">
        <f>IF('Assets - Base year'!P89="","0",'Assets - Base year'!P89)</f>
        <v>0</v>
      </c>
      <c r="U183" s="128" t="str">
        <f>IF('Assets - Base year'!Q89="","0",'Assets - Base year'!Q89)</f>
        <v>0</v>
      </c>
      <c r="V183" s="128">
        <f>IF('Assets - Base year'!R89="","0",'Assets - Base year'!R89)</f>
        <v>0</v>
      </c>
      <c r="W183" s="128">
        <f t="shared" ref="W183:AA186" si="46">W31</f>
        <v>0</v>
      </c>
      <c r="X183" s="128">
        <f t="shared" si="46"/>
        <v>0</v>
      </c>
      <c r="Y183" s="128">
        <f t="shared" si="46"/>
        <v>0</v>
      </c>
      <c r="Z183" s="128">
        <f t="shared" si="46"/>
        <v>0</v>
      </c>
      <c r="AA183" s="128">
        <f t="shared" si="46"/>
        <v>0</v>
      </c>
      <c r="AB183" s="169"/>
      <c r="AC183" s="168" t="str">
        <f t="shared" si="32"/>
        <v>Parks, open space and streetscapes</v>
      </c>
      <c r="AD183" s="128">
        <f t="shared" si="41"/>
        <v>0</v>
      </c>
      <c r="AE183" s="128">
        <f t="shared" si="42"/>
        <v>0</v>
      </c>
      <c r="AF183" s="128">
        <f t="shared" si="43"/>
        <v>0</v>
      </c>
      <c r="AG183" s="128">
        <f t="shared" si="44"/>
        <v>0</v>
      </c>
      <c r="AH183" s="128">
        <f t="shared" si="45"/>
        <v>0</v>
      </c>
      <c r="AI183" s="31"/>
    </row>
    <row r="184" spans="1:35" x14ac:dyDescent="0.2">
      <c r="C184" s="13"/>
      <c r="D184" s="19">
        <f t="shared" si="38"/>
        <v>22</v>
      </c>
      <c r="E184" s="162" t="str">
        <f>IF(OR('Services - NHC'!E31="",'Services - NHC'!E31="[Enter service]"),"",'Services - NHC'!E31)</f>
        <v>Parks and gardens</v>
      </c>
      <c r="F184" s="163" t="str">
        <f>IF(OR('Services - NHC'!F31="",'Services - NHC'!F31="[Select]"),"",'Services - NHC'!F31)</f>
        <v>External</v>
      </c>
      <c r="G184" s="175">
        <f>IF('Revenue - Base year'!V33="","",'Revenue - Base year'!V33)</f>
        <v>7000</v>
      </c>
      <c r="H184" s="175">
        <f t="shared" si="27"/>
        <v>7000</v>
      </c>
      <c r="I184" s="175">
        <f>IF('Expenditure - Base year'!R32="","",'Expenditure - Base year'!R32)</f>
        <v>857832</v>
      </c>
      <c r="J184" s="174">
        <f t="shared" si="28"/>
        <v>733263</v>
      </c>
      <c r="K184" s="191">
        <f t="shared" si="29"/>
        <v>0</v>
      </c>
      <c r="L184" s="195">
        <f t="shared" si="30"/>
        <v>-124569</v>
      </c>
      <c r="M184" s="189"/>
      <c r="N184" s="190"/>
      <c r="P184" s="13"/>
      <c r="Q184" s="168" t="str">
        <f t="shared" si="31"/>
        <v>Aerodromes</v>
      </c>
      <c r="R184" s="128" t="str">
        <f>IF('Assets - Base year'!N90="","0",'Assets - Base year'!N90)</f>
        <v>0</v>
      </c>
      <c r="S184" s="128" t="str">
        <f>IF('Assets - Base year'!O90="","0",'Assets - Base year'!O90)</f>
        <v>0</v>
      </c>
      <c r="T184" s="128" t="str">
        <f>IF('Assets - Base year'!P90="","0",'Assets - Base year'!P90)</f>
        <v>0</v>
      </c>
      <c r="U184" s="128" t="str">
        <f>IF('Assets - Base year'!Q90="","0",'Assets - Base year'!Q90)</f>
        <v>0</v>
      </c>
      <c r="V184" s="128">
        <f>IF('Assets - Base year'!R90="","0",'Assets - Base year'!R90)</f>
        <v>0</v>
      </c>
      <c r="W184" s="132">
        <f t="shared" si="46"/>
        <v>0</v>
      </c>
      <c r="X184" s="132">
        <f t="shared" si="46"/>
        <v>0</v>
      </c>
      <c r="Y184" s="132">
        <f t="shared" si="46"/>
        <v>0</v>
      </c>
      <c r="Z184" s="132">
        <f t="shared" si="46"/>
        <v>0</v>
      </c>
      <c r="AA184" s="132">
        <f t="shared" si="46"/>
        <v>0</v>
      </c>
      <c r="AB184" s="169"/>
      <c r="AC184" s="168" t="str">
        <f t="shared" si="32"/>
        <v>Aerodromes</v>
      </c>
      <c r="AD184" s="128">
        <f t="shared" si="41"/>
        <v>0</v>
      </c>
      <c r="AE184" s="128">
        <f t="shared" si="42"/>
        <v>0</v>
      </c>
      <c r="AF184" s="128">
        <f t="shared" si="43"/>
        <v>0</v>
      </c>
      <c r="AG184" s="128">
        <f t="shared" si="44"/>
        <v>0</v>
      </c>
      <c r="AH184" s="128">
        <f t="shared" si="45"/>
        <v>0</v>
      </c>
      <c r="AI184" s="31"/>
    </row>
    <row r="185" spans="1:35" x14ac:dyDescent="0.2">
      <c r="C185" s="13"/>
      <c r="D185" s="19">
        <f t="shared" si="38"/>
        <v>23</v>
      </c>
      <c r="E185" s="162" t="str">
        <f>IF(OR('Services - NHC'!E32="",'Services - NHC'!E32="[Enter service]"),"",'Services - NHC'!E32)</f>
        <v>Revenue services</v>
      </c>
      <c r="F185" s="163" t="str">
        <f>IF(OR('Services - NHC'!F32="",'Services - NHC'!F32="[Select]"),"",'Services - NHC'!F32)</f>
        <v>Mixed</v>
      </c>
      <c r="G185" s="175">
        <f>IF('Revenue - Base year'!V34="","",'Revenue - Base year'!V34)</f>
        <v>10734345</v>
      </c>
      <c r="H185" s="175">
        <f t="shared" si="27"/>
        <v>12211149</v>
      </c>
      <c r="I185" s="175">
        <f>IF('Expenditure - Base year'!R33="","",'Expenditure - Base year'!R33)</f>
        <v>287279</v>
      </c>
      <c r="J185" s="174">
        <f t="shared" si="28"/>
        <v>302146</v>
      </c>
      <c r="K185" s="191">
        <f t="shared" si="29"/>
        <v>1476804</v>
      </c>
      <c r="L185" s="195">
        <f t="shared" si="30"/>
        <v>14867</v>
      </c>
      <c r="M185" s="189"/>
      <c r="N185" s="190"/>
      <c r="P185" s="13"/>
      <c r="Q185" s="168" t="str">
        <f t="shared" si="31"/>
        <v>Off street car parks</v>
      </c>
      <c r="R185" s="128" t="str">
        <f>IF('Assets - Base year'!N91="","0",'Assets - Base year'!N91)</f>
        <v>0</v>
      </c>
      <c r="S185" s="128" t="str">
        <f>IF('Assets - Base year'!O91="","0",'Assets - Base year'!O91)</f>
        <v>0</v>
      </c>
      <c r="T185" s="128" t="str">
        <f>IF('Assets - Base year'!P91="","0",'Assets - Base year'!P91)</f>
        <v>0</v>
      </c>
      <c r="U185" s="128" t="str">
        <f>IF('Assets - Base year'!Q91="","0",'Assets - Base year'!Q91)</f>
        <v>0</v>
      </c>
      <c r="V185" s="128">
        <f>IF('Assets - Base year'!R91="","0",'Assets - Base year'!R91)</f>
        <v>0</v>
      </c>
      <c r="W185" s="128">
        <f t="shared" si="46"/>
        <v>0</v>
      </c>
      <c r="X185" s="128">
        <f t="shared" si="46"/>
        <v>0</v>
      </c>
      <c r="Y185" s="128">
        <f t="shared" si="46"/>
        <v>0</v>
      </c>
      <c r="Z185" s="128">
        <f t="shared" si="46"/>
        <v>0</v>
      </c>
      <c r="AA185" s="128">
        <f t="shared" si="46"/>
        <v>0</v>
      </c>
      <c r="AB185" s="169"/>
      <c r="AC185" s="168" t="str">
        <f t="shared" si="32"/>
        <v>Off street car parks</v>
      </c>
      <c r="AD185" s="128">
        <f t="shared" si="41"/>
        <v>0</v>
      </c>
      <c r="AE185" s="128">
        <f t="shared" si="42"/>
        <v>0</v>
      </c>
      <c r="AF185" s="128">
        <f t="shared" si="43"/>
        <v>0</v>
      </c>
      <c r="AG185" s="128">
        <f t="shared" si="44"/>
        <v>0</v>
      </c>
      <c r="AH185" s="128">
        <f t="shared" si="45"/>
        <v>0</v>
      </c>
      <c r="AI185" s="31"/>
    </row>
    <row r="186" spans="1:35" x14ac:dyDescent="0.2">
      <c r="C186" s="13"/>
      <c r="D186" s="79">
        <f t="shared" si="38"/>
        <v>24</v>
      </c>
      <c r="E186" s="162" t="str">
        <f>IF(OR('Services - NHC'!E33="",'Services - NHC'!E33="[Enter service]"),"",'Services - NHC'!E33)</f>
        <v>Risk management</v>
      </c>
      <c r="F186" s="163" t="str">
        <f>IF(OR('Services - NHC'!F33="",'Services - NHC'!F33="[Select]"),"",'Services - NHC'!F33)</f>
        <v>Mixed</v>
      </c>
      <c r="G186" s="175">
        <f>IF('Revenue - Base year'!V35="","",'Revenue - Base year'!V35)</f>
        <v>0</v>
      </c>
      <c r="H186" s="175">
        <f t="shared" si="27"/>
        <v>0</v>
      </c>
      <c r="I186" s="175">
        <f>IF('Expenditure - Base year'!R34="","",'Expenditure - Base year'!R34)</f>
        <v>292832</v>
      </c>
      <c r="J186" s="174">
        <f t="shared" si="28"/>
        <v>296210</v>
      </c>
      <c r="K186" s="191">
        <f t="shared" si="29"/>
        <v>0</v>
      </c>
      <c r="L186" s="195">
        <f t="shared" si="30"/>
        <v>3378</v>
      </c>
      <c r="M186" s="189"/>
      <c r="N186" s="190"/>
      <c r="P186" s="13"/>
      <c r="Q186" s="168" t="str">
        <f t="shared" si="31"/>
        <v>Other infrastructure</v>
      </c>
      <c r="R186" s="128" t="str">
        <f>IF('Assets - Base year'!N92="","0",'Assets - Base year'!N92)</f>
        <v>0</v>
      </c>
      <c r="S186" s="128">
        <f>IF('Assets - Base year'!O92="","0",'Assets - Base year'!O92)</f>
        <v>2000</v>
      </c>
      <c r="T186" s="128" t="str">
        <f>IF('Assets - Base year'!P92="","0",'Assets - Base year'!P92)</f>
        <v>0</v>
      </c>
      <c r="U186" s="128" t="str">
        <f>IF('Assets - Base year'!Q92="","0",'Assets - Base year'!Q92)</f>
        <v>0</v>
      </c>
      <c r="V186" s="128">
        <f>IF('Assets - Base year'!R92="","0",'Assets - Base year'!R92)</f>
        <v>2000</v>
      </c>
      <c r="W186" s="128">
        <f t="shared" si="46"/>
        <v>0</v>
      </c>
      <c r="X186" s="128">
        <f t="shared" si="46"/>
        <v>0</v>
      </c>
      <c r="Y186" s="128">
        <f t="shared" si="46"/>
        <v>0</v>
      </c>
      <c r="Z186" s="128">
        <f t="shared" si="46"/>
        <v>19000</v>
      </c>
      <c r="AA186" s="128">
        <f t="shared" si="46"/>
        <v>19000</v>
      </c>
      <c r="AB186" s="169"/>
      <c r="AC186" s="168" t="str">
        <f t="shared" si="32"/>
        <v>Other infrastructure</v>
      </c>
      <c r="AD186" s="128">
        <f t="shared" si="41"/>
        <v>0</v>
      </c>
      <c r="AE186" s="128">
        <f t="shared" si="42"/>
        <v>-2000</v>
      </c>
      <c r="AF186" s="128">
        <f t="shared" si="43"/>
        <v>0</v>
      </c>
      <c r="AG186" s="128">
        <f t="shared" si="44"/>
        <v>19000</v>
      </c>
      <c r="AH186" s="128">
        <f t="shared" si="45"/>
        <v>17000</v>
      </c>
      <c r="AI186" s="31"/>
    </row>
    <row r="187" spans="1:35" x14ac:dyDescent="0.2">
      <c r="C187" s="13"/>
      <c r="D187" s="19">
        <f t="shared" si="38"/>
        <v>25</v>
      </c>
      <c r="E187" s="162" t="str">
        <f>IF(OR('Services - NHC'!E34="",'Services - NHC'!E34="[Enter service]"),"",'Services - NHC'!E34)</f>
        <v>Roads</v>
      </c>
      <c r="F187" s="163" t="str">
        <f>IF(OR('Services - NHC'!F34="",'Services - NHC'!F34="[Select]"),"",'Services - NHC'!F34)</f>
        <v>External</v>
      </c>
      <c r="G187" s="175">
        <f>IF('Revenue - Base year'!V36="","",'Revenue - Base year'!V36)</f>
        <v>1985872</v>
      </c>
      <c r="H187" s="175">
        <f t="shared" si="27"/>
        <v>2184739</v>
      </c>
      <c r="I187" s="175">
        <f>IF('Expenditure - Base year'!R35="","",'Expenditure - Base year'!R35)</f>
        <v>1857545</v>
      </c>
      <c r="J187" s="174">
        <f t="shared" si="28"/>
        <v>1655326</v>
      </c>
      <c r="K187" s="191">
        <f t="shared" si="29"/>
        <v>198867</v>
      </c>
      <c r="L187" s="195">
        <f t="shared" si="30"/>
        <v>-202219</v>
      </c>
      <c r="M187" s="189"/>
      <c r="N187" s="190"/>
      <c r="P187" s="13"/>
      <c r="Q187" s="183" t="s">
        <v>87</v>
      </c>
      <c r="R187" s="169">
        <f>R176+R170+R163</f>
        <v>64890</v>
      </c>
      <c r="S187" s="169">
        <f t="shared" ref="S187:AA187" si="47">S176+S170+S163</f>
        <v>3943465</v>
      </c>
      <c r="T187" s="169">
        <f t="shared" si="47"/>
        <v>0</v>
      </c>
      <c r="U187" s="169">
        <f t="shared" si="47"/>
        <v>1206273</v>
      </c>
      <c r="V187" s="169">
        <f t="shared" si="47"/>
        <v>5214628</v>
      </c>
      <c r="W187" s="169">
        <f t="shared" si="47"/>
        <v>6876092</v>
      </c>
      <c r="X187" s="169">
        <f t="shared" si="47"/>
        <v>3179500</v>
      </c>
      <c r="Y187" s="169">
        <f t="shared" si="47"/>
        <v>0</v>
      </c>
      <c r="Z187" s="169">
        <f t="shared" si="47"/>
        <v>3365519</v>
      </c>
      <c r="AA187" s="169">
        <f t="shared" si="47"/>
        <v>13421111</v>
      </c>
      <c r="AB187" s="169"/>
      <c r="AC187" s="183" t="s">
        <v>87</v>
      </c>
      <c r="AD187" s="169">
        <f>AD176+AD170+AD163</f>
        <v>6811202</v>
      </c>
      <c r="AE187" s="169">
        <f>AE176+AE170+AE163</f>
        <v>-763965</v>
      </c>
      <c r="AF187" s="169">
        <f>AF176+AF170+AF163</f>
        <v>0</v>
      </c>
      <c r="AG187" s="169">
        <f>AG176+AG170+AG163</f>
        <v>2159246</v>
      </c>
      <c r="AH187" s="169">
        <f>AH176+AH170+AH163</f>
        <v>8206483</v>
      </c>
      <c r="AI187" s="31"/>
    </row>
    <row r="188" spans="1:35" x14ac:dyDescent="0.2">
      <c r="C188" s="13"/>
      <c r="D188" s="19">
        <f t="shared" si="38"/>
        <v>26</v>
      </c>
      <c r="E188" s="162" t="str">
        <f>IF(OR('Services - NHC'!E35="",'Services - NHC'!E35="[Enter service]"),"",'Services - NHC'!E35)</f>
        <v>School crossing supervision</v>
      </c>
      <c r="F188" s="163" t="str">
        <f>IF(OR('Services - NHC'!F35="",'Services - NHC'!F35="[Select]"),"",'Services - NHC'!F35)</f>
        <v>External</v>
      </c>
      <c r="G188" s="175">
        <f>IF('Revenue - Base year'!V37="","",'Revenue - Base year'!V37)</f>
        <v>30200</v>
      </c>
      <c r="H188" s="175">
        <f t="shared" si="27"/>
        <v>30205</v>
      </c>
      <c r="I188" s="175">
        <f>IF('Expenditure - Base year'!R36="","",'Expenditure - Base year'!R36)</f>
        <v>74021</v>
      </c>
      <c r="J188" s="174">
        <f t="shared" si="28"/>
        <v>66905</v>
      </c>
      <c r="K188" s="191">
        <f t="shared" si="29"/>
        <v>5</v>
      </c>
      <c r="L188" s="195">
        <f t="shared" si="30"/>
        <v>-7116</v>
      </c>
      <c r="M188" s="189"/>
      <c r="N188" s="190"/>
      <c r="P188" s="13"/>
      <c r="Q188" s="169"/>
      <c r="R188" s="169"/>
      <c r="S188" s="169"/>
      <c r="T188" s="169"/>
      <c r="U188" s="169"/>
      <c r="V188" s="169"/>
      <c r="W188" s="169"/>
      <c r="X188" s="169"/>
      <c r="Y188" s="169"/>
      <c r="Z188" s="169"/>
      <c r="AA188" s="169"/>
      <c r="AB188" s="169"/>
      <c r="AC188" s="169"/>
      <c r="AD188" s="169"/>
      <c r="AE188" s="169"/>
      <c r="AF188" s="169"/>
      <c r="AG188" s="169"/>
      <c r="AH188" s="169"/>
      <c r="AI188" s="31"/>
    </row>
    <row r="189" spans="1:35" ht="13.5" thickBot="1" x14ac:dyDescent="0.25">
      <c r="C189" s="13"/>
      <c r="D189" s="19">
        <f t="shared" si="38"/>
        <v>27</v>
      </c>
      <c r="E189" s="162" t="str">
        <f>IF(OR('Services - NHC'!E36="",'Services - NHC'!E36="[Enter service]"),"",'Services - NHC'!E36)</f>
        <v>Sport and recreation</v>
      </c>
      <c r="F189" s="163" t="str">
        <f>IF(OR('Services - NHC'!F36="",'Services - NHC'!F36="[Select]"),"",'Services - NHC'!F36)</f>
        <v>External</v>
      </c>
      <c r="G189" s="175">
        <f>IF('Revenue - Base year'!V38="","",'Revenue - Base year'!V38)</f>
        <v>129200</v>
      </c>
      <c r="H189" s="175">
        <f t="shared" si="27"/>
        <v>4454200</v>
      </c>
      <c r="I189" s="175">
        <f>IF('Expenditure - Base year'!R37="","",'Expenditure - Base year'!R37)</f>
        <v>323737</v>
      </c>
      <c r="J189" s="174">
        <f t="shared" si="28"/>
        <v>238418.64</v>
      </c>
      <c r="K189" s="191">
        <f t="shared" si="29"/>
        <v>4325000</v>
      </c>
      <c r="L189" s="195">
        <f t="shared" si="30"/>
        <v>-85318.359999999986</v>
      </c>
      <c r="M189" s="189"/>
      <c r="N189" s="190"/>
      <c r="P189" s="32"/>
      <c r="Q189" s="33"/>
      <c r="R189" s="179"/>
      <c r="S189" s="56"/>
      <c r="T189" s="84"/>
      <c r="U189" s="157"/>
      <c r="V189" s="157"/>
      <c r="W189" s="87"/>
      <c r="X189" s="159"/>
      <c r="Y189" s="159"/>
      <c r="Z189" s="159"/>
      <c r="AA189" s="159"/>
      <c r="AB189" s="159"/>
      <c r="AC189" s="159"/>
      <c r="AD189" s="159"/>
      <c r="AE189" s="159"/>
      <c r="AF189" s="159"/>
      <c r="AG189" s="159"/>
      <c r="AH189" s="159"/>
      <c r="AI189" s="48"/>
    </row>
    <row r="190" spans="1:35" x14ac:dyDescent="0.2">
      <c r="C190" s="13"/>
      <c r="D190" s="79">
        <f t="shared" si="38"/>
        <v>28</v>
      </c>
      <c r="E190" s="162" t="str">
        <f>IF(OR('Services - NHC'!E37="",'Services - NHC'!E37="[Enter service]"),"",'Services - NHC'!E37)</f>
        <v>Statutory planning</v>
      </c>
      <c r="F190" s="163" t="str">
        <f>IF(OR('Services - NHC'!F37="",'Services - NHC'!F37="[Select]"),"",'Services - NHC'!F37)</f>
        <v>External</v>
      </c>
      <c r="G190" s="175">
        <f>IF('Revenue - Base year'!V39="","",'Revenue - Base year'!V39)</f>
        <v>200520</v>
      </c>
      <c r="H190" s="175">
        <f t="shared" si="27"/>
        <v>280000</v>
      </c>
      <c r="I190" s="175">
        <f>IF('Expenditure - Base year'!R38="","",'Expenditure - Base year'!R38)</f>
        <v>346515</v>
      </c>
      <c r="J190" s="174">
        <f t="shared" si="28"/>
        <v>532354</v>
      </c>
      <c r="K190" s="191">
        <f t="shared" si="29"/>
        <v>79480</v>
      </c>
      <c r="L190" s="195">
        <f t="shared" si="30"/>
        <v>185839</v>
      </c>
      <c r="M190" s="189"/>
      <c r="N190" s="190"/>
    </row>
    <row r="191" spans="1:35" x14ac:dyDescent="0.2">
      <c r="C191" s="13"/>
      <c r="D191" s="19">
        <f t="shared" si="38"/>
        <v>29</v>
      </c>
      <c r="E191" s="162" t="str">
        <f>IF(OR('Services - NHC'!E38="",'Services - NHC'!E38="[Enter service]"),"",'Services - NHC'!E38)</f>
        <v>Strategic planning</v>
      </c>
      <c r="F191" s="163" t="str">
        <f>IF(OR('Services - NHC'!F38="",'Services - NHC'!F38="[Select]"),"",'Services - NHC'!F38)</f>
        <v>Mixed</v>
      </c>
      <c r="G191" s="175">
        <f>IF('Revenue - Base year'!V40="","",'Revenue - Base year'!V40)</f>
        <v>180000</v>
      </c>
      <c r="H191" s="175">
        <f t="shared" si="27"/>
        <v>0</v>
      </c>
      <c r="I191" s="175">
        <f>IF('Expenditure - Base year'!R39="","",'Expenditure - Base year'!R39)</f>
        <v>278022</v>
      </c>
      <c r="J191" s="174">
        <f t="shared" si="28"/>
        <v>70200</v>
      </c>
      <c r="K191" s="191">
        <f t="shared" si="29"/>
        <v>-180000</v>
      </c>
      <c r="L191" s="195">
        <f t="shared" si="30"/>
        <v>-207822</v>
      </c>
      <c r="M191" s="189"/>
      <c r="N191" s="190"/>
    </row>
    <row r="192" spans="1:35" x14ac:dyDescent="0.2">
      <c r="C192" s="13"/>
      <c r="D192" s="19">
        <f t="shared" si="38"/>
        <v>30</v>
      </c>
      <c r="E192" s="162" t="str">
        <f>IF(OR('Services - NHC'!E39="",'Services - NHC'!E39="[Enter service]"),"",'Services - NHC'!E39)</f>
        <v>Tourism and events</v>
      </c>
      <c r="F192" s="163" t="str">
        <f>IF(OR('Services - NHC'!F39="",'Services - NHC'!F39="[Select]"),"",'Services - NHC'!F39)</f>
        <v>External</v>
      </c>
      <c r="G192" s="175">
        <f>IF('Revenue - Base year'!V41="","",'Revenue - Base year'!V41)</f>
        <v>25859</v>
      </c>
      <c r="H192" s="175">
        <f t="shared" si="27"/>
        <v>25000</v>
      </c>
      <c r="I192" s="175">
        <f>IF('Expenditure - Base year'!R40="","",'Expenditure - Base year'!R40)</f>
        <v>339404</v>
      </c>
      <c r="J192" s="174">
        <f t="shared" si="28"/>
        <v>332507</v>
      </c>
      <c r="K192" s="191">
        <f t="shared" si="29"/>
        <v>-859</v>
      </c>
      <c r="L192" s="195">
        <f t="shared" si="30"/>
        <v>-6897</v>
      </c>
      <c r="M192" s="189"/>
      <c r="N192" s="190"/>
    </row>
    <row r="193" spans="3:14" x14ac:dyDescent="0.2">
      <c r="C193" s="13"/>
      <c r="D193" s="19">
        <f t="shared" si="38"/>
        <v>31</v>
      </c>
      <c r="E193" s="162" t="str">
        <f>IF(OR('Services - NHC'!E40="",'Services - NHC'!E40="[Enter service]"),"",'Services - NHC'!E40)</f>
        <v>Waste management</v>
      </c>
      <c r="F193" s="163" t="str">
        <f>IF(OR('Services - NHC'!F40="",'Services - NHC'!F40="[Select]"),"",'Services - NHC'!F40)</f>
        <v>External</v>
      </c>
      <c r="G193" s="175">
        <f>IF('Revenue - Base year'!V42="","",'Revenue - Base year'!V42)</f>
        <v>3343484</v>
      </c>
      <c r="H193" s="175">
        <f t="shared" si="27"/>
        <v>2222496</v>
      </c>
      <c r="I193" s="175">
        <f>IF('Expenditure - Base year'!R41="","",'Expenditure - Base year'!R41)</f>
        <v>2144186</v>
      </c>
      <c r="J193" s="174">
        <f t="shared" si="28"/>
        <v>2222497</v>
      </c>
      <c r="K193" s="191">
        <f t="shared" si="29"/>
        <v>-1120988</v>
      </c>
      <c r="L193" s="195">
        <f t="shared" si="30"/>
        <v>78311</v>
      </c>
      <c r="M193" s="189"/>
      <c r="N193" s="190"/>
    </row>
    <row r="194" spans="3:14" x14ac:dyDescent="0.2">
      <c r="C194" s="13"/>
      <c r="D194" s="79">
        <f t="shared" si="38"/>
        <v>32</v>
      </c>
      <c r="E194" s="162" t="str">
        <f>IF(OR('Services - NHC'!E41="",'Services - NHC'!E41="[Enter service]"),"",'Services - NHC'!E41)</f>
        <v/>
      </c>
      <c r="F194" s="163" t="str">
        <f>IF(OR('Services - NHC'!F41="",'Services - NHC'!F41="[Select]"),"",'Services - NHC'!F41)</f>
        <v/>
      </c>
      <c r="G194" s="175">
        <f>IF('Revenue - Base year'!V43="","",'Revenue - Base year'!V43)</f>
        <v>0</v>
      </c>
      <c r="H194" s="175">
        <f t="shared" si="27"/>
        <v>0</v>
      </c>
      <c r="I194" s="175">
        <f>IF('Expenditure - Base year'!R42="","",'Expenditure - Base year'!R42)</f>
        <v>0</v>
      </c>
      <c r="J194" s="174">
        <f t="shared" si="28"/>
        <v>0</v>
      </c>
      <c r="K194" s="191">
        <f t="shared" si="29"/>
        <v>0</v>
      </c>
      <c r="L194" s="195">
        <f t="shared" si="30"/>
        <v>0</v>
      </c>
      <c r="M194" s="189"/>
      <c r="N194" s="190"/>
    </row>
    <row r="195" spans="3:14" x14ac:dyDescent="0.2">
      <c r="C195" s="13"/>
      <c r="D195" s="19">
        <f t="shared" si="38"/>
        <v>33</v>
      </c>
      <c r="E195" s="162" t="str">
        <f>IF(OR('Services - NHC'!E42="",'Services - NHC'!E42="[Enter service]"),"",'Services - NHC'!E42)</f>
        <v/>
      </c>
      <c r="F195" s="163" t="str">
        <f>IF(OR('Services - NHC'!F42="",'Services - NHC'!F42="[Select]"),"",'Services - NHC'!F42)</f>
        <v/>
      </c>
      <c r="G195" s="175">
        <f>IF('Revenue - Base year'!V44="","",'Revenue - Base year'!V44)</f>
        <v>0</v>
      </c>
      <c r="H195" s="175">
        <f t="shared" si="27"/>
        <v>0</v>
      </c>
      <c r="I195" s="175">
        <f>IF('Expenditure - Base year'!R43="","",'Expenditure - Base year'!R43)</f>
        <v>0</v>
      </c>
      <c r="J195" s="174">
        <f t="shared" si="28"/>
        <v>0</v>
      </c>
      <c r="K195" s="191">
        <f t="shared" si="29"/>
        <v>0</v>
      </c>
      <c r="L195" s="195">
        <f t="shared" si="30"/>
        <v>0</v>
      </c>
      <c r="M195" s="189"/>
      <c r="N195" s="190"/>
    </row>
    <row r="196" spans="3:14" x14ac:dyDescent="0.2">
      <c r="C196" s="13"/>
      <c r="D196" s="19">
        <f t="shared" si="38"/>
        <v>34</v>
      </c>
      <c r="E196" s="162" t="str">
        <f>IF(OR('Services - NHC'!E43="",'Services - NHC'!E43="[Enter service]"),"",'Services - NHC'!E43)</f>
        <v/>
      </c>
      <c r="F196" s="163" t="str">
        <f>IF(OR('Services - NHC'!F43="",'Services - NHC'!F43="[Select]"),"",'Services - NHC'!F43)</f>
        <v/>
      </c>
      <c r="G196" s="175">
        <f>IF('Revenue - Base year'!V45="","",'Revenue - Base year'!V45)</f>
        <v>0</v>
      </c>
      <c r="H196" s="175">
        <f t="shared" si="27"/>
        <v>0</v>
      </c>
      <c r="I196" s="175">
        <f>IF('Expenditure - Base year'!R44="","",'Expenditure - Base year'!R44)</f>
        <v>0</v>
      </c>
      <c r="J196" s="174">
        <f t="shared" si="28"/>
        <v>0</v>
      </c>
      <c r="K196" s="191">
        <f t="shared" si="29"/>
        <v>0</v>
      </c>
      <c r="L196" s="195">
        <f t="shared" si="30"/>
        <v>0</v>
      </c>
      <c r="M196" s="189"/>
      <c r="N196" s="190"/>
    </row>
    <row r="197" spans="3:14" x14ac:dyDescent="0.2">
      <c r="C197" s="13"/>
      <c r="D197" s="79">
        <f t="shared" si="38"/>
        <v>35</v>
      </c>
      <c r="E197" s="162" t="str">
        <f>IF(OR('Services - NHC'!E44="",'Services - NHC'!E44="[Enter service]"),"",'Services - NHC'!E44)</f>
        <v/>
      </c>
      <c r="F197" s="163" t="str">
        <f>IF(OR('Services - NHC'!F44="",'Services - NHC'!F44="[Select]"),"",'Services - NHC'!F44)</f>
        <v/>
      </c>
      <c r="G197" s="175">
        <f>IF('Revenue - Base year'!V46="","",'Revenue - Base year'!V46)</f>
        <v>0</v>
      </c>
      <c r="H197" s="175">
        <f t="shared" si="27"/>
        <v>0</v>
      </c>
      <c r="I197" s="175">
        <f>IF('Expenditure - Base year'!R45="","",'Expenditure - Base year'!R45)</f>
        <v>0</v>
      </c>
      <c r="J197" s="174">
        <f t="shared" si="28"/>
        <v>0</v>
      </c>
      <c r="K197" s="191">
        <f t="shared" si="29"/>
        <v>0</v>
      </c>
      <c r="L197" s="195">
        <f t="shared" si="30"/>
        <v>0</v>
      </c>
      <c r="M197" s="189"/>
      <c r="N197" s="190"/>
    </row>
    <row r="198" spans="3:14" x14ac:dyDescent="0.2">
      <c r="C198" s="13"/>
      <c r="D198" s="19">
        <f t="shared" si="38"/>
        <v>36</v>
      </c>
      <c r="E198" s="162" t="str">
        <f>IF(OR('Services - NHC'!E45="",'Services - NHC'!E45="[Enter service]"),"",'Services - NHC'!E45)</f>
        <v/>
      </c>
      <c r="F198" s="163" t="str">
        <f>IF(OR('Services - NHC'!F45="",'Services - NHC'!F45="[Select]"),"",'Services - NHC'!F45)</f>
        <v/>
      </c>
      <c r="G198" s="175">
        <f>IF('Revenue - Base year'!V47="","",'Revenue - Base year'!V47)</f>
        <v>0</v>
      </c>
      <c r="H198" s="175">
        <f t="shared" si="27"/>
        <v>0</v>
      </c>
      <c r="I198" s="175">
        <f>IF('Expenditure - Base year'!R46="","",'Expenditure - Base year'!R46)</f>
        <v>0</v>
      </c>
      <c r="J198" s="174">
        <f t="shared" si="28"/>
        <v>0</v>
      </c>
      <c r="K198" s="191">
        <f t="shared" si="29"/>
        <v>0</v>
      </c>
      <c r="L198" s="195">
        <f t="shared" si="30"/>
        <v>0</v>
      </c>
      <c r="M198" s="189"/>
      <c r="N198" s="190"/>
    </row>
    <row r="199" spans="3:14" x14ac:dyDescent="0.2">
      <c r="C199" s="13"/>
      <c r="D199" s="19">
        <f t="shared" si="38"/>
        <v>37</v>
      </c>
      <c r="E199" s="162" t="str">
        <f>IF(OR('Services - NHC'!E46="",'Services - NHC'!E46="[Enter service]"),"",'Services - NHC'!E46)</f>
        <v/>
      </c>
      <c r="F199" s="163" t="str">
        <f>IF(OR('Services - NHC'!F46="",'Services - NHC'!F46="[Select]"),"",'Services - NHC'!F46)</f>
        <v/>
      </c>
      <c r="G199" s="175">
        <f>IF('Revenue - Base year'!V48="","",'Revenue - Base year'!V48)</f>
        <v>0</v>
      </c>
      <c r="H199" s="175">
        <f t="shared" si="27"/>
        <v>0</v>
      </c>
      <c r="I199" s="175">
        <f>IF('Expenditure - Base year'!R47="","",'Expenditure - Base year'!R47)</f>
        <v>0</v>
      </c>
      <c r="J199" s="174">
        <f t="shared" si="28"/>
        <v>0</v>
      </c>
      <c r="K199" s="191">
        <f t="shared" si="29"/>
        <v>0</v>
      </c>
      <c r="L199" s="195">
        <f t="shared" si="30"/>
        <v>0</v>
      </c>
      <c r="M199" s="189"/>
      <c r="N199" s="190"/>
    </row>
    <row r="200" spans="3:14" x14ac:dyDescent="0.2">
      <c r="C200" s="13"/>
      <c r="D200" s="19">
        <f t="shared" si="38"/>
        <v>38</v>
      </c>
      <c r="E200" s="162" t="str">
        <f>IF(OR('Services - NHC'!E47="",'Services - NHC'!E47="[Enter service]"),"",'Services - NHC'!E47)</f>
        <v/>
      </c>
      <c r="F200" s="163" t="str">
        <f>IF(OR('Services - NHC'!F47="",'Services - NHC'!F47="[Select]"),"",'Services - NHC'!F47)</f>
        <v/>
      </c>
      <c r="G200" s="175">
        <f>IF('Revenue - Base year'!V49="","",'Revenue - Base year'!V49)</f>
        <v>0</v>
      </c>
      <c r="H200" s="175">
        <f t="shared" si="27"/>
        <v>0</v>
      </c>
      <c r="I200" s="175">
        <f>IF('Expenditure - Base year'!R48="","",'Expenditure - Base year'!R48)</f>
        <v>0</v>
      </c>
      <c r="J200" s="174">
        <f t="shared" si="28"/>
        <v>0</v>
      </c>
      <c r="K200" s="191">
        <f t="shared" si="29"/>
        <v>0</v>
      </c>
      <c r="L200" s="195">
        <f t="shared" si="30"/>
        <v>0</v>
      </c>
      <c r="M200" s="189"/>
      <c r="N200" s="190"/>
    </row>
    <row r="201" spans="3:14" x14ac:dyDescent="0.2">
      <c r="C201" s="13"/>
      <c r="D201" s="79">
        <f t="shared" si="38"/>
        <v>39</v>
      </c>
      <c r="E201" s="162" t="str">
        <f>IF(OR('Services - NHC'!E48="",'Services - NHC'!E48="[Enter service]"),"",'Services - NHC'!E48)</f>
        <v/>
      </c>
      <c r="F201" s="163" t="str">
        <f>IF(OR('Services - NHC'!F48="",'Services - NHC'!F48="[Select]"),"",'Services - NHC'!F48)</f>
        <v/>
      </c>
      <c r="G201" s="175">
        <f>IF('Revenue - Base year'!V50="","",'Revenue - Base year'!V50)</f>
        <v>0</v>
      </c>
      <c r="H201" s="175">
        <f t="shared" si="27"/>
        <v>0</v>
      </c>
      <c r="I201" s="175">
        <f>IF('Expenditure - Base year'!R49="","",'Expenditure - Base year'!R49)</f>
        <v>0</v>
      </c>
      <c r="J201" s="174">
        <f t="shared" si="28"/>
        <v>0</v>
      </c>
      <c r="K201" s="191">
        <f t="shared" si="29"/>
        <v>0</v>
      </c>
      <c r="L201" s="195">
        <f t="shared" si="30"/>
        <v>0</v>
      </c>
      <c r="M201" s="189"/>
      <c r="N201" s="190"/>
    </row>
    <row r="202" spans="3:14" x14ac:dyDescent="0.2">
      <c r="C202" s="13"/>
      <c r="D202" s="19">
        <f t="shared" si="38"/>
        <v>40</v>
      </c>
      <c r="E202" s="162" t="str">
        <f>IF(OR('Services - NHC'!E49="",'Services - NHC'!E49="[Enter service]"),"",'Services - NHC'!E49)</f>
        <v/>
      </c>
      <c r="F202" s="163" t="str">
        <f>IF(OR('Services - NHC'!F49="",'Services - NHC'!F49="[Select]"),"",'Services - NHC'!F49)</f>
        <v/>
      </c>
      <c r="G202" s="175">
        <f>IF('Revenue - Base year'!V51="","",'Revenue - Base year'!V51)</f>
        <v>0</v>
      </c>
      <c r="H202" s="175">
        <f t="shared" si="27"/>
        <v>0</v>
      </c>
      <c r="I202" s="175">
        <f>IF('Expenditure - Base year'!R50="","",'Expenditure - Base year'!R50)</f>
        <v>0</v>
      </c>
      <c r="J202" s="174">
        <f t="shared" si="28"/>
        <v>0</v>
      </c>
      <c r="K202" s="191">
        <f t="shared" si="29"/>
        <v>0</v>
      </c>
      <c r="L202" s="195">
        <f t="shared" si="30"/>
        <v>0</v>
      </c>
      <c r="M202" s="189"/>
      <c r="N202" s="190"/>
    </row>
    <row r="203" spans="3:14" x14ac:dyDescent="0.2">
      <c r="C203" s="13"/>
      <c r="D203" s="19">
        <f t="shared" si="38"/>
        <v>41</v>
      </c>
      <c r="E203" s="162" t="str">
        <f>IF(OR('Services - NHC'!E50="",'Services - NHC'!E50="[Enter service]"),"",'Services - NHC'!E50)</f>
        <v/>
      </c>
      <c r="F203" s="163" t="str">
        <f>IF(OR('Services - NHC'!F50="",'Services - NHC'!F50="[Select]"),"",'Services - NHC'!F50)</f>
        <v/>
      </c>
      <c r="G203" s="175">
        <f>IF('Revenue - Base year'!V52="","",'Revenue - Base year'!V52)</f>
        <v>0</v>
      </c>
      <c r="H203" s="175">
        <f t="shared" si="27"/>
        <v>0</v>
      </c>
      <c r="I203" s="175">
        <f>IF('Expenditure - Base year'!R51="","",'Expenditure - Base year'!R51)</f>
        <v>0</v>
      </c>
      <c r="J203" s="174">
        <f t="shared" si="28"/>
        <v>0</v>
      </c>
      <c r="K203" s="191">
        <f t="shared" si="29"/>
        <v>0</v>
      </c>
      <c r="L203" s="195">
        <f t="shared" si="30"/>
        <v>0</v>
      </c>
      <c r="M203" s="189"/>
      <c r="N203" s="190"/>
    </row>
    <row r="204" spans="3:14" x14ac:dyDescent="0.2">
      <c r="C204" s="13"/>
      <c r="D204" s="19">
        <f t="shared" si="38"/>
        <v>42</v>
      </c>
      <c r="E204" s="162" t="str">
        <f>IF(OR('Services - NHC'!E51="",'Services - NHC'!E51="[Enter service]"),"",'Services - NHC'!E51)</f>
        <v/>
      </c>
      <c r="F204" s="163" t="str">
        <f>IF(OR('Services - NHC'!F51="",'Services - NHC'!F51="[Select]"),"",'Services - NHC'!F51)</f>
        <v/>
      </c>
      <c r="G204" s="175">
        <f>IF('Revenue - Base year'!V53="","",'Revenue - Base year'!V53)</f>
        <v>0</v>
      </c>
      <c r="H204" s="175">
        <f t="shared" si="27"/>
        <v>0</v>
      </c>
      <c r="I204" s="175">
        <f>IF('Expenditure - Base year'!R52="","",'Expenditure - Base year'!R52)</f>
        <v>0</v>
      </c>
      <c r="J204" s="174">
        <f t="shared" si="28"/>
        <v>0</v>
      </c>
      <c r="K204" s="191">
        <f t="shared" si="29"/>
        <v>0</v>
      </c>
      <c r="L204" s="195">
        <f t="shared" si="30"/>
        <v>0</v>
      </c>
      <c r="M204" s="189"/>
      <c r="N204" s="190"/>
    </row>
    <row r="205" spans="3:14" x14ac:dyDescent="0.2">
      <c r="C205" s="13"/>
      <c r="D205" s="79">
        <f t="shared" si="38"/>
        <v>43</v>
      </c>
      <c r="E205" s="162" t="str">
        <f>IF(OR('Services - NHC'!E52="",'Services - NHC'!E52="[Enter service]"),"",'Services - NHC'!E52)</f>
        <v/>
      </c>
      <c r="F205" s="163" t="str">
        <f>IF(OR('Services - NHC'!F52="",'Services - NHC'!F52="[Select]"),"",'Services - NHC'!F52)</f>
        <v/>
      </c>
      <c r="G205" s="175">
        <f>IF('Revenue - Base year'!V54="","",'Revenue - Base year'!V54)</f>
        <v>0</v>
      </c>
      <c r="H205" s="175">
        <f t="shared" si="27"/>
        <v>0</v>
      </c>
      <c r="I205" s="175">
        <f>IF('Expenditure - Base year'!R53="","",'Expenditure - Base year'!R53)</f>
        <v>0</v>
      </c>
      <c r="J205" s="174">
        <f t="shared" si="28"/>
        <v>0</v>
      </c>
      <c r="K205" s="191">
        <f t="shared" si="29"/>
        <v>0</v>
      </c>
      <c r="L205" s="195">
        <f t="shared" si="30"/>
        <v>0</v>
      </c>
      <c r="M205" s="189"/>
      <c r="N205" s="190"/>
    </row>
    <row r="206" spans="3:14" x14ac:dyDescent="0.2">
      <c r="C206" s="13"/>
      <c r="D206" s="19">
        <f t="shared" si="38"/>
        <v>44</v>
      </c>
      <c r="E206" s="162" t="str">
        <f>IF(OR('Services - NHC'!E53="",'Services - NHC'!E53="[Enter service]"),"",'Services - NHC'!E53)</f>
        <v/>
      </c>
      <c r="F206" s="163" t="str">
        <f>IF(OR('Services - NHC'!F53="",'Services - NHC'!F53="[Select]"),"",'Services - NHC'!F53)</f>
        <v/>
      </c>
      <c r="G206" s="175">
        <f>IF('Revenue - Base year'!V55="","",'Revenue - Base year'!V55)</f>
        <v>0</v>
      </c>
      <c r="H206" s="175">
        <f t="shared" si="27"/>
        <v>0</v>
      </c>
      <c r="I206" s="175">
        <f>IF('Expenditure - Base year'!R54="","",'Expenditure - Base year'!R54)</f>
        <v>0</v>
      </c>
      <c r="J206" s="174">
        <f t="shared" si="28"/>
        <v>0</v>
      </c>
      <c r="K206" s="191">
        <f t="shared" si="29"/>
        <v>0</v>
      </c>
      <c r="L206" s="195">
        <f t="shared" si="30"/>
        <v>0</v>
      </c>
      <c r="M206" s="189"/>
      <c r="N206" s="190"/>
    </row>
    <row r="207" spans="3:14" x14ac:dyDescent="0.2">
      <c r="C207" s="13"/>
      <c r="D207" s="19">
        <f t="shared" si="38"/>
        <v>45</v>
      </c>
      <c r="E207" s="162" t="str">
        <f>IF(OR('Services - NHC'!E54="",'Services - NHC'!E54="[Enter service]"),"",'Services - NHC'!E54)</f>
        <v/>
      </c>
      <c r="F207" s="163" t="str">
        <f>IF(OR('Services - NHC'!F54="",'Services - NHC'!F54="[Select]"),"",'Services - NHC'!F54)</f>
        <v/>
      </c>
      <c r="G207" s="175">
        <f>IF('Revenue - Base year'!V56="","",'Revenue - Base year'!V56)</f>
        <v>0</v>
      </c>
      <c r="H207" s="175">
        <f t="shared" si="27"/>
        <v>0</v>
      </c>
      <c r="I207" s="175">
        <f>IF('Expenditure - Base year'!R55="","",'Expenditure - Base year'!R55)</f>
        <v>0</v>
      </c>
      <c r="J207" s="174">
        <f t="shared" si="28"/>
        <v>0</v>
      </c>
      <c r="K207" s="191">
        <f t="shared" si="29"/>
        <v>0</v>
      </c>
      <c r="L207" s="195">
        <f t="shared" si="30"/>
        <v>0</v>
      </c>
      <c r="M207" s="189"/>
      <c r="N207" s="190"/>
    </row>
    <row r="208" spans="3:14" hidden="1" outlineLevel="1" x14ac:dyDescent="0.2">
      <c r="C208" s="13"/>
      <c r="D208" s="79">
        <f t="shared" si="38"/>
        <v>46</v>
      </c>
      <c r="E208" s="162" t="str">
        <f>IF(OR('Services - NHC'!E55="",'Services - NHC'!E55="[Enter service]"),"",'Services - NHC'!E55)</f>
        <v/>
      </c>
      <c r="F208" s="163" t="str">
        <f>IF(OR('Services - NHC'!F55="",'Services - NHC'!F55="[Select]"),"",'Services - NHC'!F55)</f>
        <v/>
      </c>
      <c r="G208" s="175">
        <f>IF('Revenue - Base year'!V57="","",'Revenue - Base year'!V57)</f>
        <v>0</v>
      </c>
      <c r="H208" s="175">
        <f t="shared" si="27"/>
        <v>0</v>
      </c>
      <c r="I208" s="175">
        <f>IF('Expenditure - Base year'!R56="","",'Expenditure - Base year'!R56)</f>
        <v>0</v>
      </c>
      <c r="J208" s="174">
        <f t="shared" si="28"/>
        <v>0</v>
      </c>
      <c r="K208" s="191">
        <f t="shared" si="29"/>
        <v>0</v>
      </c>
      <c r="L208" s="195">
        <f t="shared" si="30"/>
        <v>0</v>
      </c>
      <c r="M208" s="189"/>
      <c r="N208" s="190"/>
    </row>
    <row r="209" spans="3:14" hidden="1" outlineLevel="1" x14ac:dyDescent="0.2">
      <c r="C209" s="13"/>
      <c r="D209" s="19">
        <f t="shared" si="38"/>
        <v>47</v>
      </c>
      <c r="E209" s="162" t="str">
        <f>IF(OR('Services - NHC'!E56="",'Services - NHC'!E56="[Enter service]"),"",'Services - NHC'!E56)</f>
        <v/>
      </c>
      <c r="F209" s="163" t="str">
        <f>IF(OR('Services - NHC'!F56="",'Services - NHC'!F56="[Select]"),"",'Services - NHC'!F56)</f>
        <v/>
      </c>
      <c r="G209" s="175">
        <f>IF('Revenue - Base year'!V58="","",'Revenue - Base year'!V58)</f>
        <v>0</v>
      </c>
      <c r="H209" s="175">
        <f t="shared" si="27"/>
        <v>0</v>
      </c>
      <c r="I209" s="175">
        <f>IF('Expenditure - Base year'!R57="","",'Expenditure - Base year'!R57)</f>
        <v>0</v>
      </c>
      <c r="J209" s="174">
        <f t="shared" si="28"/>
        <v>0</v>
      </c>
      <c r="K209" s="191">
        <f t="shared" si="29"/>
        <v>0</v>
      </c>
      <c r="L209" s="195">
        <f t="shared" si="30"/>
        <v>0</v>
      </c>
      <c r="M209" s="189"/>
      <c r="N209" s="190"/>
    </row>
    <row r="210" spans="3:14" hidden="1" outlineLevel="1" x14ac:dyDescent="0.2">
      <c r="C210" s="13"/>
      <c r="D210" s="19">
        <f t="shared" si="38"/>
        <v>48</v>
      </c>
      <c r="E210" s="162" t="str">
        <f>IF(OR('Services - NHC'!E57="",'Services - NHC'!E57="[Enter service]"),"",'Services - NHC'!E57)</f>
        <v/>
      </c>
      <c r="F210" s="163" t="str">
        <f>IF(OR('Services - NHC'!F57="",'Services - NHC'!F57="[Select]"),"",'Services - NHC'!F57)</f>
        <v/>
      </c>
      <c r="G210" s="175">
        <f>IF('Revenue - Base year'!V59="","",'Revenue - Base year'!V59)</f>
        <v>0</v>
      </c>
      <c r="H210" s="175">
        <f t="shared" si="27"/>
        <v>0</v>
      </c>
      <c r="I210" s="175">
        <f>IF('Expenditure - Base year'!R58="","",'Expenditure - Base year'!R58)</f>
        <v>0</v>
      </c>
      <c r="J210" s="174">
        <f t="shared" si="28"/>
        <v>0</v>
      </c>
      <c r="K210" s="191">
        <f t="shared" si="29"/>
        <v>0</v>
      </c>
      <c r="L210" s="195">
        <f t="shared" si="30"/>
        <v>0</v>
      </c>
      <c r="M210" s="189"/>
      <c r="N210" s="190"/>
    </row>
    <row r="211" spans="3:14" hidden="1" outlineLevel="1" x14ac:dyDescent="0.2">
      <c r="C211" s="13"/>
      <c r="D211" s="19">
        <f t="shared" si="38"/>
        <v>49</v>
      </c>
      <c r="E211" s="162" t="str">
        <f>IF(OR('Services - NHC'!E58="",'Services - NHC'!E58="[Enter service]"),"",'Services - NHC'!E58)</f>
        <v/>
      </c>
      <c r="F211" s="163" t="str">
        <f>IF(OR('Services - NHC'!F58="",'Services - NHC'!F58="[Select]"),"",'Services - NHC'!F58)</f>
        <v/>
      </c>
      <c r="G211" s="175">
        <f>IF('Revenue - Base year'!V60="","",'Revenue - Base year'!V60)</f>
        <v>0</v>
      </c>
      <c r="H211" s="175">
        <f t="shared" si="27"/>
        <v>0</v>
      </c>
      <c r="I211" s="175">
        <f>IF('Expenditure - Base year'!R59="","",'Expenditure - Base year'!R59)</f>
        <v>0</v>
      </c>
      <c r="J211" s="174">
        <f t="shared" si="28"/>
        <v>0</v>
      </c>
      <c r="K211" s="191">
        <f t="shared" si="29"/>
        <v>0</v>
      </c>
      <c r="L211" s="195">
        <f t="shared" si="30"/>
        <v>0</v>
      </c>
      <c r="M211" s="189"/>
      <c r="N211" s="190"/>
    </row>
    <row r="212" spans="3:14" hidden="1" outlineLevel="1" x14ac:dyDescent="0.2">
      <c r="C212" s="13"/>
      <c r="D212" s="79">
        <f t="shared" si="38"/>
        <v>50</v>
      </c>
      <c r="E212" s="162" t="str">
        <f>IF(OR('Services - NHC'!E59="",'Services - NHC'!E59="[Enter service]"),"",'Services - NHC'!E59)</f>
        <v/>
      </c>
      <c r="F212" s="163" t="str">
        <f>IF(OR('Services - NHC'!F59="",'Services - NHC'!F59="[Select]"),"",'Services - NHC'!F59)</f>
        <v/>
      </c>
      <c r="G212" s="175">
        <f>IF('Revenue - Base year'!V61="","",'Revenue - Base year'!V61)</f>
        <v>0</v>
      </c>
      <c r="H212" s="175">
        <f t="shared" si="27"/>
        <v>0</v>
      </c>
      <c r="I212" s="175">
        <f>IF('Expenditure - Base year'!R60="","",'Expenditure - Base year'!R60)</f>
        <v>0</v>
      </c>
      <c r="J212" s="174">
        <f t="shared" si="28"/>
        <v>0</v>
      </c>
      <c r="K212" s="191">
        <f t="shared" si="29"/>
        <v>0</v>
      </c>
      <c r="L212" s="195">
        <f t="shared" si="30"/>
        <v>0</v>
      </c>
      <c r="M212" s="189"/>
      <c r="N212" s="190"/>
    </row>
    <row r="213" spans="3:14" hidden="1" outlineLevel="1" x14ac:dyDescent="0.2">
      <c r="C213" s="13"/>
      <c r="D213" s="19">
        <f t="shared" si="38"/>
        <v>51</v>
      </c>
      <c r="E213" s="162" t="str">
        <f>IF(OR('Services - NHC'!E60="",'Services - NHC'!E60="[Enter service]"),"",'Services - NHC'!E60)</f>
        <v/>
      </c>
      <c r="F213" s="163" t="str">
        <f>IF(OR('Services - NHC'!F60="",'Services - NHC'!F60="[Select]"),"",'Services - NHC'!F60)</f>
        <v/>
      </c>
      <c r="G213" s="175">
        <f>IF('Revenue - Base year'!V62="","",'Revenue - Base year'!V62)</f>
        <v>0</v>
      </c>
      <c r="H213" s="175">
        <f t="shared" si="27"/>
        <v>0</v>
      </c>
      <c r="I213" s="175">
        <f>IF('Expenditure - Base year'!R61="","",'Expenditure - Base year'!R61)</f>
        <v>0</v>
      </c>
      <c r="J213" s="174">
        <f t="shared" si="28"/>
        <v>0</v>
      </c>
      <c r="K213" s="191">
        <f t="shared" si="29"/>
        <v>0</v>
      </c>
      <c r="L213" s="195">
        <f t="shared" si="30"/>
        <v>0</v>
      </c>
      <c r="M213" s="189"/>
      <c r="N213" s="190"/>
    </row>
    <row r="214" spans="3:14" hidden="1" outlineLevel="1" x14ac:dyDescent="0.2">
      <c r="C214" s="13"/>
      <c r="D214" s="19">
        <f t="shared" si="38"/>
        <v>52</v>
      </c>
      <c r="E214" s="162" t="str">
        <f>IF(OR('Services - NHC'!E61="",'Services - NHC'!E61="[Enter service]"),"",'Services - NHC'!E61)</f>
        <v/>
      </c>
      <c r="F214" s="163" t="str">
        <f>IF(OR('Services - NHC'!F61="",'Services - NHC'!F61="[Select]"),"",'Services - NHC'!F61)</f>
        <v/>
      </c>
      <c r="G214" s="175">
        <f>IF('Revenue - Base year'!V63="","",'Revenue - Base year'!V63)</f>
        <v>0</v>
      </c>
      <c r="H214" s="175">
        <f t="shared" si="27"/>
        <v>0</v>
      </c>
      <c r="I214" s="175">
        <f>IF('Expenditure - Base year'!R62="","",'Expenditure - Base year'!R62)</f>
        <v>0</v>
      </c>
      <c r="J214" s="174">
        <f t="shared" si="28"/>
        <v>0</v>
      </c>
      <c r="K214" s="191">
        <f t="shared" si="29"/>
        <v>0</v>
      </c>
      <c r="L214" s="195">
        <f t="shared" si="30"/>
        <v>0</v>
      </c>
      <c r="M214" s="189"/>
      <c r="N214" s="190"/>
    </row>
    <row r="215" spans="3:14" hidden="1" outlineLevel="1" x14ac:dyDescent="0.2">
      <c r="C215" s="13"/>
      <c r="D215" s="19">
        <f t="shared" si="38"/>
        <v>53</v>
      </c>
      <c r="E215" s="162" t="str">
        <f>IF(OR('Services - NHC'!E62="",'Services - NHC'!E62="[Enter service]"),"",'Services - NHC'!E62)</f>
        <v/>
      </c>
      <c r="F215" s="163" t="str">
        <f>IF(OR('Services - NHC'!F62="",'Services - NHC'!F62="[Select]"),"",'Services - NHC'!F62)</f>
        <v/>
      </c>
      <c r="G215" s="175">
        <f>IF('Revenue - Base year'!V64="","",'Revenue - Base year'!V64)</f>
        <v>0</v>
      </c>
      <c r="H215" s="175">
        <f t="shared" si="27"/>
        <v>0</v>
      </c>
      <c r="I215" s="175">
        <f>IF('Expenditure - Base year'!R63="","",'Expenditure - Base year'!R63)</f>
        <v>0</v>
      </c>
      <c r="J215" s="174">
        <f t="shared" si="28"/>
        <v>0</v>
      </c>
      <c r="K215" s="191">
        <f t="shared" si="29"/>
        <v>0</v>
      </c>
      <c r="L215" s="195">
        <f t="shared" si="30"/>
        <v>0</v>
      </c>
      <c r="M215" s="189"/>
      <c r="N215" s="190"/>
    </row>
    <row r="216" spans="3:14" hidden="1" outlineLevel="1" x14ac:dyDescent="0.2">
      <c r="C216" s="13"/>
      <c r="D216" s="79">
        <f t="shared" si="38"/>
        <v>54</v>
      </c>
      <c r="E216" s="162" t="str">
        <f>IF(OR('Services - NHC'!E63="",'Services - NHC'!E63="[Enter service]"),"",'Services - NHC'!E63)</f>
        <v/>
      </c>
      <c r="F216" s="163" t="str">
        <f>IF(OR('Services - NHC'!F63="",'Services - NHC'!F63="[Select]"),"",'Services - NHC'!F63)</f>
        <v/>
      </c>
      <c r="G216" s="175">
        <f>IF('Revenue - Base year'!V65="","",'Revenue - Base year'!V65)</f>
        <v>0</v>
      </c>
      <c r="H216" s="175">
        <f t="shared" si="27"/>
        <v>0</v>
      </c>
      <c r="I216" s="175">
        <f>IF('Expenditure - Base year'!R64="","",'Expenditure - Base year'!R64)</f>
        <v>0</v>
      </c>
      <c r="J216" s="174">
        <f t="shared" si="28"/>
        <v>0</v>
      </c>
      <c r="K216" s="191">
        <f t="shared" si="29"/>
        <v>0</v>
      </c>
      <c r="L216" s="195">
        <f t="shared" si="30"/>
        <v>0</v>
      </c>
      <c r="M216" s="189"/>
      <c r="N216" s="190"/>
    </row>
    <row r="217" spans="3:14" hidden="1" outlineLevel="1" x14ac:dyDescent="0.2">
      <c r="C217" s="13"/>
      <c r="D217" s="19">
        <f t="shared" si="38"/>
        <v>55</v>
      </c>
      <c r="E217" s="162" t="str">
        <f>IF(OR('Services - NHC'!E64="",'Services - NHC'!E64="[Enter service]"),"",'Services - NHC'!E64)</f>
        <v/>
      </c>
      <c r="F217" s="163" t="str">
        <f>IF(OR('Services - NHC'!F64="",'Services - NHC'!F64="[Select]"),"",'Services - NHC'!F64)</f>
        <v/>
      </c>
      <c r="G217" s="175">
        <f>IF('Revenue - Base year'!V66="","",'Revenue - Base year'!V66)</f>
        <v>0</v>
      </c>
      <c r="H217" s="175">
        <f t="shared" si="27"/>
        <v>0</v>
      </c>
      <c r="I217" s="175">
        <f>IF('Expenditure - Base year'!R65="","",'Expenditure - Base year'!R65)</f>
        <v>0</v>
      </c>
      <c r="J217" s="174">
        <f t="shared" si="28"/>
        <v>0</v>
      </c>
      <c r="K217" s="191">
        <f t="shared" si="29"/>
        <v>0</v>
      </c>
      <c r="L217" s="195">
        <f t="shared" si="30"/>
        <v>0</v>
      </c>
      <c r="M217" s="189"/>
      <c r="N217" s="190"/>
    </row>
    <row r="218" spans="3:14" hidden="1" outlineLevel="1" x14ac:dyDescent="0.2">
      <c r="C218" s="13"/>
      <c r="D218" s="19">
        <f t="shared" si="38"/>
        <v>56</v>
      </c>
      <c r="E218" s="162" t="str">
        <f>IF(OR('Services - NHC'!E65="",'Services - NHC'!E65="[Enter service]"),"",'Services - NHC'!E65)</f>
        <v/>
      </c>
      <c r="F218" s="163" t="str">
        <f>IF(OR('Services - NHC'!F65="",'Services - NHC'!F65="[Select]"),"",'Services - NHC'!F65)</f>
        <v/>
      </c>
      <c r="G218" s="175">
        <f>IF('Revenue - Base year'!V67="","",'Revenue - Base year'!V67)</f>
        <v>0</v>
      </c>
      <c r="H218" s="175">
        <f t="shared" si="27"/>
        <v>0</v>
      </c>
      <c r="I218" s="175">
        <f>IF('Expenditure - Base year'!R66="","",'Expenditure - Base year'!R66)</f>
        <v>0</v>
      </c>
      <c r="J218" s="174">
        <f t="shared" si="28"/>
        <v>0</v>
      </c>
      <c r="K218" s="191">
        <f t="shared" si="29"/>
        <v>0</v>
      </c>
      <c r="L218" s="195">
        <f t="shared" si="30"/>
        <v>0</v>
      </c>
      <c r="M218" s="189"/>
      <c r="N218" s="190"/>
    </row>
    <row r="219" spans="3:14" hidden="1" outlineLevel="1" x14ac:dyDescent="0.2">
      <c r="C219" s="13"/>
      <c r="D219" s="79">
        <f t="shared" si="38"/>
        <v>57</v>
      </c>
      <c r="E219" s="162" t="str">
        <f>IF(OR('Services - NHC'!E66="",'Services - NHC'!E66="[Enter service]"),"",'Services - NHC'!E66)</f>
        <v/>
      </c>
      <c r="F219" s="163" t="str">
        <f>IF(OR('Services - NHC'!F66="",'Services - NHC'!F66="[Select]"),"",'Services - NHC'!F66)</f>
        <v/>
      </c>
      <c r="G219" s="175">
        <f>IF('Revenue - Base year'!V68="","",'Revenue - Base year'!V68)</f>
        <v>0</v>
      </c>
      <c r="H219" s="175">
        <f t="shared" si="27"/>
        <v>0</v>
      </c>
      <c r="I219" s="175">
        <f>IF('Expenditure - Base year'!R67="","",'Expenditure - Base year'!R67)</f>
        <v>0</v>
      </c>
      <c r="J219" s="174">
        <f t="shared" si="28"/>
        <v>0</v>
      </c>
      <c r="K219" s="191">
        <f t="shared" si="29"/>
        <v>0</v>
      </c>
      <c r="L219" s="195">
        <f t="shared" si="30"/>
        <v>0</v>
      </c>
      <c r="M219" s="189"/>
      <c r="N219" s="190"/>
    </row>
    <row r="220" spans="3:14" hidden="1" outlineLevel="1" x14ac:dyDescent="0.2">
      <c r="C220" s="13"/>
      <c r="D220" s="19">
        <f t="shared" si="38"/>
        <v>58</v>
      </c>
      <c r="E220" s="162" t="str">
        <f>IF(OR('Services - NHC'!E67="",'Services - NHC'!E67="[Enter service]"),"",'Services - NHC'!E67)</f>
        <v/>
      </c>
      <c r="F220" s="163" t="str">
        <f>IF(OR('Services - NHC'!F67="",'Services - NHC'!F67="[Select]"),"",'Services - NHC'!F67)</f>
        <v/>
      </c>
      <c r="G220" s="175">
        <f>IF('Revenue - Base year'!V69="","",'Revenue - Base year'!V69)</f>
        <v>0</v>
      </c>
      <c r="H220" s="175">
        <f t="shared" si="27"/>
        <v>0</v>
      </c>
      <c r="I220" s="175">
        <f>IF('Expenditure - Base year'!R68="","",'Expenditure - Base year'!R68)</f>
        <v>0</v>
      </c>
      <c r="J220" s="174">
        <f t="shared" si="28"/>
        <v>0</v>
      </c>
      <c r="K220" s="191">
        <f t="shared" si="29"/>
        <v>0</v>
      </c>
      <c r="L220" s="195">
        <f t="shared" si="30"/>
        <v>0</v>
      </c>
      <c r="M220" s="189"/>
      <c r="N220" s="190"/>
    </row>
    <row r="221" spans="3:14" hidden="1" outlineLevel="1" x14ac:dyDescent="0.2">
      <c r="C221" s="13"/>
      <c r="D221" s="19">
        <f t="shared" si="38"/>
        <v>59</v>
      </c>
      <c r="E221" s="162" t="str">
        <f>IF(OR('Services - NHC'!E68="",'Services - NHC'!E68="[Enter service]"),"",'Services - NHC'!E68)</f>
        <v/>
      </c>
      <c r="F221" s="163" t="str">
        <f>IF(OR('Services - NHC'!F68="",'Services - NHC'!F68="[Select]"),"",'Services - NHC'!F68)</f>
        <v/>
      </c>
      <c r="G221" s="175">
        <f>IF('Revenue - Base year'!V70="","",'Revenue - Base year'!V70)</f>
        <v>0</v>
      </c>
      <c r="H221" s="175">
        <f t="shared" si="27"/>
        <v>0</v>
      </c>
      <c r="I221" s="175">
        <f>IF('Expenditure - Base year'!R69="","",'Expenditure - Base year'!R69)</f>
        <v>0</v>
      </c>
      <c r="J221" s="174">
        <f t="shared" si="28"/>
        <v>0</v>
      </c>
      <c r="K221" s="191">
        <f t="shared" si="29"/>
        <v>0</v>
      </c>
      <c r="L221" s="195">
        <f t="shared" si="30"/>
        <v>0</v>
      </c>
      <c r="M221" s="189"/>
      <c r="N221" s="190"/>
    </row>
    <row r="222" spans="3:14" hidden="1" outlineLevel="1" x14ac:dyDescent="0.2">
      <c r="C222" s="13"/>
      <c r="D222" s="19">
        <f t="shared" si="38"/>
        <v>60</v>
      </c>
      <c r="E222" s="162" t="str">
        <f>IF(OR('Services - NHC'!E69="",'Services - NHC'!E69="[Enter service]"),"",'Services - NHC'!E69)</f>
        <v/>
      </c>
      <c r="F222" s="163" t="str">
        <f>IF(OR('Services - NHC'!F69="",'Services - NHC'!F69="[Select]"),"",'Services - NHC'!F69)</f>
        <v/>
      </c>
      <c r="G222" s="175">
        <f>IF('Revenue - Base year'!V71="","",'Revenue - Base year'!V71)</f>
        <v>0</v>
      </c>
      <c r="H222" s="175">
        <f t="shared" si="27"/>
        <v>0</v>
      </c>
      <c r="I222" s="175">
        <f>IF('Expenditure - Base year'!R70="","",'Expenditure - Base year'!R70)</f>
        <v>0</v>
      </c>
      <c r="J222" s="174">
        <f t="shared" si="28"/>
        <v>0</v>
      </c>
      <c r="K222" s="191">
        <f t="shared" si="29"/>
        <v>0</v>
      </c>
      <c r="L222" s="195">
        <f t="shared" si="30"/>
        <v>0</v>
      </c>
      <c r="M222" s="189"/>
      <c r="N222" s="190"/>
    </row>
    <row r="223" spans="3:14" hidden="1" outlineLevel="1" x14ac:dyDescent="0.2">
      <c r="C223" s="13"/>
      <c r="D223" s="79">
        <f t="shared" si="38"/>
        <v>61</v>
      </c>
      <c r="E223" s="162" t="str">
        <f>IF(OR('Services - NHC'!E70="",'Services - NHC'!E70="[Enter service]"),"",'Services - NHC'!E70)</f>
        <v/>
      </c>
      <c r="F223" s="163" t="str">
        <f>IF(OR('Services - NHC'!F70="",'Services - NHC'!F70="[Select]"),"",'Services - NHC'!F70)</f>
        <v/>
      </c>
      <c r="G223" s="175">
        <f>IF('Revenue - Base year'!V72="","",'Revenue - Base year'!V72)</f>
        <v>0</v>
      </c>
      <c r="H223" s="175">
        <f t="shared" si="27"/>
        <v>0</v>
      </c>
      <c r="I223" s="175">
        <f>IF('Expenditure - Base year'!R71="","",'Expenditure - Base year'!R71)</f>
        <v>0</v>
      </c>
      <c r="J223" s="174">
        <f t="shared" si="28"/>
        <v>0</v>
      </c>
      <c r="K223" s="191">
        <f t="shared" si="29"/>
        <v>0</v>
      </c>
      <c r="L223" s="195">
        <f t="shared" si="30"/>
        <v>0</v>
      </c>
      <c r="M223" s="189"/>
      <c r="N223" s="190"/>
    </row>
    <row r="224" spans="3:14" hidden="1" outlineLevel="1" x14ac:dyDescent="0.2">
      <c r="C224" s="13"/>
      <c r="D224" s="19">
        <f t="shared" si="38"/>
        <v>62</v>
      </c>
      <c r="E224" s="162" t="str">
        <f>IF(OR('Services - NHC'!E71="",'Services - NHC'!E71="[Enter service]"),"",'Services - NHC'!E71)</f>
        <v/>
      </c>
      <c r="F224" s="163" t="str">
        <f>IF(OR('Services - NHC'!F71="",'Services - NHC'!F71="[Select]"),"",'Services - NHC'!F71)</f>
        <v/>
      </c>
      <c r="G224" s="175">
        <f>IF('Revenue - Base year'!V73="","",'Revenue - Base year'!V73)</f>
        <v>0</v>
      </c>
      <c r="H224" s="175">
        <f t="shared" si="27"/>
        <v>0</v>
      </c>
      <c r="I224" s="175">
        <f>IF('Expenditure - Base year'!R72="","",'Expenditure - Base year'!R72)</f>
        <v>0</v>
      </c>
      <c r="J224" s="174">
        <f t="shared" si="28"/>
        <v>0</v>
      </c>
      <c r="K224" s="191">
        <f t="shared" si="29"/>
        <v>0</v>
      </c>
      <c r="L224" s="195">
        <f t="shared" si="30"/>
        <v>0</v>
      </c>
      <c r="M224" s="189"/>
      <c r="N224" s="190"/>
    </row>
    <row r="225" spans="3:14" hidden="1" outlineLevel="1" x14ac:dyDescent="0.2">
      <c r="C225" s="13"/>
      <c r="D225" s="19">
        <f t="shared" si="38"/>
        <v>63</v>
      </c>
      <c r="E225" s="162" t="str">
        <f>IF(OR('Services - NHC'!E72="",'Services - NHC'!E72="[Enter service]"),"",'Services - NHC'!E72)</f>
        <v/>
      </c>
      <c r="F225" s="163" t="str">
        <f>IF(OR('Services - NHC'!F72="",'Services - NHC'!F72="[Select]"),"",'Services - NHC'!F72)</f>
        <v/>
      </c>
      <c r="G225" s="175">
        <f>IF('Revenue - Base year'!V74="","",'Revenue - Base year'!V74)</f>
        <v>0</v>
      </c>
      <c r="H225" s="175">
        <f t="shared" si="27"/>
        <v>0</v>
      </c>
      <c r="I225" s="175">
        <f>IF('Expenditure - Base year'!R73="","",'Expenditure - Base year'!R73)</f>
        <v>0</v>
      </c>
      <c r="J225" s="174">
        <f t="shared" si="28"/>
        <v>0</v>
      </c>
      <c r="K225" s="191">
        <f t="shared" si="29"/>
        <v>0</v>
      </c>
      <c r="L225" s="195">
        <f t="shared" si="30"/>
        <v>0</v>
      </c>
      <c r="M225" s="189"/>
      <c r="N225" s="190"/>
    </row>
    <row r="226" spans="3:14" hidden="1" outlineLevel="1" x14ac:dyDescent="0.2">
      <c r="C226" s="13"/>
      <c r="D226" s="19">
        <f t="shared" si="38"/>
        <v>64</v>
      </c>
      <c r="E226" s="162" t="str">
        <f>IF(OR('Services - NHC'!E73="",'Services - NHC'!E73="[Enter service]"),"",'Services - NHC'!E73)</f>
        <v/>
      </c>
      <c r="F226" s="163" t="str">
        <f>IF(OR('Services - NHC'!F73="",'Services - NHC'!F73="[Select]"),"",'Services - NHC'!F73)</f>
        <v/>
      </c>
      <c r="G226" s="175">
        <f>IF('Revenue - Base year'!V75="","",'Revenue - Base year'!V75)</f>
        <v>0</v>
      </c>
      <c r="H226" s="175">
        <f t="shared" si="27"/>
        <v>0</v>
      </c>
      <c r="I226" s="175">
        <f>IF('Expenditure - Base year'!R74="","",'Expenditure - Base year'!R74)</f>
        <v>0</v>
      </c>
      <c r="J226" s="174">
        <f t="shared" si="28"/>
        <v>0</v>
      </c>
      <c r="K226" s="191">
        <f t="shared" si="29"/>
        <v>0</v>
      </c>
      <c r="L226" s="195">
        <f t="shared" si="30"/>
        <v>0</v>
      </c>
      <c r="M226" s="189"/>
      <c r="N226" s="190"/>
    </row>
    <row r="227" spans="3:14" hidden="1" outlineLevel="1" x14ac:dyDescent="0.2">
      <c r="C227" s="13"/>
      <c r="D227" s="79">
        <f t="shared" si="38"/>
        <v>65</v>
      </c>
      <c r="E227" s="162" t="str">
        <f>IF(OR('Services - NHC'!E74="",'Services - NHC'!E74="[Enter service]"),"",'Services - NHC'!E74)</f>
        <v/>
      </c>
      <c r="F227" s="163" t="str">
        <f>IF(OR('Services - NHC'!F74="",'Services - NHC'!F74="[Select]"),"",'Services - NHC'!F74)</f>
        <v/>
      </c>
      <c r="G227" s="175">
        <f>IF('Revenue - Base year'!V76="","",'Revenue - Base year'!V76)</f>
        <v>0</v>
      </c>
      <c r="H227" s="175">
        <f t="shared" si="27"/>
        <v>0</v>
      </c>
      <c r="I227" s="175">
        <f>IF('Expenditure - Base year'!R75="","",'Expenditure - Base year'!R75)</f>
        <v>0</v>
      </c>
      <c r="J227" s="174">
        <f t="shared" si="28"/>
        <v>0</v>
      </c>
      <c r="K227" s="191">
        <f t="shared" si="29"/>
        <v>0</v>
      </c>
      <c r="L227" s="195">
        <f t="shared" si="30"/>
        <v>0</v>
      </c>
      <c r="M227" s="189"/>
      <c r="N227" s="190"/>
    </row>
    <row r="228" spans="3:14" hidden="1" outlineLevel="1" x14ac:dyDescent="0.2">
      <c r="C228" s="13"/>
      <c r="D228" s="19">
        <f t="shared" si="38"/>
        <v>66</v>
      </c>
      <c r="E228" s="162" t="str">
        <f>IF(OR('Services - NHC'!E75="",'Services - NHC'!E75="[Enter service]"),"",'Services - NHC'!E75)</f>
        <v/>
      </c>
      <c r="F228" s="163" t="str">
        <f>IF(OR('Services - NHC'!F75="",'Services - NHC'!F75="[Select]"),"",'Services - NHC'!F75)</f>
        <v/>
      </c>
      <c r="G228" s="175">
        <f>IF('Revenue - Base year'!V77="","",'Revenue - Base year'!V77)</f>
        <v>0</v>
      </c>
      <c r="H228" s="175">
        <f t="shared" ref="H228:H291" si="48">H76</f>
        <v>0</v>
      </c>
      <c r="I228" s="175">
        <f>IF('Expenditure - Base year'!R76="","",'Expenditure - Base year'!R76)</f>
        <v>0</v>
      </c>
      <c r="J228" s="174">
        <f t="shared" ref="J228:J291" si="49">J76</f>
        <v>0</v>
      </c>
      <c r="K228" s="191">
        <f t="shared" ref="K228:K291" si="50">IFERROR(H228-G228,"")</f>
        <v>0</v>
      </c>
      <c r="L228" s="195">
        <f t="shared" ref="L228:L291" si="51">IFERROR(J228-I228,"")</f>
        <v>0</v>
      </c>
      <c r="M228" s="189"/>
      <c r="N228" s="190"/>
    </row>
    <row r="229" spans="3:14" hidden="1" outlineLevel="1" x14ac:dyDescent="0.2">
      <c r="C229" s="13"/>
      <c r="D229" s="19">
        <f t="shared" si="38"/>
        <v>67</v>
      </c>
      <c r="E229" s="162" t="str">
        <f>IF(OR('Services - NHC'!E76="",'Services - NHC'!E76="[Enter service]"),"",'Services - NHC'!E76)</f>
        <v/>
      </c>
      <c r="F229" s="163" t="str">
        <f>IF(OR('Services - NHC'!F76="",'Services - NHC'!F76="[Select]"),"",'Services - NHC'!F76)</f>
        <v/>
      </c>
      <c r="G229" s="175">
        <f>IF('Revenue - Base year'!V78="","",'Revenue - Base year'!V78)</f>
        <v>0</v>
      </c>
      <c r="H229" s="175">
        <f t="shared" si="48"/>
        <v>0</v>
      </c>
      <c r="I229" s="175">
        <f>IF('Expenditure - Base year'!R77="","",'Expenditure - Base year'!R77)</f>
        <v>0</v>
      </c>
      <c r="J229" s="174">
        <f t="shared" si="49"/>
        <v>0</v>
      </c>
      <c r="K229" s="191">
        <f t="shared" si="50"/>
        <v>0</v>
      </c>
      <c r="L229" s="195">
        <f t="shared" si="51"/>
        <v>0</v>
      </c>
      <c r="M229" s="189"/>
      <c r="N229" s="190"/>
    </row>
    <row r="230" spans="3:14" hidden="1" outlineLevel="1" x14ac:dyDescent="0.2">
      <c r="C230" s="13"/>
      <c r="D230" s="79">
        <f t="shared" si="38"/>
        <v>68</v>
      </c>
      <c r="E230" s="162" t="str">
        <f>IF(OR('Services - NHC'!E77="",'Services - NHC'!E77="[Enter service]"),"",'Services - NHC'!E77)</f>
        <v/>
      </c>
      <c r="F230" s="163" t="str">
        <f>IF(OR('Services - NHC'!F77="",'Services - NHC'!F77="[Select]"),"",'Services - NHC'!F77)</f>
        <v/>
      </c>
      <c r="G230" s="175">
        <f>IF('Revenue - Base year'!V79="","",'Revenue - Base year'!V79)</f>
        <v>0</v>
      </c>
      <c r="H230" s="175">
        <f t="shared" si="48"/>
        <v>0</v>
      </c>
      <c r="I230" s="175">
        <f>IF('Expenditure - Base year'!R78="","",'Expenditure - Base year'!R78)</f>
        <v>0</v>
      </c>
      <c r="J230" s="174">
        <f t="shared" si="49"/>
        <v>0</v>
      </c>
      <c r="K230" s="191">
        <f t="shared" si="50"/>
        <v>0</v>
      </c>
      <c r="L230" s="195">
        <f t="shared" si="51"/>
        <v>0</v>
      </c>
      <c r="M230" s="189"/>
      <c r="N230" s="190"/>
    </row>
    <row r="231" spans="3:14" hidden="1" outlineLevel="1" x14ac:dyDescent="0.2">
      <c r="C231" s="13"/>
      <c r="D231" s="19">
        <f t="shared" si="38"/>
        <v>69</v>
      </c>
      <c r="E231" s="162" t="str">
        <f>IF(OR('Services - NHC'!E78="",'Services - NHC'!E78="[Enter service]"),"",'Services - NHC'!E78)</f>
        <v/>
      </c>
      <c r="F231" s="163" t="str">
        <f>IF(OR('Services - NHC'!F78="",'Services - NHC'!F78="[Select]"),"",'Services - NHC'!F78)</f>
        <v/>
      </c>
      <c r="G231" s="175">
        <f>IF('Revenue - Base year'!V80="","",'Revenue - Base year'!V80)</f>
        <v>0</v>
      </c>
      <c r="H231" s="175">
        <f t="shared" si="48"/>
        <v>0</v>
      </c>
      <c r="I231" s="175">
        <f>IF('Expenditure - Base year'!R79="","",'Expenditure - Base year'!R79)</f>
        <v>0</v>
      </c>
      <c r="J231" s="174">
        <f t="shared" si="49"/>
        <v>0</v>
      </c>
      <c r="K231" s="191">
        <f t="shared" si="50"/>
        <v>0</v>
      </c>
      <c r="L231" s="195">
        <f t="shared" si="51"/>
        <v>0</v>
      </c>
      <c r="M231" s="189"/>
      <c r="N231" s="190"/>
    </row>
    <row r="232" spans="3:14" hidden="1" outlineLevel="1" x14ac:dyDescent="0.2">
      <c r="C232" s="13"/>
      <c r="D232" s="19">
        <f t="shared" ref="D232:D295" si="52">D231+1</f>
        <v>70</v>
      </c>
      <c r="E232" s="162" t="str">
        <f>IF(OR('Services - NHC'!E79="",'Services - NHC'!E79="[Enter service]"),"",'Services - NHC'!E79)</f>
        <v/>
      </c>
      <c r="F232" s="163" t="str">
        <f>IF(OR('Services - NHC'!F79="",'Services - NHC'!F79="[Select]"),"",'Services - NHC'!F79)</f>
        <v/>
      </c>
      <c r="G232" s="175">
        <f>IF('Revenue - Base year'!V81="","",'Revenue - Base year'!V81)</f>
        <v>0</v>
      </c>
      <c r="H232" s="175">
        <f t="shared" si="48"/>
        <v>0</v>
      </c>
      <c r="I232" s="175">
        <f>IF('Expenditure - Base year'!R80="","",'Expenditure - Base year'!R80)</f>
        <v>0</v>
      </c>
      <c r="J232" s="174">
        <f t="shared" si="49"/>
        <v>0</v>
      </c>
      <c r="K232" s="191">
        <f t="shared" si="50"/>
        <v>0</v>
      </c>
      <c r="L232" s="195">
        <f t="shared" si="51"/>
        <v>0</v>
      </c>
      <c r="M232" s="189"/>
      <c r="N232" s="190"/>
    </row>
    <row r="233" spans="3:14" hidden="1" outlineLevel="1" x14ac:dyDescent="0.2">
      <c r="C233" s="13"/>
      <c r="D233" s="19">
        <f t="shared" si="52"/>
        <v>71</v>
      </c>
      <c r="E233" s="162" t="str">
        <f>IF(OR('Services - NHC'!E80="",'Services - NHC'!E80="[Enter service]"),"",'Services - NHC'!E80)</f>
        <v/>
      </c>
      <c r="F233" s="163" t="str">
        <f>IF(OR('Services - NHC'!F80="",'Services - NHC'!F80="[Select]"),"",'Services - NHC'!F80)</f>
        <v/>
      </c>
      <c r="G233" s="175">
        <f>IF('Revenue - Base year'!V82="","",'Revenue - Base year'!V82)</f>
        <v>0</v>
      </c>
      <c r="H233" s="175">
        <f t="shared" si="48"/>
        <v>0</v>
      </c>
      <c r="I233" s="175">
        <f>IF('Expenditure - Base year'!R81="","",'Expenditure - Base year'!R81)</f>
        <v>0</v>
      </c>
      <c r="J233" s="174">
        <f t="shared" si="49"/>
        <v>0</v>
      </c>
      <c r="K233" s="191">
        <f t="shared" si="50"/>
        <v>0</v>
      </c>
      <c r="L233" s="195">
        <f t="shared" si="51"/>
        <v>0</v>
      </c>
      <c r="M233" s="189"/>
      <c r="N233" s="190"/>
    </row>
    <row r="234" spans="3:14" hidden="1" outlineLevel="1" x14ac:dyDescent="0.2">
      <c r="C234" s="13"/>
      <c r="D234" s="79">
        <f t="shared" si="52"/>
        <v>72</v>
      </c>
      <c r="E234" s="162" t="str">
        <f>IF(OR('Services - NHC'!E81="",'Services - NHC'!E81="[Enter service]"),"",'Services - NHC'!E81)</f>
        <v/>
      </c>
      <c r="F234" s="163" t="str">
        <f>IF(OR('Services - NHC'!F81="",'Services - NHC'!F81="[Select]"),"",'Services - NHC'!F81)</f>
        <v/>
      </c>
      <c r="G234" s="175">
        <f>IF('Revenue - Base year'!V83="","",'Revenue - Base year'!V83)</f>
        <v>0</v>
      </c>
      <c r="H234" s="175">
        <f t="shared" si="48"/>
        <v>0</v>
      </c>
      <c r="I234" s="175">
        <f>IF('Expenditure - Base year'!R82="","",'Expenditure - Base year'!R82)</f>
        <v>0</v>
      </c>
      <c r="J234" s="174">
        <f t="shared" si="49"/>
        <v>0</v>
      </c>
      <c r="K234" s="191">
        <f t="shared" si="50"/>
        <v>0</v>
      </c>
      <c r="L234" s="195">
        <f t="shared" si="51"/>
        <v>0</v>
      </c>
      <c r="M234" s="189"/>
      <c r="N234" s="190"/>
    </row>
    <row r="235" spans="3:14" hidden="1" outlineLevel="1" x14ac:dyDescent="0.2">
      <c r="C235" s="13"/>
      <c r="D235" s="19">
        <f t="shared" si="52"/>
        <v>73</v>
      </c>
      <c r="E235" s="162" t="str">
        <f>IF(OR('Services - NHC'!E82="",'Services - NHC'!E82="[Enter service]"),"",'Services - NHC'!E82)</f>
        <v/>
      </c>
      <c r="F235" s="163" t="str">
        <f>IF(OR('Services - NHC'!F82="",'Services - NHC'!F82="[Select]"),"",'Services - NHC'!F82)</f>
        <v/>
      </c>
      <c r="G235" s="175">
        <f>IF('Revenue - Base year'!V84="","",'Revenue - Base year'!V84)</f>
        <v>0</v>
      </c>
      <c r="H235" s="175">
        <f t="shared" si="48"/>
        <v>0</v>
      </c>
      <c r="I235" s="175">
        <f>IF('Expenditure - Base year'!R83="","",'Expenditure - Base year'!R83)</f>
        <v>0</v>
      </c>
      <c r="J235" s="174">
        <f t="shared" si="49"/>
        <v>0</v>
      </c>
      <c r="K235" s="191">
        <f t="shared" si="50"/>
        <v>0</v>
      </c>
      <c r="L235" s="195">
        <f t="shared" si="51"/>
        <v>0</v>
      </c>
      <c r="M235" s="189"/>
      <c r="N235" s="190"/>
    </row>
    <row r="236" spans="3:14" hidden="1" outlineLevel="1" x14ac:dyDescent="0.2">
      <c r="C236" s="13"/>
      <c r="D236" s="19">
        <f t="shared" si="52"/>
        <v>74</v>
      </c>
      <c r="E236" s="162" t="str">
        <f>IF(OR('Services - NHC'!E83="",'Services - NHC'!E83="[Enter service]"),"",'Services - NHC'!E83)</f>
        <v/>
      </c>
      <c r="F236" s="163" t="str">
        <f>IF(OR('Services - NHC'!F83="",'Services - NHC'!F83="[Select]"),"",'Services - NHC'!F83)</f>
        <v/>
      </c>
      <c r="G236" s="175">
        <f>IF('Revenue - Base year'!V85="","",'Revenue - Base year'!V85)</f>
        <v>0</v>
      </c>
      <c r="H236" s="175">
        <f t="shared" si="48"/>
        <v>0</v>
      </c>
      <c r="I236" s="175">
        <f>IF('Expenditure - Base year'!R84="","",'Expenditure - Base year'!R84)</f>
        <v>0</v>
      </c>
      <c r="J236" s="174">
        <f t="shared" si="49"/>
        <v>0</v>
      </c>
      <c r="K236" s="191">
        <f t="shared" si="50"/>
        <v>0</v>
      </c>
      <c r="L236" s="195">
        <f t="shared" si="51"/>
        <v>0</v>
      </c>
      <c r="M236" s="189"/>
      <c r="N236" s="190"/>
    </row>
    <row r="237" spans="3:14" hidden="1" outlineLevel="1" x14ac:dyDescent="0.2">
      <c r="C237" s="13"/>
      <c r="D237" s="19">
        <f t="shared" si="52"/>
        <v>75</v>
      </c>
      <c r="E237" s="162" t="str">
        <f>IF(OR('Services - NHC'!E84="",'Services - NHC'!E84="[Enter service]"),"",'Services - NHC'!E84)</f>
        <v/>
      </c>
      <c r="F237" s="163" t="str">
        <f>IF(OR('Services - NHC'!F84="",'Services - NHC'!F84="[Select]"),"",'Services - NHC'!F84)</f>
        <v/>
      </c>
      <c r="G237" s="175">
        <f>IF('Revenue - Base year'!V86="","",'Revenue - Base year'!V86)</f>
        <v>0</v>
      </c>
      <c r="H237" s="175">
        <f t="shared" si="48"/>
        <v>0</v>
      </c>
      <c r="I237" s="175">
        <f>IF('Expenditure - Base year'!R85="","",'Expenditure - Base year'!R85)</f>
        <v>0</v>
      </c>
      <c r="J237" s="174">
        <f t="shared" si="49"/>
        <v>0</v>
      </c>
      <c r="K237" s="191">
        <f t="shared" si="50"/>
        <v>0</v>
      </c>
      <c r="L237" s="195">
        <f t="shared" si="51"/>
        <v>0</v>
      </c>
      <c r="M237" s="189"/>
      <c r="N237" s="190"/>
    </row>
    <row r="238" spans="3:14" hidden="1" outlineLevel="1" x14ac:dyDescent="0.2">
      <c r="C238" s="13"/>
      <c r="D238" s="79">
        <f t="shared" si="52"/>
        <v>76</v>
      </c>
      <c r="E238" s="162" t="str">
        <f>IF(OR('Services - NHC'!E85="",'Services - NHC'!E85="[Enter service]"),"",'Services - NHC'!E85)</f>
        <v/>
      </c>
      <c r="F238" s="163" t="str">
        <f>IF(OR('Services - NHC'!F85="",'Services - NHC'!F85="[Select]"),"",'Services - NHC'!F85)</f>
        <v/>
      </c>
      <c r="G238" s="175">
        <f>IF('Revenue - Base year'!V87="","",'Revenue - Base year'!V87)</f>
        <v>0</v>
      </c>
      <c r="H238" s="175">
        <f t="shared" si="48"/>
        <v>0</v>
      </c>
      <c r="I238" s="175">
        <f>IF('Expenditure - Base year'!R86="","",'Expenditure - Base year'!R86)</f>
        <v>0</v>
      </c>
      <c r="J238" s="174">
        <f t="shared" si="49"/>
        <v>0</v>
      </c>
      <c r="K238" s="191">
        <f t="shared" si="50"/>
        <v>0</v>
      </c>
      <c r="L238" s="195">
        <f t="shared" si="51"/>
        <v>0</v>
      </c>
      <c r="M238" s="189"/>
      <c r="N238" s="190"/>
    </row>
    <row r="239" spans="3:14" hidden="1" outlineLevel="1" x14ac:dyDescent="0.2">
      <c r="C239" s="13"/>
      <c r="D239" s="19">
        <f t="shared" si="52"/>
        <v>77</v>
      </c>
      <c r="E239" s="162" t="str">
        <f>IF(OR('Services - NHC'!E86="",'Services - NHC'!E86="[Enter service]"),"",'Services - NHC'!E86)</f>
        <v/>
      </c>
      <c r="F239" s="163" t="str">
        <f>IF(OR('Services - NHC'!F86="",'Services - NHC'!F86="[Select]"),"",'Services - NHC'!F86)</f>
        <v/>
      </c>
      <c r="G239" s="175">
        <f>IF('Revenue - Base year'!V88="","",'Revenue - Base year'!V88)</f>
        <v>0</v>
      </c>
      <c r="H239" s="175">
        <f t="shared" si="48"/>
        <v>0</v>
      </c>
      <c r="I239" s="175">
        <f>IF('Expenditure - Base year'!R87="","",'Expenditure - Base year'!R87)</f>
        <v>0</v>
      </c>
      <c r="J239" s="174">
        <f t="shared" si="49"/>
        <v>0</v>
      </c>
      <c r="K239" s="191">
        <f t="shared" si="50"/>
        <v>0</v>
      </c>
      <c r="L239" s="195">
        <f t="shared" si="51"/>
        <v>0</v>
      </c>
      <c r="M239" s="189"/>
      <c r="N239" s="190"/>
    </row>
    <row r="240" spans="3:14" hidden="1" outlineLevel="1" x14ac:dyDescent="0.2">
      <c r="C240" s="13"/>
      <c r="D240" s="19">
        <f t="shared" si="52"/>
        <v>78</v>
      </c>
      <c r="E240" s="162" t="str">
        <f>IF(OR('Services - NHC'!E87="",'Services - NHC'!E87="[Enter service]"),"",'Services - NHC'!E87)</f>
        <v/>
      </c>
      <c r="F240" s="163" t="str">
        <f>IF(OR('Services - NHC'!F87="",'Services - NHC'!F87="[Select]"),"",'Services - NHC'!F87)</f>
        <v/>
      </c>
      <c r="G240" s="175">
        <f>IF('Revenue - Base year'!V89="","",'Revenue - Base year'!V89)</f>
        <v>0</v>
      </c>
      <c r="H240" s="175">
        <f t="shared" si="48"/>
        <v>0</v>
      </c>
      <c r="I240" s="175">
        <f>IF('Expenditure - Base year'!R88="","",'Expenditure - Base year'!R88)</f>
        <v>0</v>
      </c>
      <c r="J240" s="174">
        <f t="shared" si="49"/>
        <v>0</v>
      </c>
      <c r="K240" s="191">
        <f t="shared" si="50"/>
        <v>0</v>
      </c>
      <c r="L240" s="195">
        <f t="shared" si="51"/>
        <v>0</v>
      </c>
      <c r="M240" s="189"/>
      <c r="N240" s="190"/>
    </row>
    <row r="241" spans="3:14" hidden="1" outlineLevel="1" x14ac:dyDescent="0.2">
      <c r="C241" s="13"/>
      <c r="D241" s="79">
        <f t="shared" si="52"/>
        <v>79</v>
      </c>
      <c r="E241" s="162" t="str">
        <f>IF(OR('Services - NHC'!E88="",'Services - NHC'!E88="[Enter service]"),"",'Services - NHC'!E88)</f>
        <v/>
      </c>
      <c r="F241" s="163" t="str">
        <f>IF(OR('Services - NHC'!F88="",'Services - NHC'!F88="[Select]"),"",'Services - NHC'!F88)</f>
        <v/>
      </c>
      <c r="G241" s="175">
        <f>IF('Revenue - Base year'!V90="","",'Revenue - Base year'!V90)</f>
        <v>0</v>
      </c>
      <c r="H241" s="175">
        <f t="shared" si="48"/>
        <v>0</v>
      </c>
      <c r="I241" s="175">
        <f>IF('Expenditure - Base year'!R89="","",'Expenditure - Base year'!R89)</f>
        <v>0</v>
      </c>
      <c r="J241" s="174">
        <f t="shared" si="49"/>
        <v>0</v>
      </c>
      <c r="K241" s="191">
        <f t="shared" si="50"/>
        <v>0</v>
      </c>
      <c r="L241" s="195">
        <f t="shared" si="51"/>
        <v>0</v>
      </c>
      <c r="M241" s="189"/>
      <c r="N241" s="190"/>
    </row>
    <row r="242" spans="3:14" hidden="1" outlineLevel="1" x14ac:dyDescent="0.2">
      <c r="C242" s="13"/>
      <c r="D242" s="19">
        <f t="shared" si="52"/>
        <v>80</v>
      </c>
      <c r="E242" s="162" t="str">
        <f>IF(OR('Services - NHC'!E89="",'Services - NHC'!E89="[Enter service]"),"",'Services - NHC'!E89)</f>
        <v/>
      </c>
      <c r="F242" s="163" t="str">
        <f>IF(OR('Services - NHC'!F89="",'Services - NHC'!F89="[Select]"),"",'Services - NHC'!F89)</f>
        <v/>
      </c>
      <c r="G242" s="175">
        <f>IF('Revenue - Base year'!V91="","",'Revenue - Base year'!V91)</f>
        <v>0</v>
      </c>
      <c r="H242" s="175">
        <f t="shared" si="48"/>
        <v>0</v>
      </c>
      <c r="I242" s="175">
        <f>IF('Expenditure - Base year'!R90="","",'Expenditure - Base year'!R90)</f>
        <v>0</v>
      </c>
      <c r="J242" s="174">
        <f t="shared" si="49"/>
        <v>0</v>
      </c>
      <c r="K242" s="191">
        <f t="shared" si="50"/>
        <v>0</v>
      </c>
      <c r="L242" s="195">
        <f t="shared" si="51"/>
        <v>0</v>
      </c>
      <c r="M242" s="189"/>
      <c r="N242" s="190"/>
    </row>
    <row r="243" spans="3:14" hidden="1" outlineLevel="1" x14ac:dyDescent="0.2">
      <c r="C243" s="13"/>
      <c r="D243" s="19">
        <f t="shared" si="52"/>
        <v>81</v>
      </c>
      <c r="E243" s="162" t="str">
        <f>IF(OR('Services - NHC'!E90="",'Services - NHC'!E90="[Enter service]"),"",'Services - NHC'!E90)</f>
        <v/>
      </c>
      <c r="F243" s="163" t="str">
        <f>IF(OR('Services - NHC'!F90="",'Services - NHC'!F90="[Select]"),"",'Services - NHC'!F90)</f>
        <v/>
      </c>
      <c r="G243" s="175">
        <f>IF('Revenue - Base year'!V92="","",'Revenue - Base year'!V92)</f>
        <v>0</v>
      </c>
      <c r="H243" s="175">
        <f t="shared" si="48"/>
        <v>0</v>
      </c>
      <c r="I243" s="175">
        <f>IF('Expenditure - Base year'!R91="","",'Expenditure - Base year'!R91)</f>
        <v>0</v>
      </c>
      <c r="J243" s="174">
        <f t="shared" si="49"/>
        <v>0</v>
      </c>
      <c r="K243" s="191">
        <f t="shared" si="50"/>
        <v>0</v>
      </c>
      <c r="L243" s="195">
        <f t="shared" si="51"/>
        <v>0</v>
      </c>
      <c r="M243" s="189"/>
      <c r="N243" s="190"/>
    </row>
    <row r="244" spans="3:14" hidden="1" outlineLevel="1" x14ac:dyDescent="0.2">
      <c r="C244" s="13"/>
      <c r="D244" s="19">
        <f t="shared" si="52"/>
        <v>82</v>
      </c>
      <c r="E244" s="162" t="str">
        <f>IF(OR('Services - NHC'!E91="",'Services - NHC'!E91="[Enter service]"),"",'Services - NHC'!E91)</f>
        <v/>
      </c>
      <c r="F244" s="163" t="str">
        <f>IF(OR('Services - NHC'!F91="",'Services - NHC'!F91="[Select]"),"",'Services - NHC'!F91)</f>
        <v/>
      </c>
      <c r="G244" s="175">
        <f>IF('Revenue - Base year'!V93="","",'Revenue - Base year'!V93)</f>
        <v>0</v>
      </c>
      <c r="H244" s="175">
        <f t="shared" si="48"/>
        <v>0</v>
      </c>
      <c r="I244" s="175">
        <f>IF('Expenditure - Base year'!R92="","",'Expenditure - Base year'!R92)</f>
        <v>0</v>
      </c>
      <c r="J244" s="174">
        <f t="shared" si="49"/>
        <v>0</v>
      </c>
      <c r="K244" s="191">
        <f t="shared" si="50"/>
        <v>0</v>
      </c>
      <c r="L244" s="195">
        <f t="shared" si="51"/>
        <v>0</v>
      </c>
      <c r="M244" s="189"/>
      <c r="N244" s="190"/>
    </row>
    <row r="245" spans="3:14" hidden="1" outlineLevel="1" x14ac:dyDescent="0.2">
      <c r="C245" s="13"/>
      <c r="D245" s="79">
        <f t="shared" si="52"/>
        <v>83</v>
      </c>
      <c r="E245" s="162" t="str">
        <f>IF(OR('Services - NHC'!E92="",'Services - NHC'!E92="[Enter service]"),"",'Services - NHC'!E92)</f>
        <v/>
      </c>
      <c r="F245" s="163" t="str">
        <f>IF(OR('Services - NHC'!F92="",'Services - NHC'!F92="[Select]"),"",'Services - NHC'!F92)</f>
        <v/>
      </c>
      <c r="G245" s="175">
        <f>IF('Revenue - Base year'!V94="","",'Revenue - Base year'!V94)</f>
        <v>0</v>
      </c>
      <c r="H245" s="175">
        <f t="shared" si="48"/>
        <v>0</v>
      </c>
      <c r="I245" s="175">
        <f>IF('Expenditure - Base year'!R93="","",'Expenditure - Base year'!R93)</f>
        <v>0</v>
      </c>
      <c r="J245" s="174">
        <f t="shared" si="49"/>
        <v>0</v>
      </c>
      <c r="K245" s="191">
        <f t="shared" si="50"/>
        <v>0</v>
      </c>
      <c r="L245" s="195">
        <f t="shared" si="51"/>
        <v>0</v>
      </c>
      <c r="M245" s="189"/>
      <c r="N245" s="190"/>
    </row>
    <row r="246" spans="3:14" hidden="1" outlineLevel="1" x14ac:dyDescent="0.2">
      <c r="C246" s="13"/>
      <c r="D246" s="19">
        <f t="shared" si="52"/>
        <v>84</v>
      </c>
      <c r="E246" s="162" t="str">
        <f>IF(OR('Services - NHC'!E93="",'Services - NHC'!E93="[Enter service]"),"",'Services - NHC'!E93)</f>
        <v/>
      </c>
      <c r="F246" s="163" t="str">
        <f>IF(OR('Services - NHC'!F93="",'Services - NHC'!F93="[Select]"),"",'Services - NHC'!F93)</f>
        <v/>
      </c>
      <c r="G246" s="175">
        <f>IF('Revenue - Base year'!V95="","",'Revenue - Base year'!V95)</f>
        <v>0</v>
      </c>
      <c r="H246" s="175">
        <f t="shared" si="48"/>
        <v>0</v>
      </c>
      <c r="I246" s="175">
        <f>IF('Expenditure - Base year'!R94="","",'Expenditure - Base year'!R94)</f>
        <v>0</v>
      </c>
      <c r="J246" s="174">
        <f t="shared" si="49"/>
        <v>0</v>
      </c>
      <c r="K246" s="191">
        <f t="shared" si="50"/>
        <v>0</v>
      </c>
      <c r="L246" s="195">
        <f t="shared" si="51"/>
        <v>0</v>
      </c>
      <c r="M246" s="189"/>
      <c r="N246" s="190"/>
    </row>
    <row r="247" spans="3:14" hidden="1" outlineLevel="1" x14ac:dyDescent="0.2">
      <c r="C247" s="13"/>
      <c r="D247" s="19">
        <f t="shared" si="52"/>
        <v>85</v>
      </c>
      <c r="E247" s="162" t="str">
        <f>IF(OR('Services - NHC'!E94="",'Services - NHC'!E94="[Enter service]"),"",'Services - NHC'!E94)</f>
        <v/>
      </c>
      <c r="F247" s="163" t="str">
        <f>IF(OR('Services - NHC'!F94="",'Services - NHC'!F94="[Select]"),"",'Services - NHC'!F94)</f>
        <v/>
      </c>
      <c r="G247" s="175">
        <f>IF('Revenue - Base year'!V96="","",'Revenue - Base year'!V96)</f>
        <v>0</v>
      </c>
      <c r="H247" s="175">
        <f t="shared" si="48"/>
        <v>0</v>
      </c>
      <c r="I247" s="175">
        <f>IF('Expenditure - Base year'!R95="","",'Expenditure - Base year'!R95)</f>
        <v>0</v>
      </c>
      <c r="J247" s="174">
        <f t="shared" si="49"/>
        <v>0</v>
      </c>
      <c r="K247" s="191">
        <f t="shared" si="50"/>
        <v>0</v>
      </c>
      <c r="L247" s="195">
        <f t="shared" si="51"/>
        <v>0</v>
      </c>
      <c r="M247" s="189"/>
      <c r="N247" s="190"/>
    </row>
    <row r="248" spans="3:14" hidden="1" outlineLevel="1" x14ac:dyDescent="0.2">
      <c r="C248" s="13"/>
      <c r="D248" s="19">
        <f t="shared" si="52"/>
        <v>86</v>
      </c>
      <c r="E248" s="162" t="str">
        <f>IF(OR('Services - NHC'!E95="",'Services - NHC'!E95="[Enter service]"),"",'Services - NHC'!E95)</f>
        <v/>
      </c>
      <c r="F248" s="163" t="str">
        <f>IF(OR('Services - NHC'!F95="",'Services - NHC'!F95="[Select]"),"",'Services - NHC'!F95)</f>
        <v/>
      </c>
      <c r="G248" s="175">
        <f>IF('Revenue - Base year'!V97="","",'Revenue - Base year'!V97)</f>
        <v>0</v>
      </c>
      <c r="H248" s="175">
        <f t="shared" si="48"/>
        <v>0</v>
      </c>
      <c r="I248" s="175">
        <f>IF('Expenditure - Base year'!R96="","",'Expenditure - Base year'!R96)</f>
        <v>0</v>
      </c>
      <c r="J248" s="174">
        <f t="shared" si="49"/>
        <v>0</v>
      </c>
      <c r="K248" s="191">
        <f t="shared" si="50"/>
        <v>0</v>
      </c>
      <c r="L248" s="195">
        <f t="shared" si="51"/>
        <v>0</v>
      </c>
      <c r="M248" s="189"/>
      <c r="N248" s="190"/>
    </row>
    <row r="249" spans="3:14" hidden="1" outlineLevel="1" x14ac:dyDescent="0.2">
      <c r="C249" s="13"/>
      <c r="D249" s="79">
        <f t="shared" si="52"/>
        <v>87</v>
      </c>
      <c r="E249" s="162" t="str">
        <f>IF(OR('Services - NHC'!E96="",'Services - NHC'!E96="[Enter service]"),"",'Services - NHC'!E96)</f>
        <v/>
      </c>
      <c r="F249" s="163" t="str">
        <f>IF(OR('Services - NHC'!F96="",'Services - NHC'!F96="[Select]"),"",'Services - NHC'!F96)</f>
        <v/>
      </c>
      <c r="G249" s="175">
        <f>IF('Revenue - Base year'!V98="","",'Revenue - Base year'!V98)</f>
        <v>0</v>
      </c>
      <c r="H249" s="175">
        <f t="shared" si="48"/>
        <v>0</v>
      </c>
      <c r="I249" s="175">
        <f>IF('Expenditure - Base year'!R97="","",'Expenditure - Base year'!R97)</f>
        <v>0</v>
      </c>
      <c r="J249" s="174">
        <f t="shared" si="49"/>
        <v>0</v>
      </c>
      <c r="K249" s="191">
        <f t="shared" si="50"/>
        <v>0</v>
      </c>
      <c r="L249" s="195">
        <f t="shared" si="51"/>
        <v>0</v>
      </c>
      <c r="M249" s="189"/>
      <c r="N249" s="190"/>
    </row>
    <row r="250" spans="3:14" hidden="1" outlineLevel="1" x14ac:dyDescent="0.2">
      <c r="C250" s="13"/>
      <c r="D250" s="19">
        <f t="shared" si="52"/>
        <v>88</v>
      </c>
      <c r="E250" s="162" t="str">
        <f>IF(OR('Services - NHC'!E97="",'Services - NHC'!E97="[Enter service]"),"",'Services - NHC'!E97)</f>
        <v/>
      </c>
      <c r="F250" s="163" t="str">
        <f>IF(OR('Services - NHC'!F97="",'Services - NHC'!F97="[Select]"),"",'Services - NHC'!F97)</f>
        <v/>
      </c>
      <c r="G250" s="175">
        <f>IF('Revenue - Base year'!V99="","",'Revenue - Base year'!V99)</f>
        <v>0</v>
      </c>
      <c r="H250" s="175">
        <f t="shared" si="48"/>
        <v>0</v>
      </c>
      <c r="I250" s="175">
        <f>IF('Expenditure - Base year'!R98="","",'Expenditure - Base year'!R98)</f>
        <v>0</v>
      </c>
      <c r="J250" s="174">
        <f t="shared" si="49"/>
        <v>0</v>
      </c>
      <c r="K250" s="191">
        <f t="shared" si="50"/>
        <v>0</v>
      </c>
      <c r="L250" s="195">
        <f t="shared" si="51"/>
        <v>0</v>
      </c>
      <c r="M250" s="189"/>
      <c r="N250" s="190"/>
    </row>
    <row r="251" spans="3:14" hidden="1" outlineLevel="1" x14ac:dyDescent="0.2">
      <c r="C251" s="13"/>
      <c r="D251" s="19">
        <f t="shared" si="52"/>
        <v>89</v>
      </c>
      <c r="E251" s="162" t="str">
        <f>IF(OR('Services - NHC'!E98="",'Services - NHC'!E98="[Enter service]"),"",'Services - NHC'!E98)</f>
        <v/>
      </c>
      <c r="F251" s="163" t="str">
        <f>IF(OR('Services - NHC'!F98="",'Services - NHC'!F98="[Select]"),"",'Services - NHC'!F98)</f>
        <v/>
      </c>
      <c r="G251" s="175">
        <f>IF('Revenue - Base year'!V100="","",'Revenue - Base year'!V100)</f>
        <v>0</v>
      </c>
      <c r="H251" s="175">
        <f t="shared" si="48"/>
        <v>0</v>
      </c>
      <c r="I251" s="175">
        <f>IF('Expenditure - Base year'!R99="","",'Expenditure - Base year'!R99)</f>
        <v>0</v>
      </c>
      <c r="J251" s="174">
        <f t="shared" si="49"/>
        <v>0</v>
      </c>
      <c r="K251" s="191">
        <f t="shared" si="50"/>
        <v>0</v>
      </c>
      <c r="L251" s="195">
        <f t="shared" si="51"/>
        <v>0</v>
      </c>
      <c r="M251" s="189"/>
      <c r="N251" s="190"/>
    </row>
    <row r="252" spans="3:14" hidden="1" outlineLevel="1" x14ac:dyDescent="0.2">
      <c r="C252" s="13"/>
      <c r="D252" s="79">
        <f t="shared" si="52"/>
        <v>90</v>
      </c>
      <c r="E252" s="162" t="str">
        <f>IF(OR('Services - NHC'!E99="",'Services - NHC'!E99="[Enter service]"),"",'Services - NHC'!E99)</f>
        <v/>
      </c>
      <c r="F252" s="163" t="str">
        <f>IF(OR('Services - NHC'!F99="",'Services - NHC'!F99="[Select]"),"",'Services - NHC'!F99)</f>
        <v/>
      </c>
      <c r="G252" s="175">
        <f>IF('Revenue - Base year'!V101="","",'Revenue - Base year'!V101)</f>
        <v>0</v>
      </c>
      <c r="H252" s="175">
        <f t="shared" si="48"/>
        <v>0</v>
      </c>
      <c r="I252" s="175">
        <f>IF('Expenditure - Base year'!R100="","",'Expenditure - Base year'!R100)</f>
        <v>0</v>
      </c>
      <c r="J252" s="174">
        <f t="shared" si="49"/>
        <v>0</v>
      </c>
      <c r="K252" s="191">
        <f t="shared" si="50"/>
        <v>0</v>
      </c>
      <c r="L252" s="195">
        <f t="shared" si="51"/>
        <v>0</v>
      </c>
      <c r="M252" s="189"/>
      <c r="N252" s="190"/>
    </row>
    <row r="253" spans="3:14" hidden="1" outlineLevel="1" x14ac:dyDescent="0.2">
      <c r="C253" s="13"/>
      <c r="D253" s="19">
        <f t="shared" si="52"/>
        <v>91</v>
      </c>
      <c r="E253" s="162" t="str">
        <f>IF(OR('Services - NHC'!E100="",'Services - NHC'!E100="[Enter service]"),"",'Services - NHC'!E100)</f>
        <v/>
      </c>
      <c r="F253" s="163" t="str">
        <f>IF(OR('Services - NHC'!F100="",'Services - NHC'!F100="[Select]"),"",'Services - NHC'!F100)</f>
        <v/>
      </c>
      <c r="G253" s="175">
        <f>IF('Revenue - Base year'!V102="","",'Revenue - Base year'!V102)</f>
        <v>0</v>
      </c>
      <c r="H253" s="175">
        <f t="shared" si="48"/>
        <v>0</v>
      </c>
      <c r="I253" s="175">
        <f>IF('Expenditure - Base year'!R101="","",'Expenditure - Base year'!R101)</f>
        <v>0</v>
      </c>
      <c r="J253" s="174">
        <f t="shared" si="49"/>
        <v>0</v>
      </c>
      <c r="K253" s="191">
        <f t="shared" si="50"/>
        <v>0</v>
      </c>
      <c r="L253" s="195">
        <f t="shared" si="51"/>
        <v>0</v>
      </c>
      <c r="M253" s="189"/>
      <c r="N253" s="190"/>
    </row>
    <row r="254" spans="3:14" hidden="1" outlineLevel="1" x14ac:dyDescent="0.2">
      <c r="C254" s="13"/>
      <c r="D254" s="19">
        <f t="shared" si="52"/>
        <v>92</v>
      </c>
      <c r="E254" s="162" t="str">
        <f>IF(OR('Services - NHC'!E101="",'Services - NHC'!E101="[Enter service]"),"",'Services - NHC'!E101)</f>
        <v/>
      </c>
      <c r="F254" s="163" t="str">
        <f>IF(OR('Services - NHC'!F101="",'Services - NHC'!F101="[Select]"),"",'Services - NHC'!F101)</f>
        <v/>
      </c>
      <c r="G254" s="175">
        <f>IF('Revenue - Base year'!V103="","",'Revenue - Base year'!V103)</f>
        <v>0</v>
      </c>
      <c r="H254" s="175">
        <f t="shared" si="48"/>
        <v>0</v>
      </c>
      <c r="I254" s="175">
        <f>IF('Expenditure - Base year'!R102="","",'Expenditure - Base year'!R102)</f>
        <v>0</v>
      </c>
      <c r="J254" s="174">
        <f t="shared" si="49"/>
        <v>0</v>
      </c>
      <c r="K254" s="191">
        <f t="shared" si="50"/>
        <v>0</v>
      </c>
      <c r="L254" s="195">
        <f t="shared" si="51"/>
        <v>0</v>
      </c>
      <c r="M254" s="189"/>
      <c r="N254" s="190"/>
    </row>
    <row r="255" spans="3:14" hidden="1" outlineLevel="1" x14ac:dyDescent="0.2">
      <c r="C255" s="13"/>
      <c r="D255" s="19">
        <f t="shared" si="52"/>
        <v>93</v>
      </c>
      <c r="E255" s="162" t="str">
        <f>IF(OR('Services - NHC'!E102="",'Services - NHC'!E102="[Enter service]"),"",'Services - NHC'!E102)</f>
        <v/>
      </c>
      <c r="F255" s="163" t="str">
        <f>IF(OR('Services - NHC'!F102="",'Services - NHC'!F102="[Select]"),"",'Services - NHC'!F102)</f>
        <v/>
      </c>
      <c r="G255" s="175">
        <f>IF('Revenue - Base year'!V104="","",'Revenue - Base year'!V104)</f>
        <v>0</v>
      </c>
      <c r="H255" s="175">
        <f t="shared" si="48"/>
        <v>0</v>
      </c>
      <c r="I255" s="175">
        <f>IF('Expenditure - Base year'!R103="","",'Expenditure - Base year'!R103)</f>
        <v>0</v>
      </c>
      <c r="J255" s="174">
        <f t="shared" si="49"/>
        <v>0</v>
      </c>
      <c r="K255" s="191">
        <f t="shared" si="50"/>
        <v>0</v>
      </c>
      <c r="L255" s="195">
        <f t="shared" si="51"/>
        <v>0</v>
      </c>
      <c r="M255" s="189"/>
      <c r="N255" s="190"/>
    </row>
    <row r="256" spans="3:14" hidden="1" outlineLevel="1" x14ac:dyDescent="0.2">
      <c r="C256" s="13"/>
      <c r="D256" s="79">
        <f t="shared" si="52"/>
        <v>94</v>
      </c>
      <c r="E256" s="162" t="str">
        <f>IF(OR('Services - NHC'!E103="",'Services - NHC'!E103="[Enter service]"),"",'Services - NHC'!E103)</f>
        <v/>
      </c>
      <c r="F256" s="163" t="str">
        <f>IF(OR('Services - NHC'!F103="",'Services - NHC'!F103="[Select]"),"",'Services - NHC'!F103)</f>
        <v/>
      </c>
      <c r="G256" s="175">
        <f>IF('Revenue - Base year'!V105="","",'Revenue - Base year'!V105)</f>
        <v>0</v>
      </c>
      <c r="H256" s="175">
        <f t="shared" si="48"/>
        <v>0</v>
      </c>
      <c r="I256" s="175">
        <f>IF('Expenditure - Base year'!R104="","",'Expenditure - Base year'!R104)</f>
        <v>0</v>
      </c>
      <c r="J256" s="174">
        <f t="shared" si="49"/>
        <v>0</v>
      </c>
      <c r="K256" s="191">
        <f t="shared" si="50"/>
        <v>0</v>
      </c>
      <c r="L256" s="195">
        <f t="shared" si="51"/>
        <v>0</v>
      </c>
      <c r="M256" s="189"/>
      <c r="N256" s="190"/>
    </row>
    <row r="257" spans="3:14" hidden="1" outlineLevel="1" x14ac:dyDescent="0.2">
      <c r="C257" s="13"/>
      <c r="D257" s="19">
        <f t="shared" si="52"/>
        <v>95</v>
      </c>
      <c r="E257" s="162" t="str">
        <f>IF(OR('Services - NHC'!E104="",'Services - NHC'!E104="[Enter service]"),"",'Services - NHC'!E104)</f>
        <v/>
      </c>
      <c r="F257" s="163" t="str">
        <f>IF(OR('Services - NHC'!F104="",'Services - NHC'!F104="[Select]"),"",'Services - NHC'!F104)</f>
        <v/>
      </c>
      <c r="G257" s="175">
        <f>IF('Revenue - Base year'!V106="","",'Revenue - Base year'!V106)</f>
        <v>0</v>
      </c>
      <c r="H257" s="175">
        <f t="shared" si="48"/>
        <v>0</v>
      </c>
      <c r="I257" s="175">
        <f>IF('Expenditure - Base year'!R105="","",'Expenditure - Base year'!R105)</f>
        <v>0</v>
      </c>
      <c r="J257" s="174">
        <f t="shared" si="49"/>
        <v>0</v>
      </c>
      <c r="K257" s="191">
        <f t="shared" si="50"/>
        <v>0</v>
      </c>
      <c r="L257" s="195">
        <f t="shared" si="51"/>
        <v>0</v>
      </c>
      <c r="M257" s="189"/>
      <c r="N257" s="190"/>
    </row>
    <row r="258" spans="3:14" hidden="1" outlineLevel="1" x14ac:dyDescent="0.2">
      <c r="C258" s="13"/>
      <c r="D258" s="19">
        <f t="shared" si="52"/>
        <v>96</v>
      </c>
      <c r="E258" s="162" t="str">
        <f>IF(OR('Services - NHC'!E105="",'Services - NHC'!E105="[Enter service]"),"",'Services - NHC'!E105)</f>
        <v/>
      </c>
      <c r="F258" s="163" t="str">
        <f>IF(OR('Services - NHC'!F105="",'Services - NHC'!F105="[Select]"),"",'Services - NHC'!F105)</f>
        <v/>
      </c>
      <c r="G258" s="175">
        <f>IF('Revenue - Base year'!V107="","",'Revenue - Base year'!V107)</f>
        <v>0</v>
      </c>
      <c r="H258" s="175">
        <f t="shared" si="48"/>
        <v>0</v>
      </c>
      <c r="I258" s="175">
        <f>IF('Expenditure - Base year'!R106="","",'Expenditure - Base year'!R106)</f>
        <v>0</v>
      </c>
      <c r="J258" s="174">
        <f t="shared" si="49"/>
        <v>0</v>
      </c>
      <c r="K258" s="191">
        <f t="shared" si="50"/>
        <v>0</v>
      </c>
      <c r="L258" s="195">
        <f t="shared" si="51"/>
        <v>0</v>
      </c>
      <c r="M258" s="189"/>
      <c r="N258" s="190"/>
    </row>
    <row r="259" spans="3:14" hidden="1" outlineLevel="1" x14ac:dyDescent="0.2">
      <c r="C259" s="13"/>
      <c r="D259" s="19">
        <f t="shared" si="52"/>
        <v>97</v>
      </c>
      <c r="E259" s="162" t="str">
        <f>IF(OR('Services - NHC'!E106="",'Services - NHC'!E106="[Enter service]"),"",'Services - NHC'!E106)</f>
        <v/>
      </c>
      <c r="F259" s="163" t="str">
        <f>IF(OR('Services - NHC'!F106="",'Services - NHC'!F106="[Select]"),"",'Services - NHC'!F106)</f>
        <v/>
      </c>
      <c r="G259" s="175">
        <f>IF('Revenue - Base year'!V108="","",'Revenue - Base year'!V108)</f>
        <v>0</v>
      </c>
      <c r="H259" s="175">
        <f t="shared" si="48"/>
        <v>0</v>
      </c>
      <c r="I259" s="175">
        <f>IF('Expenditure - Base year'!R107="","",'Expenditure - Base year'!R107)</f>
        <v>0</v>
      </c>
      <c r="J259" s="174">
        <f t="shared" si="49"/>
        <v>0</v>
      </c>
      <c r="K259" s="191">
        <f t="shared" si="50"/>
        <v>0</v>
      </c>
      <c r="L259" s="195">
        <f t="shared" si="51"/>
        <v>0</v>
      </c>
      <c r="M259" s="189"/>
      <c r="N259" s="190"/>
    </row>
    <row r="260" spans="3:14" hidden="1" outlineLevel="1" x14ac:dyDescent="0.2">
      <c r="C260" s="13"/>
      <c r="D260" s="79">
        <f t="shared" si="52"/>
        <v>98</v>
      </c>
      <c r="E260" s="162" t="str">
        <f>IF(OR('Services - NHC'!E107="",'Services - NHC'!E107="[Enter service]"),"",'Services - NHC'!E107)</f>
        <v/>
      </c>
      <c r="F260" s="163" t="str">
        <f>IF(OR('Services - NHC'!F107="",'Services - NHC'!F107="[Select]"),"",'Services - NHC'!F107)</f>
        <v/>
      </c>
      <c r="G260" s="175">
        <f>IF('Revenue - Base year'!V109="","",'Revenue - Base year'!V109)</f>
        <v>0</v>
      </c>
      <c r="H260" s="175">
        <f t="shared" si="48"/>
        <v>0</v>
      </c>
      <c r="I260" s="175">
        <f>IF('Expenditure - Base year'!R108="","",'Expenditure - Base year'!R108)</f>
        <v>0</v>
      </c>
      <c r="J260" s="174">
        <f t="shared" si="49"/>
        <v>0</v>
      </c>
      <c r="K260" s="191">
        <f t="shared" si="50"/>
        <v>0</v>
      </c>
      <c r="L260" s="195">
        <f t="shared" si="51"/>
        <v>0</v>
      </c>
      <c r="M260" s="189"/>
      <c r="N260" s="190"/>
    </row>
    <row r="261" spans="3:14" hidden="1" outlineLevel="1" x14ac:dyDescent="0.2">
      <c r="C261" s="13"/>
      <c r="D261" s="19">
        <f t="shared" si="52"/>
        <v>99</v>
      </c>
      <c r="E261" s="162" t="str">
        <f>IF(OR('Services - NHC'!E108="",'Services - NHC'!E108="[Enter service]"),"",'Services - NHC'!E108)</f>
        <v/>
      </c>
      <c r="F261" s="163" t="str">
        <f>IF(OR('Services - NHC'!F108="",'Services - NHC'!F108="[Select]"),"",'Services - NHC'!F108)</f>
        <v/>
      </c>
      <c r="G261" s="175">
        <f>IF('Revenue - Base year'!V110="","",'Revenue - Base year'!V110)</f>
        <v>0</v>
      </c>
      <c r="H261" s="175">
        <f t="shared" si="48"/>
        <v>0</v>
      </c>
      <c r="I261" s="175">
        <f>IF('Expenditure - Base year'!R109="","",'Expenditure - Base year'!R109)</f>
        <v>0</v>
      </c>
      <c r="J261" s="174">
        <f t="shared" si="49"/>
        <v>0</v>
      </c>
      <c r="K261" s="191">
        <f t="shared" si="50"/>
        <v>0</v>
      </c>
      <c r="L261" s="195">
        <f t="shared" si="51"/>
        <v>0</v>
      </c>
      <c r="M261" s="189"/>
      <c r="N261" s="190"/>
    </row>
    <row r="262" spans="3:14" hidden="1" outlineLevel="1" x14ac:dyDescent="0.2">
      <c r="C262" s="13"/>
      <c r="D262" s="19">
        <f t="shared" si="52"/>
        <v>100</v>
      </c>
      <c r="E262" s="162" t="str">
        <f>IF(OR('Services - NHC'!E109="",'Services - NHC'!E109="[Enter service]"),"",'Services - NHC'!E109)</f>
        <v/>
      </c>
      <c r="F262" s="163" t="str">
        <f>IF(OR('Services - NHC'!F109="",'Services - NHC'!F109="[Select]"),"",'Services - NHC'!F109)</f>
        <v/>
      </c>
      <c r="G262" s="175">
        <f>IF('Revenue - Base year'!V111="","",'Revenue - Base year'!V111)</f>
        <v>0</v>
      </c>
      <c r="H262" s="175">
        <f t="shared" si="48"/>
        <v>0</v>
      </c>
      <c r="I262" s="175">
        <f>IF('Expenditure - Base year'!R110="","",'Expenditure - Base year'!R110)</f>
        <v>0</v>
      </c>
      <c r="J262" s="174">
        <f t="shared" si="49"/>
        <v>0</v>
      </c>
      <c r="K262" s="191">
        <f t="shared" si="50"/>
        <v>0</v>
      </c>
      <c r="L262" s="195">
        <f t="shared" si="51"/>
        <v>0</v>
      </c>
      <c r="M262" s="189"/>
      <c r="N262" s="190"/>
    </row>
    <row r="263" spans="3:14" hidden="1" outlineLevel="1" x14ac:dyDescent="0.2">
      <c r="C263" s="13"/>
      <c r="D263" s="19">
        <f t="shared" si="52"/>
        <v>101</v>
      </c>
      <c r="E263" s="162" t="str">
        <f>IF(OR('Services - NHC'!E110="",'Services - NHC'!E110="[Enter service]"),"",'Services - NHC'!E110)</f>
        <v/>
      </c>
      <c r="F263" s="163" t="str">
        <f>IF(OR('Services - NHC'!F110="",'Services - NHC'!F110="[Select]"),"",'Services - NHC'!F110)</f>
        <v/>
      </c>
      <c r="G263" s="175">
        <f>IF('Revenue - Base year'!V112="","",'Revenue - Base year'!V112)</f>
        <v>0</v>
      </c>
      <c r="H263" s="175">
        <f t="shared" si="48"/>
        <v>0</v>
      </c>
      <c r="I263" s="175">
        <f>IF('Expenditure - Base year'!R111="","",'Expenditure - Base year'!R111)</f>
        <v>0</v>
      </c>
      <c r="J263" s="174">
        <f t="shared" si="49"/>
        <v>0</v>
      </c>
      <c r="K263" s="191">
        <f t="shared" si="50"/>
        <v>0</v>
      </c>
      <c r="L263" s="195">
        <f t="shared" si="51"/>
        <v>0</v>
      </c>
      <c r="M263" s="189"/>
      <c r="N263" s="190"/>
    </row>
    <row r="264" spans="3:14" hidden="1" outlineLevel="1" x14ac:dyDescent="0.2">
      <c r="C264" s="13"/>
      <c r="D264" s="19">
        <f t="shared" si="52"/>
        <v>102</v>
      </c>
      <c r="E264" s="162" t="str">
        <f>IF(OR('Services - NHC'!E111="",'Services - NHC'!E111="[Enter service]"),"",'Services - NHC'!E111)</f>
        <v/>
      </c>
      <c r="F264" s="163" t="str">
        <f>IF(OR('Services - NHC'!F111="",'Services - NHC'!F111="[Select]"),"",'Services - NHC'!F111)</f>
        <v/>
      </c>
      <c r="G264" s="175">
        <f>IF('Revenue - Base year'!V113="","",'Revenue - Base year'!V113)</f>
        <v>0</v>
      </c>
      <c r="H264" s="175">
        <f t="shared" si="48"/>
        <v>0</v>
      </c>
      <c r="I264" s="175">
        <f>IF('Expenditure - Base year'!R112="","",'Expenditure - Base year'!R112)</f>
        <v>0</v>
      </c>
      <c r="J264" s="174">
        <f t="shared" si="49"/>
        <v>0</v>
      </c>
      <c r="K264" s="191">
        <f t="shared" si="50"/>
        <v>0</v>
      </c>
      <c r="L264" s="195">
        <f t="shared" si="51"/>
        <v>0</v>
      </c>
      <c r="M264" s="189"/>
      <c r="N264" s="190"/>
    </row>
    <row r="265" spans="3:14" hidden="1" outlineLevel="1" x14ac:dyDescent="0.2">
      <c r="C265" s="13"/>
      <c r="D265" s="19">
        <f t="shared" si="52"/>
        <v>103</v>
      </c>
      <c r="E265" s="162" t="str">
        <f>IF(OR('Services - NHC'!E112="",'Services - NHC'!E112="[Enter service]"),"",'Services - NHC'!E112)</f>
        <v/>
      </c>
      <c r="F265" s="163" t="str">
        <f>IF(OR('Services - NHC'!F112="",'Services - NHC'!F112="[Select]"),"",'Services - NHC'!F112)</f>
        <v/>
      </c>
      <c r="G265" s="175">
        <f>IF('Revenue - Base year'!V114="","",'Revenue - Base year'!V114)</f>
        <v>0</v>
      </c>
      <c r="H265" s="175">
        <f t="shared" si="48"/>
        <v>0</v>
      </c>
      <c r="I265" s="175">
        <f>IF('Expenditure - Base year'!R113="","",'Expenditure - Base year'!R113)</f>
        <v>0</v>
      </c>
      <c r="J265" s="174">
        <f t="shared" si="49"/>
        <v>0</v>
      </c>
      <c r="K265" s="191">
        <f t="shared" si="50"/>
        <v>0</v>
      </c>
      <c r="L265" s="195">
        <f t="shared" si="51"/>
        <v>0</v>
      </c>
      <c r="M265" s="189"/>
      <c r="N265" s="190"/>
    </row>
    <row r="266" spans="3:14" hidden="1" outlineLevel="1" x14ac:dyDescent="0.2">
      <c r="C266" s="13"/>
      <c r="D266" s="19">
        <f t="shared" si="52"/>
        <v>104</v>
      </c>
      <c r="E266" s="162" t="str">
        <f>IF(OR('Services - NHC'!E113="",'Services - NHC'!E113="[Enter service]"),"",'Services - NHC'!E113)</f>
        <v/>
      </c>
      <c r="F266" s="163" t="str">
        <f>IF(OR('Services - NHC'!F113="",'Services - NHC'!F113="[Select]"),"",'Services - NHC'!F113)</f>
        <v/>
      </c>
      <c r="G266" s="175">
        <f>IF('Revenue - Base year'!V115="","",'Revenue - Base year'!V115)</f>
        <v>0</v>
      </c>
      <c r="H266" s="175">
        <f t="shared" si="48"/>
        <v>0</v>
      </c>
      <c r="I266" s="175">
        <f>IF('Expenditure - Base year'!R114="","",'Expenditure - Base year'!R114)</f>
        <v>0</v>
      </c>
      <c r="J266" s="174">
        <f t="shared" si="49"/>
        <v>0</v>
      </c>
      <c r="K266" s="191">
        <f t="shared" si="50"/>
        <v>0</v>
      </c>
      <c r="L266" s="195">
        <f t="shared" si="51"/>
        <v>0</v>
      </c>
      <c r="M266" s="189"/>
      <c r="N266" s="190"/>
    </row>
    <row r="267" spans="3:14" hidden="1" outlineLevel="1" x14ac:dyDescent="0.2">
      <c r="C267" s="13"/>
      <c r="D267" s="19">
        <f t="shared" si="52"/>
        <v>105</v>
      </c>
      <c r="E267" s="162" t="str">
        <f>IF(OR('Services - NHC'!E114="",'Services - NHC'!E114="[Enter service]"),"",'Services - NHC'!E114)</f>
        <v/>
      </c>
      <c r="F267" s="163" t="str">
        <f>IF(OR('Services - NHC'!F114="",'Services - NHC'!F114="[Select]"),"",'Services - NHC'!F114)</f>
        <v/>
      </c>
      <c r="G267" s="175">
        <f>IF('Revenue - Base year'!V116="","",'Revenue - Base year'!V116)</f>
        <v>0</v>
      </c>
      <c r="H267" s="175">
        <f t="shared" si="48"/>
        <v>0</v>
      </c>
      <c r="I267" s="175">
        <f>IF('Expenditure - Base year'!R115="","",'Expenditure - Base year'!R115)</f>
        <v>0</v>
      </c>
      <c r="J267" s="174">
        <f t="shared" si="49"/>
        <v>0</v>
      </c>
      <c r="K267" s="191">
        <f t="shared" si="50"/>
        <v>0</v>
      </c>
      <c r="L267" s="195">
        <f t="shared" si="51"/>
        <v>0</v>
      </c>
      <c r="M267" s="189"/>
      <c r="N267" s="190"/>
    </row>
    <row r="268" spans="3:14" hidden="1" outlineLevel="1" x14ac:dyDescent="0.2">
      <c r="C268" s="13"/>
      <c r="D268" s="19">
        <f t="shared" si="52"/>
        <v>106</v>
      </c>
      <c r="E268" s="162" t="str">
        <f>IF(OR('Services - NHC'!E115="",'Services - NHC'!E115="[Enter service]"),"",'Services - NHC'!E115)</f>
        <v/>
      </c>
      <c r="F268" s="163" t="str">
        <f>IF(OR('Services - NHC'!F115="",'Services - NHC'!F115="[Select]"),"",'Services - NHC'!F115)</f>
        <v/>
      </c>
      <c r="G268" s="175">
        <f>IF('Revenue - Base year'!V117="","",'Revenue - Base year'!V117)</f>
        <v>0</v>
      </c>
      <c r="H268" s="175">
        <f t="shared" si="48"/>
        <v>0</v>
      </c>
      <c r="I268" s="175">
        <f>IF('Expenditure - Base year'!R116="","",'Expenditure - Base year'!R116)</f>
        <v>0</v>
      </c>
      <c r="J268" s="174">
        <f t="shared" si="49"/>
        <v>0</v>
      </c>
      <c r="K268" s="191">
        <f t="shared" si="50"/>
        <v>0</v>
      </c>
      <c r="L268" s="195">
        <f t="shared" si="51"/>
        <v>0</v>
      </c>
      <c r="M268" s="189"/>
      <c r="N268" s="190"/>
    </row>
    <row r="269" spans="3:14" hidden="1" outlineLevel="1" x14ac:dyDescent="0.2">
      <c r="C269" s="13"/>
      <c r="D269" s="19">
        <f t="shared" si="52"/>
        <v>107</v>
      </c>
      <c r="E269" s="162" t="str">
        <f>IF(OR('Services - NHC'!E116="",'Services - NHC'!E116="[Enter service]"),"",'Services - NHC'!E116)</f>
        <v/>
      </c>
      <c r="F269" s="163" t="str">
        <f>IF(OR('Services - NHC'!F116="",'Services - NHC'!F116="[Select]"),"",'Services - NHC'!F116)</f>
        <v/>
      </c>
      <c r="G269" s="175">
        <f>IF('Revenue - Base year'!V118="","",'Revenue - Base year'!V118)</f>
        <v>0</v>
      </c>
      <c r="H269" s="175">
        <f t="shared" si="48"/>
        <v>0</v>
      </c>
      <c r="I269" s="175">
        <f>IF('Expenditure - Base year'!R117="","",'Expenditure - Base year'!R117)</f>
        <v>0</v>
      </c>
      <c r="J269" s="174">
        <f t="shared" si="49"/>
        <v>0</v>
      </c>
      <c r="K269" s="191">
        <f t="shared" si="50"/>
        <v>0</v>
      </c>
      <c r="L269" s="195">
        <f t="shared" si="51"/>
        <v>0</v>
      </c>
      <c r="M269" s="189"/>
      <c r="N269" s="190"/>
    </row>
    <row r="270" spans="3:14" hidden="1" outlineLevel="1" x14ac:dyDescent="0.2">
      <c r="C270" s="13"/>
      <c r="D270" s="19">
        <f t="shared" si="52"/>
        <v>108</v>
      </c>
      <c r="E270" s="162" t="str">
        <f>IF(OR('Services - NHC'!E117="",'Services - NHC'!E117="[Enter service]"),"",'Services - NHC'!E117)</f>
        <v/>
      </c>
      <c r="F270" s="163" t="str">
        <f>IF(OR('Services - NHC'!F117="",'Services - NHC'!F117="[Select]"),"",'Services - NHC'!F117)</f>
        <v/>
      </c>
      <c r="G270" s="175">
        <f>IF('Revenue - Base year'!V119="","",'Revenue - Base year'!V119)</f>
        <v>0</v>
      </c>
      <c r="H270" s="175">
        <f t="shared" si="48"/>
        <v>0</v>
      </c>
      <c r="I270" s="175">
        <f>IF('Expenditure - Base year'!R118="","",'Expenditure - Base year'!R118)</f>
        <v>0</v>
      </c>
      <c r="J270" s="174">
        <f t="shared" si="49"/>
        <v>0</v>
      </c>
      <c r="K270" s="191">
        <f t="shared" si="50"/>
        <v>0</v>
      </c>
      <c r="L270" s="195">
        <f t="shared" si="51"/>
        <v>0</v>
      </c>
      <c r="M270" s="189"/>
      <c r="N270" s="190"/>
    </row>
    <row r="271" spans="3:14" hidden="1" outlineLevel="1" x14ac:dyDescent="0.2">
      <c r="C271" s="13"/>
      <c r="D271" s="19">
        <f t="shared" si="52"/>
        <v>109</v>
      </c>
      <c r="E271" s="162" t="str">
        <f>IF(OR('Services - NHC'!E118="",'Services - NHC'!E118="[Enter service]"),"",'Services - NHC'!E118)</f>
        <v/>
      </c>
      <c r="F271" s="163" t="str">
        <f>IF(OR('Services - NHC'!F118="",'Services - NHC'!F118="[Select]"),"",'Services - NHC'!F118)</f>
        <v/>
      </c>
      <c r="G271" s="175">
        <f>IF('Revenue - Base year'!V120="","",'Revenue - Base year'!V120)</f>
        <v>0</v>
      </c>
      <c r="H271" s="175">
        <f t="shared" si="48"/>
        <v>0</v>
      </c>
      <c r="I271" s="175">
        <f>IF('Expenditure - Base year'!R119="","",'Expenditure - Base year'!R119)</f>
        <v>0</v>
      </c>
      <c r="J271" s="174">
        <f t="shared" si="49"/>
        <v>0</v>
      </c>
      <c r="K271" s="191">
        <f t="shared" si="50"/>
        <v>0</v>
      </c>
      <c r="L271" s="195">
        <f t="shared" si="51"/>
        <v>0</v>
      </c>
      <c r="M271" s="189"/>
      <c r="N271" s="190"/>
    </row>
    <row r="272" spans="3:14" hidden="1" outlineLevel="1" x14ac:dyDescent="0.2">
      <c r="C272" s="13"/>
      <c r="D272" s="19">
        <f t="shared" si="52"/>
        <v>110</v>
      </c>
      <c r="E272" s="162" t="str">
        <f>IF(OR('Services - NHC'!E119="",'Services - NHC'!E119="[Enter service]"),"",'Services - NHC'!E119)</f>
        <v/>
      </c>
      <c r="F272" s="163" t="str">
        <f>IF(OR('Services - NHC'!F119="",'Services - NHC'!F119="[Select]"),"",'Services - NHC'!F119)</f>
        <v/>
      </c>
      <c r="G272" s="175">
        <f>IF('Revenue - Base year'!V121="","",'Revenue - Base year'!V121)</f>
        <v>0</v>
      </c>
      <c r="H272" s="175">
        <f t="shared" si="48"/>
        <v>0</v>
      </c>
      <c r="I272" s="175">
        <f>IF('Expenditure - Base year'!R120="","",'Expenditure - Base year'!R120)</f>
        <v>0</v>
      </c>
      <c r="J272" s="174">
        <f t="shared" si="49"/>
        <v>0</v>
      </c>
      <c r="K272" s="191">
        <f t="shared" si="50"/>
        <v>0</v>
      </c>
      <c r="L272" s="195">
        <f t="shared" si="51"/>
        <v>0</v>
      </c>
      <c r="M272" s="189"/>
      <c r="N272" s="190"/>
    </row>
    <row r="273" spans="3:14" hidden="1" outlineLevel="1" x14ac:dyDescent="0.2">
      <c r="C273" s="13"/>
      <c r="D273" s="19">
        <f t="shared" si="52"/>
        <v>111</v>
      </c>
      <c r="E273" s="162" t="str">
        <f>IF(OR('Services - NHC'!E120="",'Services - NHC'!E120="[Enter service]"),"",'Services - NHC'!E120)</f>
        <v/>
      </c>
      <c r="F273" s="163" t="str">
        <f>IF(OR('Services - NHC'!F120="",'Services - NHC'!F120="[Select]"),"",'Services - NHC'!F120)</f>
        <v/>
      </c>
      <c r="G273" s="175">
        <f>IF('Revenue - Base year'!V122="","",'Revenue - Base year'!V122)</f>
        <v>0</v>
      </c>
      <c r="H273" s="175">
        <f t="shared" si="48"/>
        <v>0</v>
      </c>
      <c r="I273" s="175">
        <f>IF('Expenditure - Base year'!R121="","",'Expenditure - Base year'!R121)</f>
        <v>0</v>
      </c>
      <c r="J273" s="174">
        <f t="shared" si="49"/>
        <v>0</v>
      </c>
      <c r="K273" s="191">
        <f t="shared" si="50"/>
        <v>0</v>
      </c>
      <c r="L273" s="195">
        <f t="shared" si="51"/>
        <v>0</v>
      </c>
      <c r="M273" s="189"/>
      <c r="N273" s="190"/>
    </row>
    <row r="274" spans="3:14" hidden="1" outlineLevel="1" x14ac:dyDescent="0.2">
      <c r="C274" s="13"/>
      <c r="D274" s="19">
        <f t="shared" si="52"/>
        <v>112</v>
      </c>
      <c r="E274" s="162" t="str">
        <f>IF(OR('Services - NHC'!E121="",'Services - NHC'!E121="[Enter service]"),"",'Services - NHC'!E121)</f>
        <v/>
      </c>
      <c r="F274" s="163" t="str">
        <f>IF(OR('Services - NHC'!F121="",'Services - NHC'!F121="[Select]"),"",'Services - NHC'!F121)</f>
        <v/>
      </c>
      <c r="G274" s="175">
        <f>IF('Revenue - Base year'!V123="","",'Revenue - Base year'!V123)</f>
        <v>0</v>
      </c>
      <c r="H274" s="175">
        <f t="shared" si="48"/>
        <v>0</v>
      </c>
      <c r="I274" s="175">
        <f>IF('Expenditure - Base year'!R122="","",'Expenditure - Base year'!R122)</f>
        <v>0</v>
      </c>
      <c r="J274" s="174">
        <f t="shared" si="49"/>
        <v>0</v>
      </c>
      <c r="K274" s="191">
        <f t="shared" si="50"/>
        <v>0</v>
      </c>
      <c r="L274" s="195">
        <f t="shared" si="51"/>
        <v>0</v>
      </c>
      <c r="M274" s="189"/>
      <c r="N274" s="190"/>
    </row>
    <row r="275" spans="3:14" hidden="1" outlineLevel="1" x14ac:dyDescent="0.2">
      <c r="C275" s="13"/>
      <c r="D275" s="19">
        <f t="shared" si="52"/>
        <v>113</v>
      </c>
      <c r="E275" s="162" t="str">
        <f>IF(OR('Services - NHC'!E122="",'Services - NHC'!E122="[Enter service]"),"",'Services - NHC'!E122)</f>
        <v/>
      </c>
      <c r="F275" s="163" t="str">
        <f>IF(OR('Services - NHC'!F122="",'Services - NHC'!F122="[Select]"),"",'Services - NHC'!F122)</f>
        <v/>
      </c>
      <c r="G275" s="175">
        <f>IF('Revenue - Base year'!V124="","",'Revenue - Base year'!V124)</f>
        <v>0</v>
      </c>
      <c r="H275" s="175">
        <f t="shared" si="48"/>
        <v>0</v>
      </c>
      <c r="I275" s="175">
        <f>IF('Expenditure - Base year'!R123="","",'Expenditure - Base year'!R123)</f>
        <v>0</v>
      </c>
      <c r="J275" s="174">
        <f t="shared" si="49"/>
        <v>0</v>
      </c>
      <c r="K275" s="191">
        <f t="shared" si="50"/>
        <v>0</v>
      </c>
      <c r="L275" s="195">
        <f t="shared" si="51"/>
        <v>0</v>
      </c>
      <c r="M275" s="189"/>
      <c r="N275" s="190"/>
    </row>
    <row r="276" spans="3:14" hidden="1" outlineLevel="1" x14ac:dyDescent="0.2">
      <c r="C276" s="13"/>
      <c r="D276" s="19">
        <f t="shared" si="52"/>
        <v>114</v>
      </c>
      <c r="E276" s="162" t="str">
        <f>IF(OR('Services - NHC'!E123="",'Services - NHC'!E123="[Enter service]"),"",'Services - NHC'!E123)</f>
        <v/>
      </c>
      <c r="F276" s="163" t="str">
        <f>IF(OR('Services - NHC'!F123="",'Services - NHC'!F123="[Select]"),"",'Services - NHC'!F123)</f>
        <v/>
      </c>
      <c r="G276" s="175">
        <f>IF('Revenue - Base year'!V125="","",'Revenue - Base year'!V125)</f>
        <v>0</v>
      </c>
      <c r="H276" s="175">
        <f t="shared" si="48"/>
        <v>0</v>
      </c>
      <c r="I276" s="175">
        <f>IF('Expenditure - Base year'!R124="","",'Expenditure - Base year'!R124)</f>
        <v>0</v>
      </c>
      <c r="J276" s="174">
        <f t="shared" si="49"/>
        <v>0</v>
      </c>
      <c r="K276" s="191">
        <f t="shared" si="50"/>
        <v>0</v>
      </c>
      <c r="L276" s="195">
        <f t="shared" si="51"/>
        <v>0</v>
      </c>
      <c r="M276" s="189"/>
      <c r="N276" s="190"/>
    </row>
    <row r="277" spans="3:14" hidden="1" outlineLevel="1" x14ac:dyDescent="0.2">
      <c r="C277" s="13"/>
      <c r="D277" s="19">
        <f t="shared" si="52"/>
        <v>115</v>
      </c>
      <c r="E277" s="162" t="str">
        <f>IF(OR('Services - NHC'!E124="",'Services - NHC'!E124="[Enter service]"),"",'Services - NHC'!E124)</f>
        <v/>
      </c>
      <c r="F277" s="163" t="str">
        <f>IF(OR('Services - NHC'!F124="",'Services - NHC'!F124="[Select]"),"",'Services - NHC'!F124)</f>
        <v/>
      </c>
      <c r="G277" s="175">
        <f>IF('Revenue - Base year'!V126="","",'Revenue - Base year'!V126)</f>
        <v>0</v>
      </c>
      <c r="H277" s="175">
        <f t="shared" si="48"/>
        <v>0</v>
      </c>
      <c r="I277" s="175">
        <f>IF('Expenditure - Base year'!R125="","",'Expenditure - Base year'!R125)</f>
        <v>0</v>
      </c>
      <c r="J277" s="174">
        <f t="shared" si="49"/>
        <v>0</v>
      </c>
      <c r="K277" s="191">
        <f t="shared" si="50"/>
        <v>0</v>
      </c>
      <c r="L277" s="195">
        <f t="shared" si="51"/>
        <v>0</v>
      </c>
      <c r="M277" s="189"/>
      <c r="N277" s="190"/>
    </row>
    <row r="278" spans="3:14" hidden="1" outlineLevel="1" x14ac:dyDescent="0.2">
      <c r="C278" s="13"/>
      <c r="D278" s="19">
        <f t="shared" si="52"/>
        <v>116</v>
      </c>
      <c r="E278" s="162" t="str">
        <f>IF(OR('Services - NHC'!E125="",'Services - NHC'!E125="[Enter service]"),"",'Services - NHC'!E125)</f>
        <v/>
      </c>
      <c r="F278" s="163" t="str">
        <f>IF(OR('Services - NHC'!F125="",'Services - NHC'!F125="[Select]"),"",'Services - NHC'!F125)</f>
        <v/>
      </c>
      <c r="G278" s="175">
        <f>IF('Revenue - Base year'!V127="","",'Revenue - Base year'!V127)</f>
        <v>0</v>
      </c>
      <c r="H278" s="175">
        <f t="shared" si="48"/>
        <v>0</v>
      </c>
      <c r="I278" s="175">
        <f>IF('Expenditure - Base year'!R126="","",'Expenditure - Base year'!R126)</f>
        <v>0</v>
      </c>
      <c r="J278" s="174">
        <f t="shared" si="49"/>
        <v>0</v>
      </c>
      <c r="K278" s="191">
        <f t="shared" si="50"/>
        <v>0</v>
      </c>
      <c r="L278" s="195">
        <f t="shared" si="51"/>
        <v>0</v>
      </c>
      <c r="M278" s="189"/>
      <c r="N278" s="190"/>
    </row>
    <row r="279" spans="3:14" hidden="1" outlineLevel="1" x14ac:dyDescent="0.2">
      <c r="C279" s="13"/>
      <c r="D279" s="19">
        <f t="shared" si="52"/>
        <v>117</v>
      </c>
      <c r="E279" s="162" t="str">
        <f>IF(OR('Services - NHC'!E126="",'Services - NHC'!E126="[Enter service]"),"",'Services - NHC'!E126)</f>
        <v/>
      </c>
      <c r="F279" s="163" t="str">
        <f>IF(OR('Services - NHC'!F126="",'Services - NHC'!F126="[Select]"),"",'Services - NHC'!F126)</f>
        <v/>
      </c>
      <c r="G279" s="175">
        <f>IF('Revenue - Base year'!V128="","",'Revenue - Base year'!V128)</f>
        <v>0</v>
      </c>
      <c r="H279" s="175">
        <f t="shared" si="48"/>
        <v>0</v>
      </c>
      <c r="I279" s="175">
        <f>IF('Expenditure - Base year'!R127="","",'Expenditure - Base year'!R127)</f>
        <v>0</v>
      </c>
      <c r="J279" s="174">
        <f t="shared" si="49"/>
        <v>0</v>
      </c>
      <c r="K279" s="191">
        <f t="shared" si="50"/>
        <v>0</v>
      </c>
      <c r="L279" s="195">
        <f t="shared" si="51"/>
        <v>0</v>
      </c>
      <c r="M279" s="189"/>
      <c r="N279" s="190"/>
    </row>
    <row r="280" spans="3:14" hidden="1" outlineLevel="1" x14ac:dyDescent="0.2">
      <c r="C280" s="13"/>
      <c r="D280" s="19">
        <f t="shared" si="52"/>
        <v>118</v>
      </c>
      <c r="E280" s="162" t="str">
        <f>IF(OR('Services - NHC'!E127="",'Services - NHC'!E127="[Enter service]"),"",'Services - NHC'!E127)</f>
        <v/>
      </c>
      <c r="F280" s="163" t="str">
        <f>IF(OR('Services - NHC'!F127="",'Services - NHC'!F127="[Select]"),"",'Services - NHC'!F127)</f>
        <v/>
      </c>
      <c r="G280" s="175">
        <f>IF('Revenue - Base year'!V129="","",'Revenue - Base year'!V129)</f>
        <v>0</v>
      </c>
      <c r="H280" s="175">
        <f t="shared" si="48"/>
        <v>0</v>
      </c>
      <c r="I280" s="175">
        <f>IF('Expenditure - Base year'!R128="","",'Expenditure - Base year'!R128)</f>
        <v>0</v>
      </c>
      <c r="J280" s="174">
        <f t="shared" si="49"/>
        <v>0</v>
      </c>
      <c r="K280" s="191">
        <f t="shared" si="50"/>
        <v>0</v>
      </c>
      <c r="L280" s="195">
        <f t="shared" si="51"/>
        <v>0</v>
      </c>
      <c r="M280" s="189"/>
      <c r="N280" s="190"/>
    </row>
    <row r="281" spans="3:14" hidden="1" outlineLevel="1" x14ac:dyDescent="0.2">
      <c r="C281" s="13"/>
      <c r="D281" s="19">
        <f t="shared" si="52"/>
        <v>119</v>
      </c>
      <c r="E281" s="162" t="str">
        <f>IF(OR('Services - NHC'!E128="",'Services - NHC'!E128="[Enter service]"),"",'Services - NHC'!E128)</f>
        <v/>
      </c>
      <c r="F281" s="163" t="str">
        <f>IF(OR('Services - NHC'!F128="",'Services - NHC'!F128="[Select]"),"",'Services - NHC'!F128)</f>
        <v/>
      </c>
      <c r="G281" s="175">
        <f>IF('Revenue - Base year'!V130="","",'Revenue - Base year'!V130)</f>
        <v>0</v>
      </c>
      <c r="H281" s="175">
        <f t="shared" si="48"/>
        <v>0</v>
      </c>
      <c r="I281" s="175">
        <f>IF('Expenditure - Base year'!R129="","",'Expenditure - Base year'!R129)</f>
        <v>0</v>
      </c>
      <c r="J281" s="174">
        <f t="shared" si="49"/>
        <v>0</v>
      </c>
      <c r="K281" s="191">
        <f t="shared" si="50"/>
        <v>0</v>
      </c>
      <c r="L281" s="195">
        <f t="shared" si="51"/>
        <v>0</v>
      </c>
      <c r="M281" s="189"/>
      <c r="N281" s="190"/>
    </row>
    <row r="282" spans="3:14" hidden="1" outlineLevel="1" x14ac:dyDescent="0.2">
      <c r="C282" s="13"/>
      <c r="D282" s="19">
        <f t="shared" si="52"/>
        <v>120</v>
      </c>
      <c r="E282" s="162" t="str">
        <f>IF(OR('Services - NHC'!E129="",'Services - NHC'!E129="[Enter service]"),"",'Services - NHC'!E129)</f>
        <v/>
      </c>
      <c r="F282" s="163" t="str">
        <f>IF(OR('Services - NHC'!F129="",'Services - NHC'!F129="[Select]"),"",'Services - NHC'!F129)</f>
        <v/>
      </c>
      <c r="G282" s="175">
        <f>IF('Revenue - Base year'!V131="","",'Revenue - Base year'!V131)</f>
        <v>0</v>
      </c>
      <c r="H282" s="175">
        <f t="shared" si="48"/>
        <v>0</v>
      </c>
      <c r="I282" s="175">
        <f>IF('Expenditure - Base year'!R130="","",'Expenditure - Base year'!R130)</f>
        <v>0</v>
      </c>
      <c r="J282" s="174">
        <f t="shared" si="49"/>
        <v>0</v>
      </c>
      <c r="K282" s="191">
        <f t="shared" si="50"/>
        <v>0</v>
      </c>
      <c r="L282" s="195">
        <f t="shared" si="51"/>
        <v>0</v>
      </c>
      <c r="M282" s="189"/>
      <c r="N282" s="190"/>
    </row>
    <row r="283" spans="3:14" hidden="1" outlineLevel="1" x14ac:dyDescent="0.2">
      <c r="C283" s="13"/>
      <c r="D283" s="19">
        <f t="shared" si="52"/>
        <v>121</v>
      </c>
      <c r="E283" s="162" t="str">
        <f>IF(OR('Services - NHC'!E130="",'Services - NHC'!E130="[Enter service]"),"",'Services - NHC'!E130)</f>
        <v/>
      </c>
      <c r="F283" s="163" t="str">
        <f>IF(OR('Services - NHC'!F130="",'Services - NHC'!F130="[Select]"),"",'Services - NHC'!F130)</f>
        <v/>
      </c>
      <c r="G283" s="175">
        <f>IF('Revenue - Base year'!V132="","",'Revenue - Base year'!V132)</f>
        <v>0</v>
      </c>
      <c r="H283" s="175">
        <f t="shared" si="48"/>
        <v>0</v>
      </c>
      <c r="I283" s="175">
        <f>IF('Expenditure - Base year'!R131="","",'Expenditure - Base year'!R131)</f>
        <v>0</v>
      </c>
      <c r="J283" s="174">
        <f t="shared" si="49"/>
        <v>0</v>
      </c>
      <c r="K283" s="191">
        <f t="shared" si="50"/>
        <v>0</v>
      </c>
      <c r="L283" s="195">
        <f t="shared" si="51"/>
        <v>0</v>
      </c>
      <c r="M283" s="189"/>
      <c r="N283" s="190"/>
    </row>
    <row r="284" spans="3:14" hidden="1" outlineLevel="1" x14ac:dyDescent="0.2">
      <c r="C284" s="13"/>
      <c r="D284" s="19">
        <f t="shared" si="52"/>
        <v>122</v>
      </c>
      <c r="E284" s="162" t="str">
        <f>IF(OR('Services - NHC'!E131="",'Services - NHC'!E131="[Enter service]"),"",'Services - NHC'!E131)</f>
        <v/>
      </c>
      <c r="F284" s="163" t="str">
        <f>IF(OR('Services - NHC'!F131="",'Services - NHC'!F131="[Select]"),"",'Services - NHC'!F131)</f>
        <v/>
      </c>
      <c r="G284" s="175">
        <f>IF('Revenue - Base year'!V133="","",'Revenue - Base year'!V133)</f>
        <v>0</v>
      </c>
      <c r="H284" s="175">
        <f t="shared" si="48"/>
        <v>0</v>
      </c>
      <c r="I284" s="175">
        <f>IF('Expenditure - Base year'!R132="","",'Expenditure - Base year'!R132)</f>
        <v>0</v>
      </c>
      <c r="J284" s="174">
        <f t="shared" si="49"/>
        <v>0</v>
      </c>
      <c r="K284" s="191">
        <f t="shared" si="50"/>
        <v>0</v>
      </c>
      <c r="L284" s="195">
        <f t="shared" si="51"/>
        <v>0</v>
      </c>
      <c r="M284" s="189"/>
      <c r="N284" s="190"/>
    </row>
    <row r="285" spans="3:14" hidden="1" outlineLevel="1" x14ac:dyDescent="0.2">
      <c r="C285" s="13"/>
      <c r="D285" s="19">
        <f t="shared" si="52"/>
        <v>123</v>
      </c>
      <c r="E285" s="162" t="str">
        <f>IF(OR('Services - NHC'!E132="",'Services - NHC'!E132="[Enter service]"),"",'Services - NHC'!E132)</f>
        <v/>
      </c>
      <c r="F285" s="163" t="str">
        <f>IF(OR('Services - NHC'!F132="",'Services - NHC'!F132="[Select]"),"",'Services - NHC'!F132)</f>
        <v/>
      </c>
      <c r="G285" s="175">
        <f>IF('Revenue - Base year'!V134="","",'Revenue - Base year'!V134)</f>
        <v>0</v>
      </c>
      <c r="H285" s="175">
        <f t="shared" si="48"/>
        <v>0</v>
      </c>
      <c r="I285" s="175">
        <f>IF('Expenditure - Base year'!R133="","",'Expenditure - Base year'!R133)</f>
        <v>0</v>
      </c>
      <c r="J285" s="174">
        <f t="shared" si="49"/>
        <v>0</v>
      </c>
      <c r="K285" s="191">
        <f t="shared" si="50"/>
        <v>0</v>
      </c>
      <c r="L285" s="195">
        <f t="shared" si="51"/>
        <v>0</v>
      </c>
      <c r="M285" s="189"/>
      <c r="N285" s="190"/>
    </row>
    <row r="286" spans="3:14" hidden="1" outlineLevel="1" x14ac:dyDescent="0.2">
      <c r="C286" s="13"/>
      <c r="D286" s="19">
        <f t="shared" si="52"/>
        <v>124</v>
      </c>
      <c r="E286" s="162" t="str">
        <f>IF(OR('Services - NHC'!E133="",'Services - NHC'!E133="[Enter service]"),"",'Services - NHC'!E133)</f>
        <v/>
      </c>
      <c r="F286" s="163" t="str">
        <f>IF(OR('Services - NHC'!F133="",'Services - NHC'!F133="[Select]"),"",'Services - NHC'!F133)</f>
        <v/>
      </c>
      <c r="G286" s="175">
        <f>IF('Revenue - Base year'!V135="","",'Revenue - Base year'!V135)</f>
        <v>0</v>
      </c>
      <c r="H286" s="175">
        <f t="shared" si="48"/>
        <v>0</v>
      </c>
      <c r="I286" s="175">
        <f>IF('Expenditure - Base year'!R134="","",'Expenditure - Base year'!R134)</f>
        <v>0</v>
      </c>
      <c r="J286" s="174">
        <f t="shared" si="49"/>
        <v>0</v>
      </c>
      <c r="K286" s="191">
        <f t="shared" si="50"/>
        <v>0</v>
      </c>
      <c r="L286" s="195">
        <f t="shared" si="51"/>
        <v>0</v>
      </c>
      <c r="M286" s="189"/>
      <c r="N286" s="190"/>
    </row>
    <row r="287" spans="3:14" hidden="1" outlineLevel="1" x14ac:dyDescent="0.2">
      <c r="C287" s="13"/>
      <c r="D287" s="19">
        <f t="shared" si="52"/>
        <v>125</v>
      </c>
      <c r="E287" s="162" t="str">
        <f>IF(OR('Services - NHC'!E134="",'Services - NHC'!E134="[Enter service]"),"",'Services - NHC'!E134)</f>
        <v/>
      </c>
      <c r="F287" s="163" t="str">
        <f>IF(OR('Services - NHC'!F134="",'Services - NHC'!F134="[Select]"),"",'Services - NHC'!F134)</f>
        <v/>
      </c>
      <c r="G287" s="175">
        <f>IF('Revenue - Base year'!V136="","",'Revenue - Base year'!V136)</f>
        <v>0</v>
      </c>
      <c r="H287" s="175">
        <f t="shared" si="48"/>
        <v>0</v>
      </c>
      <c r="I287" s="175">
        <f>IF('Expenditure - Base year'!R135="","",'Expenditure - Base year'!R135)</f>
        <v>0</v>
      </c>
      <c r="J287" s="174">
        <f t="shared" si="49"/>
        <v>0</v>
      </c>
      <c r="K287" s="191">
        <f t="shared" si="50"/>
        <v>0</v>
      </c>
      <c r="L287" s="195">
        <f t="shared" si="51"/>
        <v>0</v>
      </c>
      <c r="M287" s="189"/>
      <c r="N287" s="190"/>
    </row>
    <row r="288" spans="3:14" hidden="1" outlineLevel="1" x14ac:dyDescent="0.2">
      <c r="C288" s="13"/>
      <c r="D288" s="19">
        <f t="shared" si="52"/>
        <v>126</v>
      </c>
      <c r="E288" s="162" t="str">
        <f>IF(OR('Services - NHC'!E135="",'Services - NHC'!E135="[Enter service]"),"",'Services - NHC'!E135)</f>
        <v/>
      </c>
      <c r="F288" s="163" t="str">
        <f>IF(OR('Services - NHC'!F135="",'Services - NHC'!F135="[Select]"),"",'Services - NHC'!F135)</f>
        <v/>
      </c>
      <c r="G288" s="175">
        <f>IF('Revenue - Base year'!V137="","",'Revenue - Base year'!V137)</f>
        <v>0</v>
      </c>
      <c r="H288" s="175">
        <f t="shared" si="48"/>
        <v>0</v>
      </c>
      <c r="I288" s="175">
        <f>IF('Expenditure - Base year'!R136="","",'Expenditure - Base year'!R136)</f>
        <v>0</v>
      </c>
      <c r="J288" s="174">
        <f t="shared" si="49"/>
        <v>0</v>
      </c>
      <c r="K288" s="191">
        <f t="shared" si="50"/>
        <v>0</v>
      </c>
      <c r="L288" s="195">
        <f t="shared" si="51"/>
        <v>0</v>
      </c>
      <c r="M288" s="189"/>
      <c r="N288" s="190"/>
    </row>
    <row r="289" spans="3:14" hidden="1" outlineLevel="1" x14ac:dyDescent="0.2">
      <c r="C289" s="13"/>
      <c r="D289" s="19">
        <f t="shared" si="52"/>
        <v>127</v>
      </c>
      <c r="E289" s="162" t="str">
        <f>IF(OR('Services - NHC'!E136="",'Services - NHC'!E136="[Enter service]"),"",'Services - NHC'!E136)</f>
        <v/>
      </c>
      <c r="F289" s="163" t="str">
        <f>IF(OR('Services - NHC'!F136="",'Services - NHC'!F136="[Select]"),"",'Services - NHC'!F136)</f>
        <v/>
      </c>
      <c r="G289" s="175">
        <f>IF('Revenue - Base year'!V138="","",'Revenue - Base year'!V138)</f>
        <v>0</v>
      </c>
      <c r="H289" s="175">
        <f t="shared" si="48"/>
        <v>0</v>
      </c>
      <c r="I289" s="175">
        <f>IF('Expenditure - Base year'!R137="","",'Expenditure - Base year'!R137)</f>
        <v>0</v>
      </c>
      <c r="J289" s="174">
        <f t="shared" si="49"/>
        <v>0</v>
      </c>
      <c r="K289" s="191">
        <f t="shared" si="50"/>
        <v>0</v>
      </c>
      <c r="L289" s="195">
        <f t="shared" si="51"/>
        <v>0</v>
      </c>
      <c r="M289" s="189"/>
      <c r="N289" s="190"/>
    </row>
    <row r="290" spans="3:14" hidden="1" outlineLevel="1" x14ac:dyDescent="0.2">
      <c r="C290" s="13"/>
      <c r="D290" s="19">
        <f t="shared" si="52"/>
        <v>128</v>
      </c>
      <c r="E290" s="162" t="str">
        <f>IF(OR('Services - NHC'!E137="",'Services - NHC'!E137="[Enter service]"),"",'Services - NHC'!E137)</f>
        <v/>
      </c>
      <c r="F290" s="163" t="str">
        <f>IF(OR('Services - NHC'!F137="",'Services - NHC'!F137="[Select]"),"",'Services - NHC'!F137)</f>
        <v/>
      </c>
      <c r="G290" s="175">
        <f>IF('Revenue - Base year'!V139="","",'Revenue - Base year'!V139)</f>
        <v>0</v>
      </c>
      <c r="H290" s="175">
        <f t="shared" si="48"/>
        <v>0</v>
      </c>
      <c r="I290" s="175">
        <f>IF('Expenditure - Base year'!R138="","",'Expenditure - Base year'!R138)</f>
        <v>0</v>
      </c>
      <c r="J290" s="174">
        <f t="shared" si="49"/>
        <v>0</v>
      </c>
      <c r="K290" s="191">
        <f t="shared" si="50"/>
        <v>0</v>
      </c>
      <c r="L290" s="195">
        <f t="shared" si="51"/>
        <v>0</v>
      </c>
      <c r="M290" s="189"/>
      <c r="N290" s="190"/>
    </row>
    <row r="291" spans="3:14" hidden="1" outlineLevel="1" x14ac:dyDescent="0.2">
      <c r="C291" s="13"/>
      <c r="D291" s="19">
        <f t="shared" si="52"/>
        <v>129</v>
      </c>
      <c r="E291" s="162" t="str">
        <f>IF(OR('Services - NHC'!E138="",'Services - NHC'!E138="[Enter service]"),"",'Services - NHC'!E138)</f>
        <v/>
      </c>
      <c r="F291" s="163" t="str">
        <f>IF(OR('Services - NHC'!F138="",'Services - NHC'!F138="[Select]"),"",'Services - NHC'!F138)</f>
        <v/>
      </c>
      <c r="G291" s="175">
        <f>IF('Revenue - Base year'!V140="","",'Revenue - Base year'!V140)</f>
        <v>0</v>
      </c>
      <c r="H291" s="175">
        <f t="shared" si="48"/>
        <v>0</v>
      </c>
      <c r="I291" s="175">
        <f>IF('Expenditure - Base year'!R139="","",'Expenditure - Base year'!R139)</f>
        <v>0</v>
      </c>
      <c r="J291" s="174">
        <f t="shared" si="49"/>
        <v>0</v>
      </c>
      <c r="K291" s="191">
        <f t="shared" si="50"/>
        <v>0</v>
      </c>
      <c r="L291" s="195">
        <f t="shared" si="51"/>
        <v>0</v>
      </c>
      <c r="M291" s="189"/>
      <c r="N291" s="190"/>
    </row>
    <row r="292" spans="3:14" hidden="1" outlineLevel="1" x14ac:dyDescent="0.2">
      <c r="C292" s="13"/>
      <c r="D292" s="19">
        <f t="shared" si="52"/>
        <v>130</v>
      </c>
      <c r="E292" s="162" t="str">
        <f>IF(OR('Services - NHC'!E139="",'Services - NHC'!E139="[Enter service]"),"",'Services - NHC'!E139)</f>
        <v/>
      </c>
      <c r="F292" s="163" t="str">
        <f>IF(OR('Services - NHC'!F139="",'Services - NHC'!F139="[Select]"),"",'Services - NHC'!F139)</f>
        <v/>
      </c>
      <c r="G292" s="175">
        <f>IF('Revenue - Base year'!V141="","",'Revenue - Base year'!V141)</f>
        <v>0</v>
      </c>
      <c r="H292" s="175">
        <f t="shared" ref="H292:H304" si="53">H140</f>
        <v>0</v>
      </c>
      <c r="I292" s="175">
        <f>IF('Expenditure - Base year'!R140="","",'Expenditure - Base year'!R140)</f>
        <v>0</v>
      </c>
      <c r="J292" s="174">
        <f t="shared" ref="J292:J303" si="54">J140</f>
        <v>0</v>
      </c>
      <c r="K292" s="191">
        <f t="shared" ref="K292:K302" si="55">IFERROR(H292-G292,"")</f>
        <v>0</v>
      </c>
      <c r="L292" s="195">
        <f t="shared" ref="L292:L302" si="56">IFERROR(J292-I292,"")</f>
        <v>0</v>
      </c>
      <c r="M292" s="189"/>
      <c r="N292" s="190"/>
    </row>
    <row r="293" spans="3:14" hidden="1" outlineLevel="1" x14ac:dyDescent="0.2">
      <c r="C293" s="13"/>
      <c r="D293" s="19">
        <f t="shared" si="52"/>
        <v>131</v>
      </c>
      <c r="E293" s="162" t="str">
        <f>IF(OR('Services - NHC'!E140="",'Services - NHC'!E140="[Enter service]"),"",'Services - NHC'!E140)</f>
        <v/>
      </c>
      <c r="F293" s="163" t="str">
        <f>IF(OR('Services - NHC'!F140="",'Services - NHC'!F140="[Select]"),"",'Services - NHC'!F140)</f>
        <v/>
      </c>
      <c r="G293" s="175">
        <f>IF('Revenue - Base year'!V142="","",'Revenue - Base year'!V142)</f>
        <v>0</v>
      </c>
      <c r="H293" s="175">
        <f t="shared" si="53"/>
        <v>0</v>
      </c>
      <c r="I293" s="175">
        <f>IF('Expenditure - Base year'!R141="","",'Expenditure - Base year'!R141)</f>
        <v>0</v>
      </c>
      <c r="J293" s="174">
        <f t="shared" si="54"/>
        <v>0</v>
      </c>
      <c r="K293" s="191">
        <f t="shared" si="55"/>
        <v>0</v>
      </c>
      <c r="L293" s="195">
        <f t="shared" si="56"/>
        <v>0</v>
      </c>
      <c r="M293" s="189"/>
      <c r="N293" s="190"/>
    </row>
    <row r="294" spans="3:14" hidden="1" outlineLevel="1" x14ac:dyDescent="0.2">
      <c r="C294" s="13"/>
      <c r="D294" s="19">
        <f t="shared" si="52"/>
        <v>132</v>
      </c>
      <c r="E294" s="162" t="str">
        <f>IF(OR('Services - NHC'!E141="",'Services - NHC'!E141="[Enter service]"),"",'Services - NHC'!E141)</f>
        <v/>
      </c>
      <c r="F294" s="163" t="str">
        <f>IF(OR('Services - NHC'!F141="",'Services - NHC'!F141="[Select]"),"",'Services - NHC'!F141)</f>
        <v/>
      </c>
      <c r="G294" s="175">
        <f>IF('Revenue - Base year'!V143="","",'Revenue - Base year'!V143)</f>
        <v>0</v>
      </c>
      <c r="H294" s="175">
        <f t="shared" si="53"/>
        <v>0</v>
      </c>
      <c r="I294" s="175">
        <f>IF('Expenditure - Base year'!R142="","",'Expenditure - Base year'!R142)</f>
        <v>0</v>
      </c>
      <c r="J294" s="174">
        <f t="shared" si="54"/>
        <v>0</v>
      </c>
      <c r="K294" s="191">
        <f t="shared" si="55"/>
        <v>0</v>
      </c>
      <c r="L294" s="195">
        <f t="shared" si="56"/>
        <v>0</v>
      </c>
      <c r="M294" s="189"/>
      <c r="N294" s="190"/>
    </row>
    <row r="295" spans="3:14" hidden="1" outlineLevel="1" x14ac:dyDescent="0.2">
      <c r="C295" s="13"/>
      <c r="D295" s="19">
        <f t="shared" si="52"/>
        <v>133</v>
      </c>
      <c r="E295" s="162" t="str">
        <f>IF(OR('Services - NHC'!E142="",'Services - NHC'!E142="[Enter service]"),"",'Services - NHC'!E142)</f>
        <v/>
      </c>
      <c r="F295" s="163" t="str">
        <f>IF(OR('Services - NHC'!F142="",'Services - NHC'!F142="[Select]"),"",'Services - NHC'!F142)</f>
        <v/>
      </c>
      <c r="G295" s="175">
        <f>IF('Revenue - Base year'!V144="","",'Revenue - Base year'!V144)</f>
        <v>0</v>
      </c>
      <c r="H295" s="175">
        <f t="shared" si="53"/>
        <v>0</v>
      </c>
      <c r="I295" s="175">
        <f>IF('Expenditure - Base year'!R143="","",'Expenditure - Base year'!R143)</f>
        <v>0</v>
      </c>
      <c r="J295" s="174">
        <f t="shared" si="54"/>
        <v>0</v>
      </c>
      <c r="K295" s="191">
        <f t="shared" si="55"/>
        <v>0</v>
      </c>
      <c r="L295" s="195">
        <f t="shared" si="56"/>
        <v>0</v>
      </c>
      <c r="M295" s="189"/>
      <c r="N295" s="190"/>
    </row>
    <row r="296" spans="3:14" hidden="1" outlineLevel="1" x14ac:dyDescent="0.2">
      <c r="C296" s="13"/>
      <c r="D296" s="19">
        <f t="shared" ref="D296:D302" si="57">D295+1</f>
        <v>134</v>
      </c>
      <c r="E296" s="162" t="str">
        <f>IF(OR('Services - NHC'!E143="",'Services - NHC'!E143="[Enter service]"),"",'Services - NHC'!E143)</f>
        <v/>
      </c>
      <c r="F296" s="163" t="str">
        <f>IF(OR('Services - NHC'!F143="",'Services - NHC'!F143="[Select]"),"",'Services - NHC'!F143)</f>
        <v/>
      </c>
      <c r="G296" s="175">
        <f>IF('Revenue - Base year'!V145="","",'Revenue - Base year'!V145)</f>
        <v>0</v>
      </c>
      <c r="H296" s="175">
        <f t="shared" si="53"/>
        <v>0</v>
      </c>
      <c r="I296" s="175">
        <f>IF('Expenditure - Base year'!R144="","",'Expenditure - Base year'!R144)</f>
        <v>0</v>
      </c>
      <c r="J296" s="174">
        <f t="shared" si="54"/>
        <v>0</v>
      </c>
      <c r="K296" s="191">
        <f t="shared" si="55"/>
        <v>0</v>
      </c>
      <c r="L296" s="195">
        <f t="shared" si="56"/>
        <v>0</v>
      </c>
      <c r="M296" s="189"/>
      <c r="N296" s="190"/>
    </row>
    <row r="297" spans="3:14" hidden="1" outlineLevel="1" x14ac:dyDescent="0.2">
      <c r="C297" s="13"/>
      <c r="D297" s="19">
        <f t="shared" si="57"/>
        <v>135</v>
      </c>
      <c r="E297" s="162" t="str">
        <f>IF(OR('Services - NHC'!E144="",'Services - NHC'!E144="[Enter service]"),"",'Services - NHC'!E144)</f>
        <v/>
      </c>
      <c r="F297" s="163" t="str">
        <f>IF(OR('Services - NHC'!F144="",'Services - NHC'!F144="[Select]"),"",'Services - NHC'!F144)</f>
        <v/>
      </c>
      <c r="G297" s="175">
        <f>IF('Revenue - Base year'!V146="","",'Revenue - Base year'!V146)</f>
        <v>0</v>
      </c>
      <c r="H297" s="175">
        <f t="shared" si="53"/>
        <v>0</v>
      </c>
      <c r="I297" s="175">
        <f>IF('Expenditure - Base year'!R145="","",'Expenditure - Base year'!R145)</f>
        <v>0</v>
      </c>
      <c r="J297" s="174">
        <f t="shared" si="54"/>
        <v>0</v>
      </c>
      <c r="K297" s="191">
        <f t="shared" si="55"/>
        <v>0</v>
      </c>
      <c r="L297" s="195">
        <f t="shared" si="56"/>
        <v>0</v>
      </c>
      <c r="M297" s="189"/>
      <c r="N297" s="190"/>
    </row>
    <row r="298" spans="3:14" hidden="1" outlineLevel="1" x14ac:dyDescent="0.2">
      <c r="C298" s="13"/>
      <c r="D298" s="19">
        <f t="shared" si="57"/>
        <v>136</v>
      </c>
      <c r="E298" s="162" t="str">
        <f>IF(OR('Services - NHC'!E145="",'Services - NHC'!E145="[Enter service]"),"",'Services - NHC'!E145)</f>
        <v/>
      </c>
      <c r="F298" s="163" t="str">
        <f>IF(OR('Services - NHC'!F145="",'Services - NHC'!F145="[Select]"),"",'Services - NHC'!F145)</f>
        <v/>
      </c>
      <c r="G298" s="175">
        <f>IF('Revenue - Base year'!V147="","",'Revenue - Base year'!V147)</f>
        <v>0</v>
      </c>
      <c r="H298" s="175">
        <f t="shared" si="53"/>
        <v>0</v>
      </c>
      <c r="I298" s="175">
        <f>IF('Expenditure - Base year'!R146="","",'Expenditure - Base year'!R146)</f>
        <v>0</v>
      </c>
      <c r="J298" s="174">
        <f t="shared" si="54"/>
        <v>0</v>
      </c>
      <c r="K298" s="191">
        <f t="shared" si="55"/>
        <v>0</v>
      </c>
      <c r="L298" s="195">
        <f t="shared" si="56"/>
        <v>0</v>
      </c>
      <c r="M298" s="189"/>
      <c r="N298" s="190"/>
    </row>
    <row r="299" spans="3:14" hidden="1" outlineLevel="1" x14ac:dyDescent="0.2">
      <c r="C299" s="13"/>
      <c r="D299" s="19">
        <f t="shared" si="57"/>
        <v>137</v>
      </c>
      <c r="E299" s="162" t="str">
        <f>IF(OR('Services - NHC'!E146="",'Services - NHC'!E146="[Enter service]"),"",'Services - NHC'!E146)</f>
        <v/>
      </c>
      <c r="F299" s="163" t="str">
        <f>IF(OR('Services - NHC'!F146="",'Services - NHC'!F146="[Select]"),"",'Services - NHC'!F146)</f>
        <v/>
      </c>
      <c r="G299" s="175">
        <f>IF('Revenue - Base year'!V148="","",'Revenue - Base year'!V148)</f>
        <v>0</v>
      </c>
      <c r="H299" s="175">
        <f t="shared" si="53"/>
        <v>0</v>
      </c>
      <c r="I299" s="175">
        <f>IF('Expenditure - Base year'!R147="","",'Expenditure - Base year'!R147)</f>
        <v>0</v>
      </c>
      <c r="J299" s="174">
        <f t="shared" si="54"/>
        <v>0</v>
      </c>
      <c r="K299" s="191">
        <f t="shared" si="55"/>
        <v>0</v>
      </c>
      <c r="L299" s="195">
        <f t="shared" si="56"/>
        <v>0</v>
      </c>
      <c r="M299" s="189"/>
      <c r="N299" s="190"/>
    </row>
    <row r="300" spans="3:14" hidden="1" outlineLevel="1" x14ac:dyDescent="0.2">
      <c r="C300" s="13"/>
      <c r="D300" s="19">
        <f t="shared" si="57"/>
        <v>138</v>
      </c>
      <c r="E300" s="162" t="str">
        <f>IF(OR('Services - NHC'!E147="",'Services - NHC'!E147="[Enter service]"),"",'Services - NHC'!E147)</f>
        <v/>
      </c>
      <c r="F300" s="163" t="str">
        <f>IF(OR('Services - NHC'!F147="",'Services - NHC'!F147="[Select]"),"",'Services - NHC'!F147)</f>
        <v/>
      </c>
      <c r="G300" s="175">
        <f>IF('Revenue - Base year'!V149="","",'Revenue - Base year'!V149)</f>
        <v>0</v>
      </c>
      <c r="H300" s="175">
        <f t="shared" si="53"/>
        <v>0</v>
      </c>
      <c r="I300" s="175">
        <f>IF('Expenditure - Base year'!R148="","",'Expenditure - Base year'!R148)</f>
        <v>0</v>
      </c>
      <c r="J300" s="174">
        <f t="shared" si="54"/>
        <v>0</v>
      </c>
      <c r="K300" s="191">
        <f t="shared" si="55"/>
        <v>0</v>
      </c>
      <c r="L300" s="195">
        <f t="shared" si="56"/>
        <v>0</v>
      </c>
      <c r="M300" s="189"/>
      <c r="N300" s="190"/>
    </row>
    <row r="301" spans="3:14" hidden="1" outlineLevel="1" x14ac:dyDescent="0.2">
      <c r="C301" s="13"/>
      <c r="D301" s="19">
        <f t="shared" si="57"/>
        <v>139</v>
      </c>
      <c r="E301" s="162" t="str">
        <f>IF(OR('Services - NHC'!E148="",'Services - NHC'!E148="[Enter service]"),"",'Services - NHC'!E148)</f>
        <v/>
      </c>
      <c r="F301" s="163" t="str">
        <f>IF(OR('Services - NHC'!F148="",'Services - NHC'!F148="[Select]"),"",'Services - NHC'!F148)</f>
        <v/>
      </c>
      <c r="G301" s="175">
        <f>IF('Revenue - Base year'!V150="","",'Revenue - Base year'!V150)</f>
        <v>0</v>
      </c>
      <c r="H301" s="175">
        <f t="shared" si="53"/>
        <v>0</v>
      </c>
      <c r="I301" s="175">
        <f>IF('Expenditure - Base year'!R149="","",'Expenditure - Base year'!R149)</f>
        <v>0</v>
      </c>
      <c r="J301" s="174">
        <f t="shared" si="54"/>
        <v>0</v>
      </c>
      <c r="K301" s="191">
        <f t="shared" si="55"/>
        <v>0</v>
      </c>
      <c r="L301" s="195">
        <f t="shared" si="56"/>
        <v>0</v>
      </c>
      <c r="M301" s="189"/>
      <c r="N301" s="190"/>
    </row>
    <row r="302" spans="3:14" hidden="1" outlineLevel="1" x14ac:dyDescent="0.2">
      <c r="C302" s="13"/>
      <c r="D302" s="19">
        <f t="shared" si="57"/>
        <v>140</v>
      </c>
      <c r="E302" s="162" t="str">
        <f>IF(OR('Services - NHC'!E149="",'Services - NHC'!E149="[Enter service]"),"",'Services - NHC'!E149)</f>
        <v/>
      </c>
      <c r="F302" s="163" t="str">
        <f>IF(OR('Services - NHC'!F149="",'Services - NHC'!F149="[Select]"),"",'Services - NHC'!F149)</f>
        <v/>
      </c>
      <c r="G302" s="175">
        <f>IF('Revenue - Base year'!V151="","",'Revenue - Base year'!V151)</f>
        <v>0</v>
      </c>
      <c r="H302" s="175">
        <f t="shared" si="53"/>
        <v>0</v>
      </c>
      <c r="I302" s="175">
        <f>IF('Expenditure - Base year'!R150="","",'Expenditure - Base year'!R150)</f>
        <v>0</v>
      </c>
      <c r="J302" s="174">
        <f t="shared" si="54"/>
        <v>0</v>
      </c>
      <c r="K302" s="191">
        <f t="shared" si="55"/>
        <v>0</v>
      </c>
      <c r="L302" s="195">
        <f t="shared" si="56"/>
        <v>0</v>
      </c>
      <c r="M302" s="189"/>
      <c r="N302" s="190"/>
    </row>
    <row r="303" spans="3:14" collapsed="1" x14ac:dyDescent="0.2">
      <c r="C303" s="13"/>
      <c r="D303" s="19"/>
      <c r="E303" s="162" t="str">
        <f>'Revenue - NHC'!E152</f>
        <v>Other</v>
      </c>
      <c r="F303" s="163" t="str">
        <f>IF(OR('Services - NHC'!F150="",'Services - NHC'!F150="[Select]"),"",'Services - NHC'!F150)</f>
        <v/>
      </c>
      <c r="G303" s="175">
        <f>IF('Revenue - Base year'!V152="","",'Revenue - Base year'!V152)</f>
        <v>0</v>
      </c>
      <c r="H303" s="175">
        <f t="shared" si="53"/>
        <v>0</v>
      </c>
      <c r="I303" s="175">
        <f>IF('Expenditure - Base year'!R151="","",'Expenditure - Base year'!R151)</f>
        <v>0</v>
      </c>
      <c r="J303" s="174">
        <f t="shared" si="54"/>
        <v>0</v>
      </c>
      <c r="K303" s="191">
        <f>IFERROR(H303-G303,"")</f>
        <v>0</v>
      </c>
      <c r="L303" s="195">
        <f>IFERROR(J303-I303,"")</f>
        <v>0</v>
      </c>
      <c r="M303" s="189"/>
      <c r="N303" s="190"/>
    </row>
    <row r="304" spans="3:14" x14ac:dyDescent="0.2">
      <c r="C304" s="13"/>
      <c r="D304" s="19"/>
      <c r="E304" s="164" t="s">
        <v>159</v>
      </c>
      <c r="F304" s="165" t="str">
        <f>IF(OR('Services - NHC'!F151="",'Services - NHC'!F151="[Select]"),"",'Services - NHC'!F151)</f>
        <v/>
      </c>
      <c r="G304" s="176">
        <f>IF('Revenue - Base year'!U153="","",'Revenue - Base year'!U153)</f>
        <v>13693352</v>
      </c>
      <c r="H304" s="176">
        <f t="shared" si="53"/>
        <v>14199645</v>
      </c>
      <c r="I304" s="185"/>
      <c r="J304" s="186"/>
      <c r="K304" s="196">
        <f>IFERROR(H304-G304,"")</f>
        <v>506293</v>
      </c>
      <c r="L304" s="197"/>
      <c r="M304" s="189"/>
      <c r="N304" s="190"/>
    </row>
    <row r="305" spans="3:14" x14ac:dyDescent="0.2">
      <c r="C305" s="13"/>
      <c r="D305" s="19"/>
      <c r="E305" s="75"/>
      <c r="F305" s="55" t="s">
        <v>87</v>
      </c>
      <c r="G305" s="177">
        <f t="shared" ref="G305:L305" si="58">SUM(G163:G304)</f>
        <v>34959123</v>
      </c>
      <c r="H305" s="177">
        <f t="shared" si="58"/>
        <v>39901833</v>
      </c>
      <c r="I305" s="177">
        <f t="shared" si="58"/>
        <v>18955702</v>
      </c>
      <c r="J305" s="177">
        <f t="shared" si="58"/>
        <v>19896715.640000001</v>
      </c>
      <c r="K305" s="198">
        <f t="shared" si="58"/>
        <v>4942710</v>
      </c>
      <c r="L305" s="198">
        <f t="shared" si="58"/>
        <v>941013.64000000013</v>
      </c>
      <c r="M305" s="189"/>
      <c r="N305" s="190"/>
    </row>
    <row r="306" spans="3:14" ht="13.5" thickBot="1" x14ac:dyDescent="0.25">
      <c r="C306" s="32"/>
      <c r="D306" s="33"/>
      <c r="E306" s="76"/>
      <c r="F306" s="56"/>
      <c r="G306" s="84"/>
      <c r="H306" s="157"/>
      <c r="I306" s="157"/>
      <c r="J306" s="87"/>
      <c r="K306" s="159"/>
      <c r="L306" s="58"/>
      <c r="M306" s="48"/>
    </row>
  </sheetData>
  <mergeCells count="6">
    <mergeCell ref="K8:L8"/>
    <mergeCell ref="G8:H8"/>
    <mergeCell ref="I8:J8"/>
    <mergeCell ref="G160:H160"/>
    <mergeCell ref="I160:J160"/>
    <mergeCell ref="K160:L160"/>
  </mergeCells>
  <conditionalFormatting sqref="K153:L153 K11:L150">
    <cfRule type="cellIs" dxfId="41" priority="81" operator="lessThan">
      <formula>0</formula>
    </cfRule>
    <cfRule type="cellIs" dxfId="40" priority="82" operator="greaterThan">
      <formula>0</formula>
    </cfRule>
  </conditionalFormatting>
  <conditionalFormatting sqref="AD11:AH34">
    <cfRule type="cellIs" dxfId="39" priority="59" operator="lessThan">
      <formula>0</formula>
    </cfRule>
    <cfRule type="cellIs" dxfId="38" priority="60" operator="greaterThan">
      <formula>0</formula>
    </cfRule>
  </conditionalFormatting>
  <conditionalFormatting sqref="AD35:AH35">
    <cfRule type="cellIs" dxfId="37" priority="57" operator="lessThan">
      <formula>0</formula>
    </cfRule>
    <cfRule type="cellIs" dxfId="36" priority="58" operator="greaterThan">
      <formula>0</formula>
    </cfRule>
  </conditionalFormatting>
  <conditionalFormatting sqref="K151:L152">
    <cfRule type="cellIs" dxfId="35" priority="45" operator="lessThan">
      <formula>0</formula>
    </cfRule>
    <cfRule type="cellIs" dxfId="34" priority="46" operator="greaterThan">
      <formula>0</formula>
    </cfRule>
  </conditionalFormatting>
  <conditionalFormatting sqref="K151:L151">
    <cfRule type="cellIs" dxfId="33" priority="31" operator="lessThan">
      <formula>0</formula>
    </cfRule>
    <cfRule type="cellIs" dxfId="32" priority="32" operator="greaterThan">
      <formula>0</formula>
    </cfRule>
  </conditionalFormatting>
  <conditionalFormatting sqref="K152">
    <cfRule type="cellIs" dxfId="31" priority="29" operator="lessThan">
      <formula>0</formula>
    </cfRule>
    <cfRule type="cellIs" dxfId="30" priority="30" operator="greaterThan">
      <formula>0</formula>
    </cfRule>
  </conditionalFormatting>
  <conditionalFormatting sqref="K152">
    <cfRule type="cellIs" dxfId="29" priority="27" operator="lessThan">
      <formula>0</formula>
    </cfRule>
    <cfRule type="cellIs" dxfId="28" priority="28" operator="greaterThan">
      <formula>0</formula>
    </cfRule>
  </conditionalFormatting>
  <conditionalFormatting sqref="L151">
    <cfRule type="cellIs" dxfId="27" priority="25" operator="lessThan">
      <formula>0</formula>
    </cfRule>
    <cfRule type="cellIs" dxfId="26" priority="26" operator="greaterThan">
      <formula>0</formula>
    </cfRule>
  </conditionalFormatting>
  <conditionalFormatting sqref="K151">
    <cfRule type="cellIs" dxfId="25" priority="23" operator="lessThan">
      <formula>0</formula>
    </cfRule>
    <cfRule type="cellIs" dxfId="24" priority="24" operator="greaterThan">
      <formula>0</formula>
    </cfRule>
  </conditionalFormatting>
  <conditionalFormatting sqref="K151">
    <cfRule type="cellIs" dxfId="23" priority="21" operator="lessThan">
      <formula>0</formula>
    </cfRule>
    <cfRule type="cellIs" dxfId="22" priority="22" operator="greaterThan">
      <formula>0</formula>
    </cfRule>
  </conditionalFormatting>
  <conditionalFormatting sqref="K305:L305 K163:L302">
    <cfRule type="cellIs" dxfId="21" priority="19" operator="lessThan">
      <formula>0</formula>
    </cfRule>
    <cfRule type="cellIs" dxfId="20" priority="20" operator="greaterThan">
      <formula>0</formula>
    </cfRule>
  </conditionalFormatting>
  <conditionalFormatting sqref="AD163:AH186">
    <cfRule type="cellIs" dxfId="19" priority="17" operator="lessThan">
      <formula>0</formula>
    </cfRule>
    <cfRule type="cellIs" dxfId="18" priority="18" operator="greaterThan">
      <formula>0</formula>
    </cfRule>
  </conditionalFormatting>
  <conditionalFormatting sqref="AD187:AH187">
    <cfRule type="cellIs" dxfId="17" priority="15" operator="lessThan">
      <formula>0</formula>
    </cfRule>
    <cfRule type="cellIs" dxfId="16" priority="16" operator="greaterThan">
      <formula>0</formula>
    </cfRule>
  </conditionalFormatting>
  <conditionalFormatting sqref="K303:L304">
    <cfRule type="cellIs" dxfId="15" priority="13" operator="lessThan">
      <formula>0</formula>
    </cfRule>
    <cfRule type="cellIs" dxfId="14" priority="14" operator="greaterThan">
      <formula>0</formula>
    </cfRule>
  </conditionalFormatting>
  <conditionalFormatting sqref="K303:L303">
    <cfRule type="cellIs" dxfId="13" priority="11" operator="lessThan">
      <formula>0</formula>
    </cfRule>
    <cfRule type="cellIs" dxfId="12" priority="12" operator="greaterThan">
      <formula>0</formula>
    </cfRule>
  </conditionalFormatting>
  <conditionalFormatting sqref="K304">
    <cfRule type="cellIs" dxfId="11" priority="9" operator="lessThan">
      <formula>0</formula>
    </cfRule>
    <cfRule type="cellIs" dxfId="10" priority="10" operator="greaterThan">
      <formula>0</formula>
    </cfRule>
  </conditionalFormatting>
  <conditionalFormatting sqref="K304">
    <cfRule type="cellIs" dxfId="9" priority="7" operator="lessThan">
      <formula>0</formula>
    </cfRule>
    <cfRule type="cellIs" dxfId="8" priority="8" operator="greaterThan">
      <formula>0</formula>
    </cfRule>
  </conditionalFormatting>
  <conditionalFormatting sqref="L303">
    <cfRule type="cellIs" dxfId="7" priority="5" operator="lessThan">
      <formula>0</formula>
    </cfRule>
    <cfRule type="cellIs" dxfId="6" priority="6" operator="greaterThan">
      <formula>0</formula>
    </cfRule>
  </conditionalFormatting>
  <conditionalFormatting sqref="K303">
    <cfRule type="cellIs" dxfId="5" priority="3" operator="lessThan">
      <formula>0</formula>
    </cfRule>
    <cfRule type="cellIs" dxfId="4" priority="4" operator="greaterThan">
      <formula>0</formula>
    </cfRule>
  </conditionalFormatting>
  <conditionalFormatting sqref="K303">
    <cfRule type="cellIs" dxfId="3" priority="1" operator="lessThan">
      <formula>0</formula>
    </cfRule>
    <cfRule type="cellIs" dxfId="2" priority="2" operator="greaterThan">
      <formula>0</formula>
    </cfRule>
  </conditionalFormatting>
  <pageMargins left="0.25" right="0.25" top="0.75" bottom="0.75" header="0.3" footer="0.3"/>
  <pageSetup paperSize="8" scale="62" orientation="landscape" r:id="rId1"/>
  <ignoredErrors>
    <ignoredError sqref="AD24:AH24 AD18:AH18 I163:I30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39997558519241921"/>
    <pageSetUpPr fitToPage="1"/>
  </sheetPr>
  <dimension ref="A1:AF1149"/>
  <sheetViews>
    <sheetView tabSelected="1" zoomScale="90" zoomScaleNormal="90" zoomScalePageLayoutView="85" workbookViewId="0">
      <pane ySplit="5" topLeftCell="A162" activePane="bottomLeft" state="frozen"/>
      <selection activeCell="F46" sqref="F46"/>
      <selection pane="bottomLeft" activeCell="E143" sqref="E143:M143"/>
    </sheetView>
  </sheetViews>
  <sheetFormatPr defaultColWidth="0" defaultRowHeight="14.25" zeroHeight="1" x14ac:dyDescent="0.2"/>
  <cols>
    <col min="1" max="1" width="2.5" style="241" customWidth="1"/>
    <col min="2" max="2" width="86.1640625" style="241" customWidth="1"/>
    <col min="3" max="3" width="21.1640625" style="251" customWidth="1"/>
    <col min="4" max="4" width="21.1640625" style="252" customWidth="1"/>
    <col min="5" max="13" width="21.1640625" style="242" customWidth="1"/>
    <col min="14" max="14" width="1.1640625" style="242" customWidth="1"/>
    <col min="15" max="15" width="1.1640625" style="244" customWidth="1"/>
    <col min="16" max="16" width="13" style="241" hidden="1" customWidth="1"/>
    <col min="17" max="18" width="13" style="245" hidden="1" customWidth="1"/>
    <col min="19" max="19" width="13" style="241" hidden="1" customWidth="1"/>
    <col min="20" max="20" width="34.1640625" style="241" hidden="1" customWidth="1"/>
    <col min="21" max="21" width="13.33203125" style="241" hidden="1" customWidth="1"/>
    <col min="22" max="32" width="13" style="241" hidden="1" customWidth="1"/>
    <col min="33" max="16384" width="0" style="241" hidden="1"/>
  </cols>
  <sheetData>
    <row r="1" spans="1:18" s="209" customFormat="1" x14ac:dyDescent="0.2">
      <c r="C1" s="210"/>
      <c r="D1" s="211"/>
      <c r="E1" s="212"/>
      <c r="F1" s="212"/>
      <c r="G1" s="212"/>
      <c r="H1" s="212"/>
      <c r="I1" s="212"/>
      <c r="J1" s="212"/>
      <c r="K1" s="212"/>
      <c r="L1" s="212"/>
      <c r="M1" s="212"/>
      <c r="N1" s="212"/>
      <c r="O1" s="213"/>
      <c r="Q1" s="214"/>
      <c r="R1" s="214"/>
    </row>
    <row r="2" spans="1:18" s="344" customFormat="1" ht="21" customHeight="1" x14ac:dyDescent="0.2">
      <c r="B2" s="599" t="s">
        <v>457</v>
      </c>
      <c r="N2" s="345"/>
      <c r="O2" s="211"/>
    </row>
    <row r="3" spans="1:18" s="209" customFormat="1" x14ac:dyDescent="0.2">
      <c r="B3" s="209" t="str">
        <f>'Revenue - WHC'!B3</f>
        <v>Mansfield (S)</v>
      </c>
      <c r="C3" s="210" t="s">
        <v>267</v>
      </c>
      <c r="D3" s="211" t="s">
        <v>243</v>
      </c>
      <c r="E3" s="210" t="s">
        <v>244</v>
      </c>
      <c r="F3" s="210" t="s">
        <v>244</v>
      </c>
      <c r="G3" s="210" t="s">
        <v>244</v>
      </c>
      <c r="H3" s="210" t="s">
        <v>245</v>
      </c>
      <c r="I3" s="210" t="s">
        <v>245</v>
      </c>
      <c r="J3" s="210" t="s">
        <v>245</v>
      </c>
      <c r="K3" s="210" t="s">
        <v>245</v>
      </c>
      <c r="L3" s="210" t="s">
        <v>245</v>
      </c>
      <c r="M3" s="210" t="s">
        <v>245</v>
      </c>
    </row>
    <row r="4" spans="1:18" s="209" customFormat="1" x14ac:dyDescent="0.2">
      <c r="C4" s="239" t="str">
        <f>' Instructions'!C9</f>
        <v>2018-19</v>
      </c>
      <c r="D4" s="239" t="str">
        <f>VLOOKUP(' Instructions'!C9,' Instructions'!Q9:AG15,2,FALSE)</f>
        <v>2019-20</v>
      </c>
      <c r="E4" s="239" t="str">
        <f>VLOOKUP(' Instructions'!C9,' Instructions'!Q9:AG15,3,FALSE)</f>
        <v>2020-21</v>
      </c>
      <c r="F4" s="239" t="str">
        <f>VLOOKUP(' Instructions'!C9,' Instructions'!Q9:AG15,4,FALSE)</f>
        <v>2021-22</v>
      </c>
      <c r="G4" s="239" t="str">
        <f>VLOOKUP(' Instructions'!C9,' Instructions'!Q9:AG15,5,FALSE)</f>
        <v>2022-23</v>
      </c>
      <c r="H4" s="239" t="str">
        <f>VLOOKUP(' Instructions'!C9,' Instructions'!Q9:AG15,6,FALSE)</f>
        <v>2023-24</v>
      </c>
      <c r="I4" s="239" t="str">
        <f>VLOOKUP(' Instructions'!C9,' Instructions'!Q9:AG15,7,FALSE)</f>
        <v>2024-25</v>
      </c>
      <c r="J4" s="239" t="str">
        <f>VLOOKUP(' Instructions'!C9,' Instructions'!Q9:AG15,8,FALSE)</f>
        <v>2025-26</v>
      </c>
      <c r="K4" s="239" t="str">
        <f>VLOOKUP(' Instructions'!C9,' Instructions'!Q9:AG15,9,FALSE)</f>
        <v>2026-27</v>
      </c>
      <c r="L4" s="239" t="str">
        <f>VLOOKUP(' Instructions'!C9,' Instructions'!Q9:AG15,10,FALSE)</f>
        <v>2027-28</v>
      </c>
      <c r="M4" s="239" t="str">
        <f>VLOOKUP(' Instructions'!C9,' Instructions'!Q9:AG15,11,FALSE)</f>
        <v>2028-29</v>
      </c>
    </row>
    <row r="5" spans="1:18" s="209" customFormat="1" ht="6" customHeight="1" x14ac:dyDescent="0.2"/>
    <row r="6" spans="1:18" ht="6" customHeight="1" x14ac:dyDescent="0.2">
      <c r="C6" s="241"/>
      <c r="D6" s="241"/>
      <c r="E6" s="241"/>
      <c r="F6" s="241"/>
      <c r="G6" s="241"/>
      <c r="H6" s="241"/>
      <c r="I6" s="241"/>
      <c r="J6" s="241"/>
      <c r="K6" s="241"/>
      <c r="L6" s="241"/>
      <c r="M6" s="241"/>
      <c r="N6" s="241"/>
      <c r="O6" s="241"/>
      <c r="Q6" s="241"/>
      <c r="R6" s="241"/>
    </row>
    <row r="7" spans="1:18" ht="6" customHeight="1" x14ac:dyDescent="0.2">
      <c r="C7" s="241"/>
      <c r="D7" s="241"/>
      <c r="E7" s="241"/>
      <c r="F7" s="241"/>
      <c r="G7" s="241"/>
      <c r="H7" s="241"/>
      <c r="I7" s="241"/>
      <c r="J7" s="241"/>
      <c r="K7" s="241"/>
      <c r="L7" s="241"/>
      <c r="M7" s="241"/>
      <c r="N7" s="241"/>
      <c r="O7" s="241"/>
      <c r="Q7" s="241"/>
      <c r="R7" s="241"/>
    </row>
    <row r="8" spans="1:18" s="209" customFormat="1" ht="22.5" customHeight="1" x14ac:dyDescent="0.25">
      <c r="A8" s="241"/>
      <c r="B8" s="302" t="s">
        <v>246</v>
      </c>
      <c r="C8" s="241"/>
      <c r="D8" s="582"/>
      <c r="E8" s="582"/>
      <c r="F8" s="582"/>
      <c r="G8" s="582"/>
      <c r="H8" s="241"/>
      <c r="I8" s="241"/>
      <c r="J8" s="241"/>
      <c r="K8" s="241"/>
      <c r="L8" s="241"/>
      <c r="M8" s="241"/>
      <c r="N8" s="241"/>
      <c r="O8" s="241"/>
      <c r="P8" s="241"/>
      <c r="Q8" s="241"/>
      <c r="R8" s="241"/>
    </row>
    <row r="9" spans="1:18" s="209" customFormat="1" ht="12.75" customHeight="1" x14ac:dyDescent="0.2">
      <c r="A9" s="241"/>
      <c r="B9" s="241"/>
      <c r="C9" s="241"/>
      <c r="D9" s="582"/>
      <c r="E9" s="582"/>
      <c r="F9" s="582"/>
      <c r="G9" s="582"/>
      <c r="H9" s="241"/>
      <c r="I9" s="241"/>
      <c r="J9" s="241"/>
      <c r="K9" s="241"/>
      <c r="L9" s="241"/>
      <c r="M9" s="241"/>
      <c r="N9" s="241"/>
      <c r="O9" s="241"/>
      <c r="P9" s="241"/>
      <c r="Q9" s="241"/>
      <c r="R9" s="241"/>
    </row>
    <row r="10" spans="1:18" s="209" customFormat="1" ht="12.75" customHeight="1" x14ac:dyDescent="0.2">
      <c r="A10" s="241"/>
      <c r="B10" s="324" t="s">
        <v>159</v>
      </c>
      <c r="C10" s="325"/>
      <c r="D10" s="325"/>
      <c r="E10" s="325"/>
      <c r="F10" s="325"/>
      <c r="G10" s="326"/>
      <c r="H10" s="324"/>
      <c r="I10" s="325"/>
      <c r="J10" s="325"/>
      <c r="K10" s="325"/>
      <c r="L10" s="325"/>
      <c r="M10" s="326"/>
      <c r="N10" s="241"/>
      <c r="O10" s="241"/>
      <c r="P10" s="241"/>
      <c r="Q10" s="241"/>
      <c r="R10" s="241"/>
    </row>
    <row r="11" spans="1:18" s="209" customFormat="1" ht="12.75" customHeight="1" x14ac:dyDescent="0.2">
      <c r="A11" s="241"/>
      <c r="B11" s="327" t="s">
        <v>146</v>
      </c>
      <c r="C11" s="648">
        <v>8267649</v>
      </c>
      <c r="D11" s="648">
        <v>9559830</v>
      </c>
      <c r="E11" s="648">
        <v>9952575.75</v>
      </c>
      <c r="F11" s="648">
        <v>10355140.143749999</v>
      </c>
      <c r="G11" s="649">
        <v>10767768.647343747</v>
      </c>
      <c r="H11" s="650">
        <v>11190712.863527341</v>
      </c>
      <c r="I11" s="648">
        <v>11624230.685115524</v>
      </c>
      <c r="J11" s="648">
        <v>12068586.45224341</v>
      </c>
      <c r="K11" s="648">
        <v>12524051.113549495</v>
      </c>
      <c r="L11" s="648">
        <v>12990902.391388232</v>
      </c>
      <c r="M11" s="649">
        <v>13469424.951172937</v>
      </c>
      <c r="N11" s="241"/>
      <c r="O11" s="241"/>
      <c r="P11" s="241"/>
      <c r="Q11" s="241"/>
      <c r="R11" s="241"/>
    </row>
    <row r="12" spans="1:18" s="209" customFormat="1" ht="12.75" customHeight="1" x14ac:dyDescent="0.2">
      <c r="A12" s="241"/>
      <c r="B12" s="327" t="s">
        <v>147</v>
      </c>
      <c r="C12" s="648">
        <v>2057808</v>
      </c>
      <c r="D12" s="648">
        <v>2389319</v>
      </c>
      <c r="E12" s="648">
        <v>2449051.9749999996</v>
      </c>
      <c r="F12" s="648">
        <v>2510278.2743749996</v>
      </c>
      <c r="G12" s="649">
        <v>2573035.2312343745</v>
      </c>
      <c r="H12" s="650">
        <v>2637361.1120152334</v>
      </c>
      <c r="I12" s="648">
        <v>2703295.1398156141</v>
      </c>
      <c r="J12" s="648">
        <v>2770877.5183110042</v>
      </c>
      <c r="K12" s="648">
        <v>2840149.456268779</v>
      </c>
      <c r="L12" s="648">
        <v>2911153.1926754983</v>
      </c>
      <c r="M12" s="649">
        <v>2983932.0224923855</v>
      </c>
      <c r="N12" s="241"/>
      <c r="O12" s="241"/>
      <c r="P12" s="241"/>
      <c r="Q12" s="241"/>
      <c r="R12" s="241"/>
    </row>
    <row r="13" spans="1:18" s="209" customFormat="1" ht="12.75" customHeight="1" x14ac:dyDescent="0.2">
      <c r="A13" s="241"/>
      <c r="B13" s="328" t="s">
        <v>366</v>
      </c>
      <c r="C13" s="473">
        <f t="shared" ref="C13:M13" si="0">C11+C12</f>
        <v>10325457</v>
      </c>
      <c r="D13" s="473">
        <f t="shared" si="0"/>
        <v>11949149</v>
      </c>
      <c r="E13" s="473">
        <f t="shared" si="0"/>
        <v>12401627.725</v>
      </c>
      <c r="F13" s="473">
        <f t="shared" si="0"/>
        <v>12865418.418124998</v>
      </c>
      <c r="G13" s="474">
        <f t="shared" si="0"/>
        <v>13340803.878578123</v>
      </c>
      <c r="H13" s="475">
        <f t="shared" si="0"/>
        <v>13828073.975542575</v>
      </c>
      <c r="I13" s="473">
        <f t="shared" si="0"/>
        <v>14327525.824931137</v>
      </c>
      <c r="J13" s="473">
        <f t="shared" si="0"/>
        <v>14839463.970554415</v>
      </c>
      <c r="K13" s="473">
        <f t="shared" si="0"/>
        <v>15364200.569818273</v>
      </c>
      <c r="L13" s="473">
        <f t="shared" si="0"/>
        <v>15902055.584063731</v>
      </c>
      <c r="M13" s="474">
        <f t="shared" si="0"/>
        <v>16453356.973665323</v>
      </c>
      <c r="N13" s="241"/>
      <c r="O13" s="241"/>
      <c r="P13" s="241"/>
      <c r="Q13" s="241"/>
      <c r="R13" s="241"/>
    </row>
    <row r="14" spans="1:18" s="209" customFormat="1" ht="12.75" customHeight="1" x14ac:dyDescent="0.2">
      <c r="A14" s="241"/>
      <c r="B14" s="327" t="s">
        <v>200</v>
      </c>
      <c r="C14" s="648">
        <v>3217895</v>
      </c>
      <c r="D14" s="648">
        <v>2100496</v>
      </c>
      <c r="E14" s="648">
        <v>2153008.4</v>
      </c>
      <c r="F14" s="648">
        <v>2206833.61</v>
      </c>
      <c r="G14" s="649">
        <v>2262004.4502499998</v>
      </c>
      <c r="H14" s="650">
        <v>2318554.5615062495</v>
      </c>
      <c r="I14" s="648">
        <v>2376518.4255439057</v>
      </c>
      <c r="J14" s="648">
        <v>2435931.3861825028</v>
      </c>
      <c r="K14" s="648">
        <v>2496829.6708370647</v>
      </c>
      <c r="L14" s="648">
        <v>2559250.4126079916</v>
      </c>
      <c r="M14" s="649">
        <v>2623231.6729231915</v>
      </c>
      <c r="N14" s="241"/>
      <c r="O14" s="241"/>
      <c r="P14" s="241"/>
      <c r="Q14" s="241"/>
      <c r="R14" s="241"/>
    </row>
    <row r="15" spans="1:18" s="209" customFormat="1" ht="12.75" customHeight="1" x14ac:dyDescent="0.2">
      <c r="A15" s="241"/>
      <c r="B15" s="327" t="s">
        <v>201</v>
      </c>
      <c r="C15" s="648"/>
      <c r="D15" s="648"/>
      <c r="E15" s="648"/>
      <c r="F15" s="648"/>
      <c r="G15" s="649"/>
      <c r="H15" s="650"/>
      <c r="I15" s="648"/>
      <c r="J15" s="648"/>
      <c r="K15" s="648"/>
      <c r="L15" s="648"/>
      <c r="M15" s="649"/>
      <c r="N15" s="241"/>
      <c r="O15" s="241"/>
      <c r="P15" s="241"/>
      <c r="Q15" s="241"/>
      <c r="R15" s="241"/>
    </row>
    <row r="16" spans="1:18" s="209" customFormat="1" ht="12.75" customHeight="1" x14ac:dyDescent="0.2">
      <c r="A16" s="241"/>
      <c r="B16" s="327" t="s">
        <v>202</v>
      </c>
      <c r="C16" s="648"/>
      <c r="D16" s="648"/>
      <c r="E16" s="648"/>
      <c r="F16" s="648"/>
      <c r="G16" s="649"/>
      <c r="H16" s="650"/>
      <c r="I16" s="648"/>
      <c r="J16" s="648"/>
      <c r="K16" s="648"/>
      <c r="L16" s="648"/>
      <c r="M16" s="649"/>
      <c r="N16" s="241"/>
      <c r="O16" s="241"/>
      <c r="P16" s="241"/>
      <c r="Q16" s="241"/>
      <c r="R16" s="241"/>
    </row>
    <row r="17" spans="1:18" s="209" customFormat="1" ht="12.75" customHeight="1" x14ac:dyDescent="0.2">
      <c r="A17" s="241"/>
      <c r="B17" s="327" t="s">
        <v>203</v>
      </c>
      <c r="C17" s="648">
        <v>150000</v>
      </c>
      <c r="D17" s="648">
        <v>150000</v>
      </c>
      <c r="E17" s="648">
        <v>150000</v>
      </c>
      <c r="F17" s="648">
        <v>150000</v>
      </c>
      <c r="G17" s="649">
        <v>150000</v>
      </c>
      <c r="H17" s="650">
        <v>150000</v>
      </c>
      <c r="I17" s="648">
        <v>150000</v>
      </c>
      <c r="J17" s="648">
        <v>150000</v>
      </c>
      <c r="K17" s="648">
        <v>150000</v>
      </c>
      <c r="L17" s="648">
        <v>150000</v>
      </c>
      <c r="M17" s="649">
        <v>150000</v>
      </c>
      <c r="N17" s="241"/>
      <c r="O17" s="241"/>
      <c r="P17" s="241"/>
      <c r="Q17" s="241"/>
      <c r="R17" s="241"/>
    </row>
    <row r="18" spans="1:18" s="209" customFormat="1" ht="12.75" customHeight="1" x14ac:dyDescent="0.2">
      <c r="A18" s="241"/>
      <c r="B18" s="327" t="s">
        <v>204</v>
      </c>
      <c r="C18" s="648"/>
      <c r="D18" s="648"/>
      <c r="E18" s="648"/>
      <c r="F18" s="648"/>
      <c r="G18" s="649"/>
      <c r="H18" s="650"/>
      <c r="I18" s="648"/>
      <c r="J18" s="648"/>
      <c r="K18" s="648"/>
      <c r="L18" s="648"/>
      <c r="M18" s="649"/>
      <c r="N18" s="241"/>
      <c r="O18" s="241"/>
      <c r="P18" s="241"/>
      <c r="Q18" s="241"/>
      <c r="R18" s="241"/>
    </row>
    <row r="19" spans="1:18" s="209" customFormat="1" ht="12.75" customHeight="1" x14ac:dyDescent="0.2">
      <c r="A19" s="241"/>
      <c r="B19" s="327" t="s">
        <v>205</v>
      </c>
      <c r="C19" s="648"/>
      <c r="D19" s="648"/>
      <c r="E19" s="648"/>
      <c r="F19" s="648"/>
      <c r="G19" s="649"/>
      <c r="H19" s="650"/>
      <c r="I19" s="648"/>
      <c r="J19" s="648"/>
      <c r="K19" s="648"/>
      <c r="L19" s="648"/>
      <c r="M19" s="649"/>
      <c r="N19" s="241"/>
      <c r="O19" s="241"/>
      <c r="P19" s="241"/>
      <c r="Q19" s="241"/>
      <c r="R19" s="241"/>
    </row>
    <row r="20" spans="1:18" s="323" customFormat="1" ht="12.75" customHeight="1" x14ac:dyDescent="0.2">
      <c r="A20" s="301"/>
      <c r="B20" s="330" t="s">
        <v>206</v>
      </c>
      <c r="C20" s="331">
        <f t="shared" ref="C20:M20" si="1">SUM(C13:C19)</f>
        <v>13693352</v>
      </c>
      <c r="D20" s="331">
        <f t="shared" si="1"/>
        <v>14199645</v>
      </c>
      <c r="E20" s="331">
        <f t="shared" si="1"/>
        <v>14704636.125</v>
      </c>
      <c r="F20" s="331">
        <f t="shared" si="1"/>
        <v>15222252.028124997</v>
      </c>
      <c r="G20" s="332">
        <f t="shared" si="1"/>
        <v>15752808.328828122</v>
      </c>
      <c r="H20" s="334">
        <f t="shared" si="1"/>
        <v>16296628.537048824</v>
      </c>
      <c r="I20" s="331">
        <f t="shared" si="1"/>
        <v>16854044.250475042</v>
      </c>
      <c r="J20" s="331">
        <f t="shared" si="1"/>
        <v>17425395.356736917</v>
      </c>
      <c r="K20" s="331">
        <f t="shared" si="1"/>
        <v>18011030.240655337</v>
      </c>
      <c r="L20" s="331">
        <f t="shared" si="1"/>
        <v>18611305.996671721</v>
      </c>
      <c r="M20" s="332">
        <f t="shared" si="1"/>
        <v>19226588.646588515</v>
      </c>
      <c r="N20" s="301"/>
      <c r="O20" s="301"/>
      <c r="P20" s="301"/>
      <c r="Q20" s="301"/>
      <c r="R20" s="301"/>
    </row>
    <row r="21" spans="1:18" s="209" customFormat="1" ht="12.75" customHeight="1" x14ac:dyDescent="0.2">
      <c r="A21" s="241"/>
      <c r="B21" s="243"/>
      <c r="C21" s="319"/>
      <c r="D21" s="319"/>
      <c r="E21" s="319"/>
      <c r="F21" s="319"/>
      <c r="G21" s="319"/>
      <c r="H21" s="319"/>
      <c r="I21" s="319"/>
      <c r="J21" s="319"/>
      <c r="K21" s="319"/>
      <c r="L21" s="319"/>
      <c r="M21" s="319"/>
      <c r="N21" s="241"/>
      <c r="O21" s="241"/>
      <c r="P21" s="241"/>
      <c r="Q21" s="241"/>
      <c r="R21" s="241"/>
    </row>
    <row r="22" spans="1:18" s="209" customFormat="1" ht="12.75" customHeight="1" x14ac:dyDescent="0.2">
      <c r="A22" s="241"/>
      <c r="B22" s="324" t="s">
        <v>247</v>
      </c>
      <c r="C22" s="335"/>
      <c r="D22" s="335"/>
      <c r="E22" s="335"/>
      <c r="F22" s="335"/>
      <c r="G22" s="336"/>
      <c r="H22" s="340"/>
      <c r="I22" s="335"/>
      <c r="J22" s="335"/>
      <c r="K22" s="335"/>
      <c r="L22" s="335"/>
      <c r="M22" s="336"/>
      <c r="N22" s="241"/>
      <c r="O22" s="241"/>
      <c r="P22" s="241"/>
      <c r="Q22" s="241"/>
      <c r="R22" s="241"/>
    </row>
    <row r="23" spans="1:18" s="209" customFormat="1" ht="12.75" customHeight="1" x14ac:dyDescent="0.2">
      <c r="A23" s="241"/>
      <c r="B23" s="327" t="s">
        <v>159</v>
      </c>
      <c r="C23" s="318">
        <f>C20</f>
        <v>13693352</v>
      </c>
      <c r="D23" s="318">
        <f>D20</f>
        <v>14199645</v>
      </c>
      <c r="E23" s="318">
        <f>E20</f>
        <v>14704636.125</v>
      </c>
      <c r="F23" s="318">
        <f>F20</f>
        <v>15222252.028124997</v>
      </c>
      <c r="G23" s="329">
        <f>G20</f>
        <v>15752808.328828122</v>
      </c>
      <c r="H23" s="333">
        <f t="shared" ref="H23:M23" si="2">H20</f>
        <v>16296628.537048824</v>
      </c>
      <c r="I23" s="318">
        <f t="shared" si="2"/>
        <v>16854044.250475042</v>
      </c>
      <c r="J23" s="318">
        <f t="shared" si="2"/>
        <v>17425395.356736917</v>
      </c>
      <c r="K23" s="318">
        <f t="shared" si="2"/>
        <v>18011030.240655337</v>
      </c>
      <c r="L23" s="318">
        <f t="shared" si="2"/>
        <v>18611305.996671721</v>
      </c>
      <c r="M23" s="329">
        <f t="shared" si="2"/>
        <v>19226588.646588515</v>
      </c>
      <c r="N23" s="241"/>
      <c r="O23" s="241"/>
      <c r="P23" s="241"/>
      <c r="Q23" s="241"/>
      <c r="R23" s="241"/>
    </row>
    <row r="24" spans="1:18" s="209" customFormat="1" ht="12.75" customHeight="1" x14ac:dyDescent="0.2">
      <c r="A24" s="241"/>
      <c r="B24" s="327" t="s">
        <v>248</v>
      </c>
      <c r="C24" s="318">
        <f>'Revenue - Base year'!H153</f>
        <v>315434</v>
      </c>
      <c r="D24" s="318">
        <f>'Revenue - WHC'!H153</f>
        <v>307900</v>
      </c>
      <c r="E24" s="648">
        <v>314058</v>
      </c>
      <c r="F24" s="648">
        <v>320339.15999999992</v>
      </c>
      <c r="G24" s="649">
        <v>326745.94319999998</v>
      </c>
      <c r="H24" s="650">
        <v>333280.86206399999</v>
      </c>
      <c r="I24" s="648">
        <v>339946.47930528002</v>
      </c>
      <c r="J24" s="648">
        <v>346745.4088913856</v>
      </c>
      <c r="K24" s="648">
        <v>353680.31706921337</v>
      </c>
      <c r="L24" s="648">
        <v>360753.92341059761</v>
      </c>
      <c r="M24" s="649">
        <v>367969.00187880959</v>
      </c>
      <c r="N24" s="241"/>
      <c r="O24" s="241"/>
      <c r="P24" s="241"/>
      <c r="Q24" s="241"/>
      <c r="R24" s="241"/>
    </row>
    <row r="25" spans="1:18" s="209" customFormat="1" ht="12.75" customHeight="1" x14ac:dyDescent="0.2">
      <c r="A25" s="241"/>
      <c r="B25" s="327" t="s">
        <v>74</v>
      </c>
      <c r="C25" s="318">
        <f>'Revenue - Base year'!I153</f>
        <v>732930</v>
      </c>
      <c r="D25" s="318">
        <f>'Revenue - WHC'!I153</f>
        <v>749900</v>
      </c>
      <c r="E25" s="648">
        <v>764898</v>
      </c>
      <c r="F25" s="648">
        <v>780195.96</v>
      </c>
      <c r="G25" s="649">
        <v>795799.8792000002</v>
      </c>
      <c r="H25" s="650">
        <v>811715.87678400008</v>
      </c>
      <c r="I25" s="648">
        <v>827950.19431967963</v>
      </c>
      <c r="J25" s="648">
        <v>844509.1982060736</v>
      </c>
      <c r="K25" s="648">
        <v>861399.38217019488</v>
      </c>
      <c r="L25" s="648">
        <v>878627.36981359881</v>
      </c>
      <c r="M25" s="649">
        <v>896199.91720987088</v>
      </c>
      <c r="N25" s="241"/>
      <c r="O25" s="241"/>
      <c r="P25" s="241"/>
      <c r="Q25" s="241"/>
      <c r="R25" s="241"/>
    </row>
    <row r="26" spans="1:18" s="209" customFormat="1" ht="12.75" customHeight="1" x14ac:dyDescent="0.2">
      <c r="A26" s="241"/>
      <c r="B26" s="327" t="s">
        <v>249</v>
      </c>
      <c r="C26" s="318">
        <f>SUM(C27:C28)</f>
        <v>4751044</v>
      </c>
      <c r="D26" s="318">
        <f>SUM(D27:D28)</f>
        <v>4447925</v>
      </c>
      <c r="E26" s="318">
        <f>SUM(E27:E28)</f>
        <v>4488842.09</v>
      </c>
      <c r="F26" s="318">
        <f>SUM(F27:F28)</f>
        <v>4430168.4509000005</v>
      </c>
      <c r="G26" s="329">
        <f>SUM(G27:G28)</f>
        <v>4471907.9744089991</v>
      </c>
      <c r="H26" s="333">
        <f t="shared" ref="H26:M26" si="3">SUM(H27:H28)</f>
        <v>4514064.8931530891</v>
      </c>
      <c r="I26" s="318">
        <f t="shared" si="3"/>
        <v>4556643.381084621</v>
      </c>
      <c r="J26" s="318">
        <f t="shared" si="3"/>
        <v>4599647.6538954666</v>
      </c>
      <c r="K26" s="318">
        <f t="shared" si="3"/>
        <v>4643081.9694344224</v>
      </c>
      <c r="L26" s="318">
        <f t="shared" si="3"/>
        <v>4686950.628128767</v>
      </c>
      <c r="M26" s="329">
        <f t="shared" si="3"/>
        <v>4731257.9734100541</v>
      </c>
      <c r="N26" s="241"/>
      <c r="O26" s="241"/>
      <c r="P26" s="241"/>
      <c r="Q26" s="241"/>
      <c r="R26" s="241"/>
    </row>
    <row r="27" spans="1:18" s="209" customFormat="1" ht="12.75" customHeight="1" x14ac:dyDescent="0.2">
      <c r="A27" s="241"/>
      <c r="B27" s="327" t="s">
        <v>302</v>
      </c>
      <c r="C27" s="318">
        <f>'Revenue - Base year'!J153</f>
        <v>4117097</v>
      </c>
      <c r="D27" s="318">
        <f>'Revenue - WHC'!J153</f>
        <v>4091709</v>
      </c>
      <c r="E27" s="648">
        <v>4132626.0899999994</v>
      </c>
      <c r="F27" s="648">
        <v>4173952.3509000009</v>
      </c>
      <c r="G27" s="649">
        <v>4215691.8744089995</v>
      </c>
      <c r="H27" s="650">
        <v>4257848.7931530895</v>
      </c>
      <c r="I27" s="648">
        <v>4300427.2810846213</v>
      </c>
      <c r="J27" s="648">
        <v>4343431.553895467</v>
      </c>
      <c r="K27" s="648">
        <v>4386865.8694344228</v>
      </c>
      <c r="L27" s="648">
        <v>4430734.5281287674</v>
      </c>
      <c r="M27" s="649">
        <v>4475041.8734100545</v>
      </c>
      <c r="N27" s="241"/>
      <c r="O27" s="241"/>
      <c r="P27" s="241"/>
      <c r="Q27" s="241"/>
      <c r="R27" s="241"/>
    </row>
    <row r="28" spans="1:18" s="209" customFormat="1" ht="12.75" customHeight="1" x14ac:dyDescent="0.2">
      <c r="A28" s="241"/>
      <c r="B28" s="327" t="s">
        <v>303</v>
      </c>
      <c r="C28" s="318">
        <f>'Revenue - Base year'!K153</f>
        <v>633947</v>
      </c>
      <c r="D28" s="318">
        <f>'Revenue - WHC'!K153</f>
        <v>356216</v>
      </c>
      <c r="E28" s="648">
        <v>356216</v>
      </c>
      <c r="F28" s="648">
        <v>256216.1</v>
      </c>
      <c r="G28" s="649">
        <v>256216.1</v>
      </c>
      <c r="H28" s="650">
        <v>256216.1</v>
      </c>
      <c r="I28" s="648">
        <v>256216.1</v>
      </c>
      <c r="J28" s="648">
        <v>256216.1</v>
      </c>
      <c r="K28" s="648">
        <v>256216.1</v>
      </c>
      <c r="L28" s="648">
        <v>256216.1</v>
      </c>
      <c r="M28" s="649">
        <v>256216.1</v>
      </c>
      <c r="N28" s="241"/>
      <c r="O28" s="241"/>
      <c r="P28" s="241"/>
      <c r="Q28" s="241"/>
      <c r="R28" s="241"/>
    </row>
    <row r="29" spans="1:18" s="209" customFormat="1" ht="12.75" customHeight="1" x14ac:dyDescent="0.2">
      <c r="A29" s="241"/>
      <c r="B29" s="327" t="s">
        <v>250</v>
      </c>
      <c r="C29" s="318">
        <f>SUM(C30:C31)</f>
        <v>1044051</v>
      </c>
      <c r="D29" s="318">
        <f>SUM(D30:D31)</f>
        <v>5582000</v>
      </c>
      <c r="E29" s="318">
        <f>SUM(E30:E31)</f>
        <v>3190250</v>
      </c>
      <c r="F29" s="318">
        <f>SUM(F30:F31)</f>
        <v>1992798</v>
      </c>
      <c r="G29" s="329">
        <f>SUM(G30:G31)</f>
        <v>2196980</v>
      </c>
      <c r="H29" s="333">
        <f t="shared" ref="H29:M29" si="4">SUM(H30:H31)</f>
        <v>843984</v>
      </c>
      <c r="I29" s="318">
        <f t="shared" si="4"/>
        <v>3855000</v>
      </c>
      <c r="J29" s="318">
        <f t="shared" si="4"/>
        <v>2384278</v>
      </c>
      <c r="K29" s="318">
        <f t="shared" si="4"/>
        <v>1305757</v>
      </c>
      <c r="L29" s="318">
        <f t="shared" si="4"/>
        <v>568323</v>
      </c>
      <c r="M29" s="329">
        <f t="shared" si="4"/>
        <v>899885</v>
      </c>
      <c r="N29" s="241"/>
      <c r="O29" s="241"/>
      <c r="P29" s="241"/>
      <c r="Q29" s="241"/>
      <c r="R29" s="241"/>
    </row>
    <row r="30" spans="1:18" s="209" customFormat="1" ht="12.75" customHeight="1" x14ac:dyDescent="0.2">
      <c r="A30" s="241"/>
      <c r="B30" s="327" t="s">
        <v>302</v>
      </c>
      <c r="C30" s="318">
        <f>'Revenue - Base year'!L153</f>
        <v>501151</v>
      </c>
      <c r="D30" s="318">
        <f>'Revenue - WHC'!L153</f>
        <v>0</v>
      </c>
      <c r="E30" s="648">
        <v>950000</v>
      </c>
      <c r="F30" s="648">
        <v>450000</v>
      </c>
      <c r="G30" s="649">
        <v>413930</v>
      </c>
      <c r="H30" s="650">
        <v>393984</v>
      </c>
      <c r="I30" s="648">
        <v>450000</v>
      </c>
      <c r="J30" s="648">
        <v>424278</v>
      </c>
      <c r="K30" s="648">
        <v>45757</v>
      </c>
      <c r="L30" s="648">
        <v>468323</v>
      </c>
      <c r="M30" s="649">
        <v>434885</v>
      </c>
      <c r="N30" s="241"/>
      <c r="O30" s="241"/>
      <c r="P30" s="241"/>
      <c r="Q30" s="241"/>
      <c r="R30" s="241"/>
    </row>
    <row r="31" spans="1:18" s="209" customFormat="1" ht="12.75" customHeight="1" x14ac:dyDescent="0.2">
      <c r="A31" s="241"/>
      <c r="B31" s="327" t="s">
        <v>303</v>
      </c>
      <c r="C31" s="318">
        <f>'Revenue - Base year'!M153</f>
        <v>542900</v>
      </c>
      <c r="D31" s="318">
        <f>'Revenue - WHC'!M153</f>
        <v>5582000</v>
      </c>
      <c r="E31" s="648">
        <v>2240250</v>
      </c>
      <c r="F31" s="648">
        <v>1542798</v>
      </c>
      <c r="G31" s="649">
        <v>1783050</v>
      </c>
      <c r="H31" s="650">
        <v>450000</v>
      </c>
      <c r="I31" s="648">
        <v>3405000</v>
      </c>
      <c r="J31" s="648">
        <v>1960000</v>
      </c>
      <c r="K31" s="648">
        <v>1260000</v>
      </c>
      <c r="L31" s="648">
        <v>100000</v>
      </c>
      <c r="M31" s="649">
        <v>465000</v>
      </c>
      <c r="N31" s="241"/>
      <c r="O31" s="241"/>
      <c r="P31" s="241"/>
      <c r="Q31" s="241"/>
      <c r="R31" s="241"/>
    </row>
    <row r="32" spans="1:18" s="209" customFormat="1" ht="12.75" customHeight="1" x14ac:dyDescent="0.2">
      <c r="A32" s="241"/>
      <c r="B32" s="327" t="s">
        <v>304</v>
      </c>
      <c r="C32" s="318">
        <f t="shared" ref="C32:M32" si="5">SUM(C33:C34)</f>
        <v>226870</v>
      </c>
      <c r="D32" s="318">
        <f t="shared" si="5"/>
        <v>5000</v>
      </c>
      <c r="E32" s="318">
        <f t="shared" si="5"/>
        <v>97500</v>
      </c>
      <c r="F32" s="318">
        <f t="shared" si="5"/>
        <v>55000</v>
      </c>
      <c r="G32" s="329">
        <f t="shared" si="5"/>
        <v>110000</v>
      </c>
      <c r="H32" s="333">
        <f t="shared" si="5"/>
        <v>55000</v>
      </c>
      <c r="I32" s="318">
        <f t="shared" si="5"/>
        <v>140000</v>
      </c>
      <c r="J32" s="318">
        <f t="shared" si="5"/>
        <v>52500</v>
      </c>
      <c r="K32" s="318">
        <f t="shared" si="5"/>
        <v>100000</v>
      </c>
      <c r="L32" s="318">
        <f t="shared" si="5"/>
        <v>47500</v>
      </c>
      <c r="M32" s="329">
        <f t="shared" si="5"/>
        <v>612500</v>
      </c>
      <c r="N32" s="241"/>
      <c r="O32" s="241"/>
      <c r="P32" s="241"/>
      <c r="Q32" s="241"/>
      <c r="R32" s="241"/>
    </row>
    <row r="33" spans="1:18" s="209" customFormat="1" ht="12.75" customHeight="1" x14ac:dyDescent="0.2">
      <c r="A33" s="241"/>
      <c r="B33" s="327" t="s">
        <v>305</v>
      </c>
      <c r="C33" s="318">
        <f>'Revenue - Base year'!N153</f>
        <v>21288</v>
      </c>
      <c r="D33" s="318">
        <f>'Revenue - WHC'!N153</f>
        <v>5000</v>
      </c>
      <c r="E33" s="648">
        <v>5000</v>
      </c>
      <c r="F33" s="648">
        <v>5000</v>
      </c>
      <c r="G33" s="649">
        <v>5000</v>
      </c>
      <c r="H33" s="650">
        <v>5000</v>
      </c>
      <c r="I33" s="648">
        <v>5000</v>
      </c>
      <c r="J33" s="648">
        <v>5000</v>
      </c>
      <c r="K33" s="648">
        <v>5000</v>
      </c>
      <c r="L33" s="648">
        <v>5000</v>
      </c>
      <c r="M33" s="649">
        <v>5000</v>
      </c>
      <c r="N33" s="241"/>
      <c r="O33" s="241"/>
      <c r="P33" s="241"/>
      <c r="Q33" s="241"/>
      <c r="R33" s="241"/>
    </row>
    <row r="34" spans="1:18" s="209" customFormat="1" ht="12.75" customHeight="1" x14ac:dyDescent="0.2">
      <c r="A34" s="241"/>
      <c r="B34" s="327" t="s">
        <v>306</v>
      </c>
      <c r="C34" s="318">
        <f>'Revenue - Base year'!O153</f>
        <v>205582</v>
      </c>
      <c r="D34" s="318">
        <f>'Revenue - WHC'!O153</f>
        <v>0</v>
      </c>
      <c r="E34" s="648">
        <v>92500</v>
      </c>
      <c r="F34" s="648">
        <v>50000</v>
      </c>
      <c r="G34" s="649">
        <v>105000</v>
      </c>
      <c r="H34" s="650">
        <v>50000</v>
      </c>
      <c r="I34" s="648">
        <v>135000</v>
      </c>
      <c r="J34" s="648">
        <v>47500</v>
      </c>
      <c r="K34" s="648">
        <v>95000</v>
      </c>
      <c r="L34" s="648">
        <v>42500</v>
      </c>
      <c r="M34" s="649">
        <v>607500</v>
      </c>
      <c r="N34" s="241"/>
      <c r="O34" s="241"/>
      <c r="P34" s="241"/>
      <c r="Q34" s="241"/>
      <c r="R34" s="241"/>
    </row>
    <row r="35" spans="1:18" s="209" customFormat="1" ht="12.75" customHeight="1" x14ac:dyDescent="0.2">
      <c r="A35" s="241"/>
      <c r="B35" s="327" t="s">
        <v>251</v>
      </c>
      <c r="C35" s="318">
        <f>'Revenue - Base year'!P153</f>
        <v>0</v>
      </c>
      <c r="D35" s="318">
        <f>'Revenue - WHC'!P153</f>
        <v>0</v>
      </c>
      <c r="E35" s="648">
        <v>0</v>
      </c>
      <c r="F35" s="648">
        <v>0</v>
      </c>
      <c r="G35" s="649">
        <v>0</v>
      </c>
      <c r="H35" s="650">
        <v>0</v>
      </c>
      <c r="I35" s="648">
        <v>0</v>
      </c>
      <c r="J35" s="648">
        <v>0</v>
      </c>
      <c r="K35" s="648">
        <v>0</v>
      </c>
      <c r="L35" s="648">
        <v>0</v>
      </c>
      <c r="M35" s="649">
        <v>0</v>
      </c>
      <c r="N35" s="241"/>
      <c r="O35" s="241"/>
      <c r="P35" s="241"/>
      <c r="Q35" s="241"/>
      <c r="R35" s="241"/>
    </row>
    <row r="36" spans="1:18" s="209" customFormat="1" ht="12.75" customHeight="1" x14ac:dyDescent="0.2">
      <c r="A36" s="241"/>
      <c r="B36" s="327" t="s">
        <v>252</v>
      </c>
      <c r="C36" s="318">
        <f>'Revenue - Base year'!R153</f>
        <v>117154</v>
      </c>
      <c r="D36" s="318">
        <f>'Revenue - WHC'!R153</f>
        <v>0</v>
      </c>
      <c r="E36" s="648">
        <v>0</v>
      </c>
      <c r="F36" s="648">
        <v>0</v>
      </c>
      <c r="G36" s="649">
        <v>0</v>
      </c>
      <c r="H36" s="650">
        <v>0</v>
      </c>
      <c r="I36" s="648">
        <v>0</v>
      </c>
      <c r="J36" s="648">
        <v>0</v>
      </c>
      <c r="K36" s="648">
        <v>0</v>
      </c>
      <c r="L36" s="648">
        <v>0</v>
      </c>
      <c r="M36" s="649">
        <v>0</v>
      </c>
      <c r="N36" s="241"/>
      <c r="O36" s="241"/>
      <c r="P36" s="241"/>
      <c r="Q36" s="241"/>
      <c r="R36" s="241"/>
    </row>
    <row r="37" spans="1:18" s="209" customFormat="1" ht="12.75" customHeight="1" x14ac:dyDescent="0.2">
      <c r="A37" s="241"/>
      <c r="B37" s="327" t="s">
        <v>253</v>
      </c>
      <c r="C37" s="318">
        <f>'Revenue - Base year'!S153</f>
        <v>0</v>
      </c>
      <c r="D37" s="318">
        <f>'Revenue - WHC'!S153</f>
        <v>0</v>
      </c>
      <c r="E37" s="648"/>
      <c r="F37" s="648"/>
      <c r="G37" s="649"/>
      <c r="H37" s="650"/>
      <c r="I37" s="648"/>
      <c r="J37" s="648"/>
      <c r="K37" s="648"/>
      <c r="L37" s="648"/>
      <c r="M37" s="649"/>
      <c r="N37" s="241"/>
      <c r="O37" s="241"/>
      <c r="P37" s="241"/>
      <c r="Q37" s="241"/>
      <c r="R37" s="241"/>
    </row>
    <row r="38" spans="1:18" s="209" customFormat="1" ht="12.75" customHeight="1" x14ac:dyDescent="0.2">
      <c r="A38" s="241"/>
      <c r="B38" s="327" t="s">
        <v>254</v>
      </c>
      <c r="C38" s="318">
        <f>'Revenue - Base year'!T153</f>
        <v>0</v>
      </c>
      <c r="D38" s="318">
        <f>'Revenue - WHC'!T153</f>
        <v>0</v>
      </c>
      <c r="E38" s="648"/>
      <c r="F38" s="648"/>
      <c r="G38" s="649"/>
      <c r="H38" s="650"/>
      <c r="I38" s="648"/>
      <c r="J38" s="648"/>
      <c r="K38" s="648"/>
      <c r="L38" s="648"/>
      <c r="M38" s="649"/>
      <c r="N38" s="241"/>
      <c r="O38" s="241"/>
      <c r="P38" s="241"/>
      <c r="Q38" s="241"/>
      <c r="R38" s="241"/>
    </row>
    <row r="39" spans="1:18" s="209" customFormat="1" ht="12.75" customHeight="1" x14ac:dyDescent="0.2">
      <c r="A39" s="241"/>
      <c r="B39" s="327" t="s">
        <v>255</v>
      </c>
      <c r="C39" s="318">
        <f>'Revenue - Base year'!Q153</f>
        <v>384936</v>
      </c>
      <c r="D39" s="318">
        <f>'Revenue - WHC'!Q153</f>
        <v>409818</v>
      </c>
      <c r="E39" s="648">
        <v>354995.30893749994</v>
      </c>
      <c r="F39" s="648">
        <v>276011.55507478118</v>
      </c>
      <c r="G39" s="649">
        <v>260971.93006483262</v>
      </c>
      <c r="H39" s="650">
        <v>241015.26172213344</v>
      </c>
      <c r="I39" s="648">
        <v>242537.88755848436</v>
      </c>
      <c r="J39" s="648">
        <v>237976.66333075627</v>
      </c>
      <c r="K39" s="648">
        <v>249309.38525734641</v>
      </c>
      <c r="L39" s="648">
        <v>272803.85644684627</v>
      </c>
      <c r="M39" s="649">
        <v>314448.38537758379</v>
      </c>
      <c r="N39" s="241"/>
      <c r="O39" s="241"/>
      <c r="P39" s="241"/>
      <c r="Q39" s="241"/>
      <c r="R39" s="241"/>
    </row>
    <row r="40" spans="1:18" s="209" customFormat="1" ht="12.75" customHeight="1" x14ac:dyDescent="0.2">
      <c r="A40" s="241"/>
      <c r="B40" s="337" t="s">
        <v>256</v>
      </c>
      <c r="C40" s="317">
        <f>SUM(C23:C25,C26,C29,C32,C35:C39)</f>
        <v>21265771</v>
      </c>
      <c r="D40" s="317">
        <f>SUM(D23:D25,D26,D29,D32,D35:D39)</f>
        <v>25702188</v>
      </c>
      <c r="E40" s="317">
        <f>SUM(E23:E25,E26,E29,E32,E35:E39)</f>
        <v>23915179.523937501</v>
      </c>
      <c r="F40" s="317">
        <f>SUM(F23:F25,F26,F29,F32,F35:F39)</f>
        <v>23076765.154099777</v>
      </c>
      <c r="G40" s="338">
        <f>SUM(G23:G25,G26,G29,G32,G35:G39)</f>
        <v>23915214.055701952</v>
      </c>
      <c r="H40" s="341">
        <f t="shared" ref="H40:M40" si="6">SUM(H23:H25,H26,H29,H32,H35:H39)</f>
        <v>23095689.430772047</v>
      </c>
      <c r="I40" s="317">
        <f t="shared" si="6"/>
        <v>26816122.192743104</v>
      </c>
      <c r="J40" s="317">
        <f t="shared" si="6"/>
        <v>25891052.281060603</v>
      </c>
      <c r="K40" s="317">
        <f t="shared" si="6"/>
        <v>25524258.294586513</v>
      </c>
      <c r="L40" s="317">
        <f t="shared" si="6"/>
        <v>25426264.774471533</v>
      </c>
      <c r="M40" s="338">
        <f t="shared" si="6"/>
        <v>27048848.924464833</v>
      </c>
      <c r="N40" s="241"/>
      <c r="O40" s="241"/>
      <c r="P40" s="241"/>
      <c r="Q40" s="241"/>
      <c r="R40" s="241"/>
    </row>
    <row r="41" spans="1:18" s="209" customFormat="1" ht="12.75" customHeight="1" x14ac:dyDescent="0.2">
      <c r="A41" s="241"/>
      <c r="B41" s="253"/>
      <c r="C41" s="377"/>
      <c r="D41" s="377"/>
      <c r="E41" s="377"/>
      <c r="F41" s="377"/>
      <c r="G41" s="378"/>
      <c r="H41" s="379"/>
      <c r="I41" s="377"/>
      <c r="J41" s="377"/>
      <c r="K41" s="377"/>
      <c r="L41" s="377"/>
      <c r="M41" s="378"/>
      <c r="N41" s="241"/>
      <c r="O41" s="241"/>
      <c r="P41" s="241"/>
      <c r="Q41" s="241"/>
      <c r="R41" s="241"/>
    </row>
    <row r="42" spans="1:18" s="209" customFormat="1" ht="12.75" customHeight="1" x14ac:dyDescent="0.2">
      <c r="A42" s="241"/>
      <c r="B42" s="300" t="s">
        <v>257</v>
      </c>
      <c r="C42" s="320"/>
      <c r="D42" s="320"/>
      <c r="E42" s="320"/>
      <c r="F42" s="320"/>
      <c r="G42" s="321"/>
      <c r="H42" s="322"/>
      <c r="I42" s="320"/>
      <c r="J42" s="320"/>
      <c r="K42" s="320"/>
      <c r="L42" s="320"/>
      <c r="M42" s="321"/>
      <c r="N42" s="241"/>
      <c r="O42" s="241"/>
      <c r="P42" s="241"/>
      <c r="Q42" s="241"/>
      <c r="R42" s="241"/>
    </row>
    <row r="43" spans="1:18" s="209" customFormat="1" ht="12.75" customHeight="1" x14ac:dyDescent="0.2">
      <c r="A43" s="241"/>
      <c r="B43" s="215" t="s">
        <v>79</v>
      </c>
      <c r="C43" s="318">
        <f>'Expenditure - Base year'!H152</f>
        <v>8179449</v>
      </c>
      <c r="D43" s="318">
        <f>'Expenditure - WHC'!H152</f>
        <v>9283926.6400000006</v>
      </c>
      <c r="E43" s="648">
        <v>9469719.7800000012</v>
      </c>
      <c r="F43" s="648">
        <v>9659114.1755999997</v>
      </c>
      <c r="G43" s="649">
        <v>9852296.459111996</v>
      </c>
      <c r="H43" s="650">
        <v>10049342.388294239</v>
      </c>
      <c r="I43" s="648">
        <v>10250329.236060129</v>
      </c>
      <c r="J43" s="648">
        <v>10455335.820781326</v>
      </c>
      <c r="K43" s="648">
        <v>10664442.537196958</v>
      </c>
      <c r="L43" s="648">
        <v>10877731.387940899</v>
      </c>
      <c r="M43" s="649">
        <v>11095286.015699714</v>
      </c>
      <c r="N43" s="241"/>
      <c r="O43" s="241"/>
      <c r="P43" s="241"/>
      <c r="Q43" s="241"/>
      <c r="R43" s="241"/>
    </row>
    <row r="44" spans="1:18" s="209" customFormat="1" ht="12.75" customHeight="1" x14ac:dyDescent="0.2">
      <c r="A44" s="241"/>
      <c r="B44" s="215" t="s">
        <v>258</v>
      </c>
      <c r="C44" s="318">
        <f>'Expenditure - Base year'!I152</f>
        <v>7102428</v>
      </c>
      <c r="D44" s="318">
        <f>'Expenditure - WHC'!I152</f>
        <v>6835492</v>
      </c>
      <c r="E44" s="648">
        <v>7004370.5049999999</v>
      </c>
      <c r="F44" s="648">
        <v>6989584.657062497</v>
      </c>
      <c r="G44" s="649">
        <v>7056981.969770316</v>
      </c>
      <c r="H44" s="650">
        <v>7227144.5884860391</v>
      </c>
      <c r="I44" s="648">
        <v>7481760.6733402209</v>
      </c>
      <c r="J44" s="648">
        <v>7599596.506361586</v>
      </c>
      <c r="K44" s="648">
        <v>7791461.2736256253</v>
      </c>
      <c r="L44" s="648">
        <v>8069851.5023199944</v>
      </c>
      <c r="M44" s="649">
        <v>8193341.6633414244</v>
      </c>
      <c r="N44" s="241"/>
      <c r="O44" s="241"/>
      <c r="P44" s="241"/>
      <c r="Q44" s="241"/>
      <c r="R44" s="241"/>
    </row>
    <row r="45" spans="1:18" s="209" customFormat="1" ht="12.75" customHeight="1" x14ac:dyDescent="0.2">
      <c r="A45" s="241"/>
      <c r="B45" s="215" t="s">
        <v>259</v>
      </c>
      <c r="C45" s="318">
        <f>'Expenditure - Base year'!J152</f>
        <v>0</v>
      </c>
      <c r="D45" s="318">
        <f>'Expenditure - WHC'!J152</f>
        <v>0</v>
      </c>
      <c r="E45" s="648">
        <v>0</v>
      </c>
      <c r="F45" s="648">
        <v>0</v>
      </c>
      <c r="G45" s="649">
        <v>0</v>
      </c>
      <c r="H45" s="650">
        <v>0</v>
      </c>
      <c r="I45" s="648">
        <v>0</v>
      </c>
      <c r="J45" s="648">
        <v>0</v>
      </c>
      <c r="K45" s="648">
        <v>0</v>
      </c>
      <c r="L45" s="648">
        <v>0</v>
      </c>
      <c r="M45" s="649">
        <v>0</v>
      </c>
      <c r="N45" s="241"/>
      <c r="O45" s="241"/>
      <c r="P45" s="241"/>
      <c r="Q45" s="241"/>
      <c r="R45" s="241"/>
    </row>
    <row r="46" spans="1:18" s="209" customFormat="1" ht="12.75" customHeight="1" x14ac:dyDescent="0.2">
      <c r="A46" s="241"/>
      <c r="B46" s="215" t="s">
        <v>81</v>
      </c>
      <c r="C46" s="318">
        <f t="shared" ref="C46:M46" si="7">SUM(C47:C48)</f>
        <v>3244345</v>
      </c>
      <c r="D46" s="318">
        <f t="shared" si="7"/>
        <v>3378853</v>
      </c>
      <c r="E46" s="318">
        <f t="shared" si="7"/>
        <v>3936367.0288828881</v>
      </c>
      <c r="F46" s="318">
        <f t="shared" si="7"/>
        <v>4057175.0069168773</v>
      </c>
      <c r="G46" s="329">
        <f t="shared" si="7"/>
        <v>4197830.4566663727</v>
      </c>
      <c r="H46" s="333">
        <f t="shared" si="7"/>
        <v>4320645.5566936284</v>
      </c>
      <c r="I46" s="318">
        <f t="shared" si="7"/>
        <v>4475709.4548421791</v>
      </c>
      <c r="J46" s="318">
        <f t="shared" si="7"/>
        <v>4612693.0435191626</v>
      </c>
      <c r="K46" s="318">
        <f t="shared" si="7"/>
        <v>4723422.5628548469</v>
      </c>
      <c r="L46" s="318">
        <f t="shared" si="7"/>
        <v>4828578.2827307684</v>
      </c>
      <c r="M46" s="329">
        <f t="shared" si="7"/>
        <v>4957179.2764087329</v>
      </c>
      <c r="N46" s="241"/>
      <c r="O46" s="241"/>
      <c r="P46" s="241"/>
      <c r="Q46" s="241"/>
      <c r="R46" s="241"/>
    </row>
    <row r="47" spans="1:18" s="209" customFormat="1" ht="12.75" customHeight="1" x14ac:dyDescent="0.2">
      <c r="A47" s="241"/>
      <c r="B47" s="215" t="s">
        <v>307</v>
      </c>
      <c r="C47" s="318">
        <f>'Expenditure - Base year'!K152</f>
        <v>3244345</v>
      </c>
      <c r="D47" s="318">
        <f>'Expenditure - WHC'!K152</f>
        <v>3378853</v>
      </c>
      <c r="E47" s="648">
        <v>3936367.0288828881</v>
      </c>
      <c r="F47" s="648">
        <v>4057175.0069168773</v>
      </c>
      <c r="G47" s="649">
        <v>4197830.4566663727</v>
      </c>
      <c r="H47" s="650">
        <v>4320645.5566936284</v>
      </c>
      <c r="I47" s="648">
        <v>4475709.4548421791</v>
      </c>
      <c r="J47" s="648">
        <v>4612693.0435191626</v>
      </c>
      <c r="K47" s="648">
        <v>4723422.5628548469</v>
      </c>
      <c r="L47" s="648">
        <v>4828578.2827307684</v>
      </c>
      <c r="M47" s="649">
        <v>4957179.2764087329</v>
      </c>
      <c r="N47" s="241"/>
      <c r="O47" s="241"/>
      <c r="P47" s="241"/>
      <c r="Q47" s="241"/>
      <c r="R47" s="241"/>
    </row>
    <row r="48" spans="1:18" s="209" customFormat="1" ht="12.75" customHeight="1" x14ac:dyDescent="0.2">
      <c r="A48" s="241"/>
      <c r="B48" s="215" t="s">
        <v>308</v>
      </c>
      <c r="C48" s="318">
        <f>'Expenditure - Base year'!L152</f>
        <v>0</v>
      </c>
      <c r="D48" s="318">
        <f>'Expenditure - WHC'!L152</f>
        <v>0</v>
      </c>
      <c r="E48" s="648"/>
      <c r="F48" s="648"/>
      <c r="G48" s="649"/>
      <c r="H48" s="650"/>
      <c r="I48" s="648"/>
      <c r="J48" s="648"/>
      <c r="K48" s="648"/>
      <c r="L48" s="648"/>
      <c r="M48" s="649"/>
      <c r="N48" s="241"/>
      <c r="O48" s="241"/>
      <c r="P48" s="241"/>
      <c r="Q48" s="241"/>
      <c r="R48" s="241"/>
    </row>
    <row r="49" spans="1:18" s="209" customFormat="1" ht="12.75" customHeight="1" x14ac:dyDescent="0.2">
      <c r="A49" s="241"/>
      <c r="B49" s="215" t="s">
        <v>260</v>
      </c>
      <c r="C49" s="318">
        <f>'Expenditure - Base year'!M152</f>
        <v>134456</v>
      </c>
      <c r="D49" s="318">
        <f>'Expenditure - WHC'!M152</f>
        <v>119284</v>
      </c>
      <c r="E49" s="648">
        <v>110000</v>
      </c>
      <c r="F49" s="648">
        <v>99296</v>
      </c>
      <c r="G49" s="649">
        <v>88981</v>
      </c>
      <c r="H49" s="650">
        <v>78011</v>
      </c>
      <c r="I49" s="648">
        <v>65997</v>
      </c>
      <c r="J49" s="648">
        <v>53474</v>
      </c>
      <c r="K49" s="648">
        <v>40520</v>
      </c>
      <c r="L49" s="648">
        <v>26475</v>
      </c>
      <c r="M49" s="649">
        <v>11820</v>
      </c>
      <c r="N49" s="241"/>
      <c r="O49" s="241"/>
      <c r="P49" s="241"/>
      <c r="Q49" s="241"/>
      <c r="R49" s="241"/>
    </row>
    <row r="50" spans="1:18" s="209" customFormat="1" ht="12.75" customHeight="1" x14ac:dyDescent="0.2">
      <c r="A50" s="241"/>
      <c r="B50" s="327" t="s">
        <v>252</v>
      </c>
      <c r="C50" s="318">
        <f>'Expenditure - Base year'!O152</f>
        <v>0</v>
      </c>
      <c r="D50" s="318">
        <f>'Expenditure - WHC'!O152</f>
        <v>4301</v>
      </c>
      <c r="E50" s="648"/>
      <c r="F50" s="648"/>
      <c r="G50" s="649"/>
      <c r="H50" s="650"/>
      <c r="I50" s="648"/>
      <c r="J50" s="648"/>
      <c r="K50" s="648"/>
      <c r="L50" s="648"/>
      <c r="M50" s="649"/>
      <c r="N50" s="241"/>
      <c r="O50" s="241"/>
      <c r="P50" s="241"/>
      <c r="Q50" s="241"/>
      <c r="R50" s="241"/>
    </row>
    <row r="51" spans="1:18" s="209" customFormat="1" ht="12.75" customHeight="1" x14ac:dyDescent="0.2">
      <c r="A51" s="241"/>
      <c r="B51" s="327" t="s">
        <v>253</v>
      </c>
      <c r="C51" s="318">
        <f>'Expenditure - Base year'!P152</f>
        <v>0</v>
      </c>
      <c r="D51" s="318">
        <f>'Expenditure - WHC'!P152</f>
        <v>0</v>
      </c>
      <c r="E51" s="648"/>
      <c r="F51" s="648"/>
      <c r="G51" s="649"/>
      <c r="H51" s="650"/>
      <c r="I51" s="648"/>
      <c r="J51" s="648"/>
      <c r="K51" s="648"/>
      <c r="L51" s="648"/>
      <c r="M51" s="649"/>
      <c r="N51" s="241"/>
      <c r="O51" s="241"/>
      <c r="P51" s="241"/>
      <c r="Q51" s="241"/>
      <c r="R51" s="241"/>
    </row>
    <row r="52" spans="1:18" s="209" customFormat="1" ht="12.75" customHeight="1" x14ac:dyDescent="0.2">
      <c r="A52" s="241"/>
      <c r="B52" s="327" t="s">
        <v>254</v>
      </c>
      <c r="C52" s="318">
        <f>'Expenditure - Base year'!Q152</f>
        <v>0</v>
      </c>
      <c r="D52" s="318">
        <f>'Expenditure - WHC'!Q152</f>
        <v>0</v>
      </c>
      <c r="E52" s="648"/>
      <c r="F52" s="648"/>
      <c r="G52" s="649"/>
      <c r="H52" s="650"/>
      <c r="I52" s="648"/>
      <c r="J52" s="648"/>
      <c r="K52" s="648"/>
      <c r="L52" s="648"/>
      <c r="M52" s="649"/>
      <c r="N52" s="241"/>
      <c r="O52" s="241"/>
      <c r="P52" s="241"/>
      <c r="Q52" s="241"/>
      <c r="R52" s="241"/>
    </row>
    <row r="53" spans="1:18" s="209" customFormat="1" ht="12.75" customHeight="1" x14ac:dyDescent="0.2">
      <c r="A53" s="241"/>
      <c r="B53" s="215" t="s">
        <v>82</v>
      </c>
      <c r="C53" s="318">
        <f>'Expenditure - Base year'!N152</f>
        <v>295024</v>
      </c>
      <c r="D53" s="318">
        <f>'Expenditure - WHC'!N152</f>
        <v>274859</v>
      </c>
      <c r="E53" s="648">
        <v>280356.18</v>
      </c>
      <c r="F53" s="648">
        <v>285963.30359999998</v>
      </c>
      <c r="G53" s="649">
        <v>291682.56967200001</v>
      </c>
      <c r="H53" s="650">
        <v>297516.22106543998</v>
      </c>
      <c r="I53" s="648">
        <v>303466.54548674886</v>
      </c>
      <c r="J53" s="648">
        <v>309535.8763964838</v>
      </c>
      <c r="K53" s="648">
        <v>315726.59392441349</v>
      </c>
      <c r="L53" s="648">
        <v>322041.12580290175</v>
      </c>
      <c r="M53" s="649">
        <v>328481.94831895985</v>
      </c>
      <c r="N53" s="241"/>
      <c r="O53" s="241"/>
      <c r="P53" s="241"/>
      <c r="Q53" s="241"/>
      <c r="R53" s="241"/>
    </row>
    <row r="54" spans="1:18" s="209" customFormat="1" ht="12.75" customHeight="1" x14ac:dyDescent="0.2">
      <c r="A54" s="241"/>
      <c r="B54" s="339" t="s">
        <v>261</v>
      </c>
      <c r="C54" s="331">
        <f>SUM(C43:C46,C49:C53)</f>
        <v>18955702</v>
      </c>
      <c r="D54" s="331">
        <f>SUM(D43:D46,D49:D53)</f>
        <v>19896715.640000001</v>
      </c>
      <c r="E54" s="331">
        <f>SUM(E43:E46,E49:E53)</f>
        <v>20800813.493882887</v>
      </c>
      <c r="F54" s="331">
        <f>SUM(F43:F46,F49:F53)</f>
        <v>21091133.143179372</v>
      </c>
      <c r="G54" s="332">
        <f>SUM(G43:G46,G49:G53)</f>
        <v>21487772.455220684</v>
      </c>
      <c r="H54" s="334">
        <f t="shared" ref="H54:M54" si="8">SUM(H43:H46,H49:H53)</f>
        <v>21972659.754539344</v>
      </c>
      <c r="I54" s="331">
        <f t="shared" si="8"/>
        <v>22577262.90972928</v>
      </c>
      <c r="J54" s="331">
        <f t="shared" si="8"/>
        <v>23030635.247058559</v>
      </c>
      <c r="K54" s="331">
        <f t="shared" si="8"/>
        <v>23535572.967601847</v>
      </c>
      <c r="L54" s="331">
        <f t="shared" si="8"/>
        <v>24124677.298794564</v>
      </c>
      <c r="M54" s="332">
        <f t="shared" si="8"/>
        <v>24586108.90376883</v>
      </c>
      <c r="N54" s="241"/>
      <c r="O54" s="241"/>
      <c r="P54" s="241"/>
      <c r="Q54" s="241"/>
      <c r="R54" s="241"/>
    </row>
    <row r="55" spans="1:18" s="209" customFormat="1" ht="12.75" customHeight="1" x14ac:dyDescent="0.2">
      <c r="A55" s="241"/>
      <c r="B55" s="241"/>
      <c r="C55" s="316"/>
      <c r="D55" s="316"/>
      <c r="E55" s="316"/>
      <c r="F55" s="316"/>
      <c r="G55" s="316"/>
      <c r="H55" s="316"/>
      <c r="I55" s="316"/>
      <c r="J55" s="316"/>
      <c r="K55" s="316"/>
      <c r="L55" s="316"/>
      <c r="M55" s="316"/>
      <c r="N55" s="241"/>
      <c r="O55" s="241"/>
      <c r="P55" s="241"/>
      <c r="Q55" s="241"/>
      <c r="R55" s="241"/>
    </row>
    <row r="56" spans="1:18" s="209" customFormat="1" ht="12.75" customHeight="1" x14ac:dyDescent="0.2">
      <c r="A56" s="241"/>
      <c r="B56" s="342" t="s">
        <v>158</v>
      </c>
      <c r="C56" s="380"/>
      <c r="D56" s="380"/>
      <c r="E56" s="380"/>
      <c r="F56" s="380"/>
      <c r="G56" s="381"/>
      <c r="H56" s="382"/>
      <c r="I56" s="380"/>
      <c r="J56" s="380"/>
      <c r="K56" s="380"/>
      <c r="L56" s="380"/>
      <c r="M56" s="683"/>
      <c r="N56" s="241"/>
      <c r="O56" s="241"/>
      <c r="P56" s="241"/>
      <c r="Q56" s="241"/>
      <c r="R56" s="241"/>
    </row>
    <row r="57" spans="1:18" s="209" customFormat="1" ht="12.75" customHeight="1" x14ac:dyDescent="0.2">
      <c r="A57" s="241"/>
      <c r="B57" s="253" t="s">
        <v>275</v>
      </c>
      <c r="C57" s="377"/>
      <c r="D57" s="377"/>
      <c r="E57" s="377"/>
      <c r="F57" s="377"/>
      <c r="G57" s="377"/>
      <c r="H57" s="379"/>
      <c r="I57" s="377"/>
      <c r="J57" s="377"/>
      <c r="K57" s="377"/>
      <c r="L57" s="377"/>
      <c r="M57" s="378"/>
      <c r="N57" s="241"/>
      <c r="O57" s="241"/>
      <c r="P57" s="241"/>
      <c r="Q57" s="241"/>
      <c r="R57" s="241"/>
    </row>
    <row r="58" spans="1:18" s="209" customFormat="1" ht="12.75" customHeight="1" x14ac:dyDescent="0.2">
      <c r="A58" s="241"/>
      <c r="B58" s="215" t="s">
        <v>276</v>
      </c>
      <c r="C58" s="318">
        <f t="shared" ref="C58:M58" si="9">SUM(C60:C63)</f>
        <v>10319591.16</v>
      </c>
      <c r="D58" s="318">
        <f t="shared" si="9"/>
        <v>6881766.3749999981</v>
      </c>
      <c r="E58" s="318">
        <f t="shared" si="9"/>
        <v>3901247.3613124983</v>
      </c>
      <c r="F58" s="318">
        <f t="shared" si="9"/>
        <v>3333714.3420691555</v>
      </c>
      <c r="G58" s="667">
        <f t="shared" si="9"/>
        <v>2580632.5178163564</v>
      </c>
      <c r="H58" s="333">
        <f t="shared" si="9"/>
        <v>2638090.0965465801</v>
      </c>
      <c r="I58" s="318">
        <f t="shared" si="9"/>
        <v>2465968.4275757084</v>
      </c>
      <c r="J58" s="318">
        <f t="shared" si="9"/>
        <v>2893618.3115979778</v>
      </c>
      <c r="K58" s="318">
        <f t="shared" si="9"/>
        <v>3780202.1300696712</v>
      </c>
      <c r="L58" s="318">
        <f t="shared" si="9"/>
        <v>5351693.7878333498</v>
      </c>
      <c r="M58" s="329">
        <f t="shared" si="9"/>
        <v>6355694.7402360337</v>
      </c>
      <c r="N58" s="241"/>
      <c r="O58" s="241"/>
      <c r="P58" s="241"/>
      <c r="Q58" s="241"/>
      <c r="R58" s="241"/>
    </row>
    <row r="59" spans="1:18" s="209" customFormat="1" ht="12.75" customHeight="1" x14ac:dyDescent="0.2">
      <c r="A59" s="241"/>
      <c r="B59" s="215" t="s">
        <v>309</v>
      </c>
      <c r="C59" s="648">
        <v>257000</v>
      </c>
      <c r="D59" s="648">
        <v>257000</v>
      </c>
      <c r="E59" s="648">
        <v>257000</v>
      </c>
      <c r="F59" s="648">
        <v>257000</v>
      </c>
      <c r="G59" s="669">
        <v>257000</v>
      </c>
      <c r="H59" s="650">
        <v>257000</v>
      </c>
      <c r="I59" s="648">
        <v>257000</v>
      </c>
      <c r="J59" s="648">
        <v>257000</v>
      </c>
      <c r="K59" s="648">
        <v>257000</v>
      </c>
      <c r="L59" s="648">
        <v>257000</v>
      </c>
      <c r="M59" s="649">
        <v>257000</v>
      </c>
      <c r="N59" s="241"/>
      <c r="O59" s="241"/>
      <c r="P59" s="241"/>
      <c r="Q59" s="241"/>
      <c r="R59" s="241"/>
    </row>
    <row r="60" spans="1:18" s="209" customFormat="1" ht="12.75" customHeight="1" x14ac:dyDescent="0.2">
      <c r="A60" s="241"/>
      <c r="B60" s="215" t="s">
        <v>310</v>
      </c>
      <c r="C60" s="648">
        <v>437000</v>
      </c>
      <c r="D60" s="648">
        <v>837000</v>
      </c>
      <c r="E60" s="648">
        <v>437000</v>
      </c>
      <c r="F60" s="648">
        <v>437000</v>
      </c>
      <c r="G60" s="669">
        <v>437000</v>
      </c>
      <c r="H60" s="650">
        <v>437000</v>
      </c>
      <c r="I60" s="648">
        <v>437000</v>
      </c>
      <c r="J60" s="648">
        <v>437000</v>
      </c>
      <c r="K60" s="648">
        <v>437000</v>
      </c>
      <c r="L60" s="648">
        <v>437000</v>
      </c>
      <c r="M60" s="649">
        <v>437000</v>
      </c>
      <c r="N60" s="241"/>
      <c r="O60" s="241"/>
      <c r="P60" s="241"/>
      <c r="Q60" s="241"/>
      <c r="R60" s="241"/>
    </row>
    <row r="61" spans="1:18" s="209" customFormat="1" ht="12.75" customHeight="1" x14ac:dyDescent="0.2">
      <c r="A61" s="241"/>
      <c r="B61" s="215" t="s">
        <v>311</v>
      </c>
      <c r="C61" s="648">
        <v>760000</v>
      </c>
      <c r="D61" s="648">
        <v>0</v>
      </c>
      <c r="E61" s="648">
        <v>0</v>
      </c>
      <c r="F61" s="648">
        <v>0</v>
      </c>
      <c r="G61" s="669">
        <v>0</v>
      </c>
      <c r="H61" s="650">
        <v>0</v>
      </c>
      <c r="I61" s="648">
        <v>0</v>
      </c>
      <c r="J61" s="648">
        <v>0</v>
      </c>
      <c r="K61" s="648">
        <v>0</v>
      </c>
      <c r="L61" s="648">
        <v>0</v>
      </c>
      <c r="M61" s="649">
        <v>0</v>
      </c>
      <c r="N61" s="241"/>
      <c r="O61" s="241"/>
      <c r="P61" s="241"/>
      <c r="Q61" s="241"/>
      <c r="R61" s="241"/>
    </row>
    <row r="62" spans="1:18" s="209" customFormat="1" ht="12.75" customHeight="1" x14ac:dyDescent="0.2">
      <c r="A62" s="241"/>
      <c r="B62" s="215" t="s">
        <v>312</v>
      </c>
      <c r="C62" s="648">
        <v>0</v>
      </c>
      <c r="D62" s="648">
        <v>0</v>
      </c>
      <c r="E62" s="648">
        <v>0</v>
      </c>
      <c r="F62" s="648">
        <v>0</v>
      </c>
      <c r="G62" s="669">
        <v>0</v>
      </c>
      <c r="H62" s="650">
        <v>0</v>
      </c>
      <c r="I62" s="648">
        <v>0</v>
      </c>
      <c r="J62" s="648">
        <v>0</v>
      </c>
      <c r="K62" s="648">
        <v>0</v>
      </c>
      <c r="L62" s="648">
        <v>0</v>
      </c>
      <c r="M62" s="649">
        <v>0</v>
      </c>
      <c r="N62" s="241"/>
      <c r="O62" s="241"/>
      <c r="P62" s="241"/>
      <c r="Q62" s="241"/>
      <c r="R62" s="241"/>
    </row>
    <row r="63" spans="1:18" s="209" customFormat="1" ht="12.75" customHeight="1" x14ac:dyDescent="0.2">
      <c r="A63" s="241"/>
      <c r="B63" s="215" t="s">
        <v>313</v>
      </c>
      <c r="C63" s="648">
        <v>9122591.1600000001</v>
      </c>
      <c r="D63" s="648">
        <v>6044766.3749999981</v>
      </c>
      <c r="E63" s="648">
        <v>3464247.3613124983</v>
      </c>
      <c r="F63" s="648">
        <v>2896714.3420691555</v>
      </c>
      <c r="G63" s="669">
        <v>2143632.5178163564</v>
      </c>
      <c r="H63" s="650">
        <v>2201090.0965465801</v>
      </c>
      <c r="I63" s="648">
        <v>2028968.4275757084</v>
      </c>
      <c r="J63" s="648">
        <v>2456618.3115979778</v>
      </c>
      <c r="K63" s="648">
        <v>3343202.1300696712</v>
      </c>
      <c r="L63" s="648">
        <v>4914693.7878333498</v>
      </c>
      <c r="M63" s="649">
        <v>5918694.7402360337</v>
      </c>
      <c r="N63" s="241"/>
      <c r="O63" s="241"/>
      <c r="P63" s="241"/>
      <c r="Q63" s="241"/>
      <c r="R63" s="241"/>
    </row>
    <row r="64" spans="1:18" s="209" customFormat="1" ht="12.75" customHeight="1" x14ac:dyDescent="0.2">
      <c r="A64" s="241"/>
      <c r="B64" s="215" t="s">
        <v>300</v>
      </c>
      <c r="C64" s="648">
        <v>1183864.8399999999</v>
      </c>
      <c r="D64" s="648">
        <v>1197663.0249999999</v>
      </c>
      <c r="E64" s="648">
        <v>1213566.6256249999</v>
      </c>
      <c r="F64" s="648">
        <v>1231184.3412656249</v>
      </c>
      <c r="G64" s="649">
        <v>1251059.3747972655</v>
      </c>
      <c r="H64" s="650">
        <v>1275531.2841671971</v>
      </c>
      <c r="I64" s="648">
        <v>1300614.9912713771</v>
      </c>
      <c r="J64" s="648">
        <v>1326325.7910531613</v>
      </c>
      <c r="K64" s="648">
        <v>1352679.3608294902</v>
      </c>
      <c r="L64" s="648">
        <v>1379691.7698502275</v>
      </c>
      <c r="M64" s="649">
        <v>1407379.4890964832</v>
      </c>
      <c r="N64" s="241"/>
      <c r="O64" s="241"/>
      <c r="P64" s="241"/>
      <c r="Q64" s="241"/>
      <c r="R64" s="241"/>
    </row>
    <row r="65" spans="1:18" s="209" customFormat="1" ht="12.75" customHeight="1" x14ac:dyDescent="0.2">
      <c r="A65" s="241"/>
      <c r="B65" s="215" t="s">
        <v>277</v>
      </c>
      <c r="C65" s="648">
        <v>16000</v>
      </c>
      <c r="D65" s="648">
        <v>16000</v>
      </c>
      <c r="E65" s="648">
        <v>16000</v>
      </c>
      <c r="F65" s="648">
        <v>16000</v>
      </c>
      <c r="G65" s="649">
        <v>16000</v>
      </c>
      <c r="H65" s="650">
        <v>16000</v>
      </c>
      <c r="I65" s="648">
        <v>16000</v>
      </c>
      <c r="J65" s="648">
        <v>16000</v>
      </c>
      <c r="K65" s="648">
        <v>16000</v>
      </c>
      <c r="L65" s="648">
        <v>16000</v>
      </c>
      <c r="M65" s="649">
        <v>16000</v>
      </c>
      <c r="N65" s="241"/>
      <c r="O65" s="241"/>
      <c r="P65" s="241"/>
      <c r="Q65" s="241"/>
      <c r="R65" s="241"/>
    </row>
    <row r="66" spans="1:18" s="209" customFormat="1" ht="12.75" customHeight="1" x14ac:dyDescent="0.2">
      <c r="A66" s="241"/>
      <c r="B66" s="215" t="s">
        <v>278</v>
      </c>
      <c r="C66" s="648"/>
      <c r="D66" s="648"/>
      <c r="E66" s="648"/>
      <c r="F66" s="648"/>
      <c r="G66" s="649"/>
      <c r="H66" s="650"/>
      <c r="I66" s="648"/>
      <c r="J66" s="648"/>
      <c r="K66" s="648"/>
      <c r="L66" s="648"/>
      <c r="M66" s="649"/>
      <c r="N66" s="241"/>
      <c r="O66" s="241"/>
      <c r="P66" s="241"/>
      <c r="Q66" s="241"/>
      <c r="R66" s="241"/>
    </row>
    <row r="67" spans="1:18" s="209" customFormat="1" ht="12.75" customHeight="1" x14ac:dyDescent="0.2">
      <c r="A67" s="241"/>
      <c r="B67" s="215" t="s">
        <v>279</v>
      </c>
      <c r="C67" s="648">
        <v>252000</v>
      </c>
      <c r="D67" s="648">
        <v>252000</v>
      </c>
      <c r="E67" s="648">
        <v>252000</v>
      </c>
      <c r="F67" s="648">
        <v>252000</v>
      </c>
      <c r="G67" s="649">
        <v>252000</v>
      </c>
      <c r="H67" s="650">
        <v>252000</v>
      </c>
      <c r="I67" s="648">
        <v>252000</v>
      </c>
      <c r="J67" s="648">
        <v>252000</v>
      </c>
      <c r="K67" s="648">
        <v>252000</v>
      </c>
      <c r="L67" s="648">
        <v>252000</v>
      </c>
      <c r="M67" s="649">
        <v>252000</v>
      </c>
      <c r="N67" s="241"/>
      <c r="O67" s="241"/>
      <c r="P67" s="241"/>
      <c r="Q67" s="241"/>
      <c r="R67" s="241"/>
    </row>
    <row r="68" spans="1:18" s="209" customFormat="1" ht="12.75" customHeight="1" x14ac:dyDescent="0.2">
      <c r="A68" s="241"/>
      <c r="B68" s="215" t="s">
        <v>280</v>
      </c>
      <c r="C68" s="317">
        <f>SUM(C59:C67)</f>
        <v>12028456</v>
      </c>
      <c r="D68" s="317">
        <f t="shared" ref="D68:M68" si="10">SUM(D59:D67)</f>
        <v>8604429.3999999985</v>
      </c>
      <c r="E68" s="317">
        <f t="shared" si="10"/>
        <v>5639813.9869374987</v>
      </c>
      <c r="F68" s="317">
        <f t="shared" si="10"/>
        <v>5089898.6833347809</v>
      </c>
      <c r="G68" s="674">
        <f t="shared" si="10"/>
        <v>4356691.8926136214</v>
      </c>
      <c r="H68" s="341">
        <f t="shared" si="10"/>
        <v>4438621.3807137776</v>
      </c>
      <c r="I68" s="317">
        <f t="shared" si="10"/>
        <v>4291583.4188470859</v>
      </c>
      <c r="J68" s="317">
        <f t="shared" si="10"/>
        <v>4744944.1026511388</v>
      </c>
      <c r="K68" s="317">
        <f t="shared" si="10"/>
        <v>5657881.4908991614</v>
      </c>
      <c r="L68" s="317">
        <f t="shared" si="10"/>
        <v>7256385.5576835778</v>
      </c>
      <c r="M68" s="338">
        <f t="shared" si="10"/>
        <v>8288074.2293325169</v>
      </c>
      <c r="N68" s="241"/>
      <c r="O68" s="241"/>
      <c r="P68" s="241"/>
      <c r="Q68" s="241"/>
      <c r="R68" s="241"/>
    </row>
    <row r="69" spans="1:18" s="209" customFormat="1" ht="12.75" customHeight="1" x14ac:dyDescent="0.2">
      <c r="A69" s="241"/>
      <c r="B69" s="253"/>
      <c r="C69" s="377"/>
      <c r="D69" s="377"/>
      <c r="E69" s="377"/>
      <c r="F69" s="377"/>
      <c r="G69" s="378"/>
      <c r="H69" s="379"/>
      <c r="I69" s="377"/>
      <c r="J69" s="377"/>
      <c r="K69" s="377"/>
      <c r="L69" s="377"/>
      <c r="M69" s="378"/>
      <c r="N69" s="241"/>
      <c r="O69" s="241"/>
      <c r="P69" s="241"/>
      <c r="Q69" s="241"/>
      <c r="R69" s="241"/>
    </row>
    <row r="70" spans="1:18" s="209" customFormat="1" ht="12.75" customHeight="1" x14ac:dyDescent="0.2">
      <c r="A70" s="241"/>
      <c r="B70" s="253" t="s">
        <v>281</v>
      </c>
      <c r="C70" s="377"/>
      <c r="D70" s="377"/>
      <c r="E70" s="377"/>
      <c r="F70" s="377"/>
      <c r="G70" s="378"/>
      <c r="H70" s="379"/>
      <c r="I70" s="377"/>
      <c r="J70" s="377"/>
      <c r="K70" s="377"/>
      <c r="L70" s="377"/>
      <c r="M70" s="378"/>
      <c r="N70" s="241"/>
      <c r="O70" s="241"/>
      <c r="P70" s="241"/>
      <c r="Q70" s="241"/>
      <c r="R70" s="241"/>
    </row>
    <row r="71" spans="1:18" s="209" customFormat="1" ht="12.75" customHeight="1" x14ac:dyDescent="0.2">
      <c r="A71" s="241"/>
      <c r="B71" s="215" t="s">
        <v>300</v>
      </c>
      <c r="C71" s="648">
        <v>39015</v>
      </c>
      <c r="D71" s="648">
        <v>32194</v>
      </c>
      <c r="E71" s="648">
        <v>26519</v>
      </c>
      <c r="F71" s="648">
        <v>22519</v>
      </c>
      <c r="G71" s="649">
        <v>22519</v>
      </c>
      <c r="H71" s="650">
        <v>22519</v>
      </c>
      <c r="I71" s="648">
        <v>22519</v>
      </c>
      <c r="J71" s="648">
        <v>22519</v>
      </c>
      <c r="K71" s="648">
        <v>22519</v>
      </c>
      <c r="L71" s="648">
        <v>22519</v>
      </c>
      <c r="M71" s="649">
        <v>22519</v>
      </c>
      <c r="N71" s="241"/>
      <c r="O71" s="241"/>
      <c r="P71" s="241"/>
      <c r="Q71" s="241"/>
      <c r="R71" s="241"/>
    </row>
    <row r="72" spans="1:18" s="209" customFormat="1" ht="12.75" customHeight="1" x14ac:dyDescent="0.2">
      <c r="A72" s="241"/>
      <c r="B72" s="215" t="s">
        <v>282</v>
      </c>
      <c r="C72" s="648"/>
      <c r="D72" s="648"/>
      <c r="E72" s="648"/>
      <c r="F72" s="648"/>
      <c r="G72" s="649"/>
      <c r="H72" s="650"/>
      <c r="I72" s="648"/>
      <c r="J72" s="648"/>
      <c r="K72" s="648"/>
      <c r="L72" s="648"/>
      <c r="M72" s="649"/>
      <c r="N72" s="241"/>
      <c r="O72" s="241"/>
      <c r="P72" s="241"/>
      <c r="Q72" s="241"/>
      <c r="R72" s="241"/>
    </row>
    <row r="73" spans="1:18" s="209" customFormat="1" ht="12.75" customHeight="1" x14ac:dyDescent="0.2">
      <c r="A73" s="241"/>
      <c r="B73" s="215" t="s">
        <v>283</v>
      </c>
      <c r="C73" s="648">
        <v>138239982</v>
      </c>
      <c r="D73" s="648">
        <v>147257241</v>
      </c>
      <c r="E73" s="648">
        <v>153266899.97111711</v>
      </c>
      <c r="F73" s="648">
        <v>155611519.96420023</v>
      </c>
      <c r="G73" s="649">
        <v>158581937.50753385</v>
      </c>
      <c r="H73" s="650">
        <v>159428481.95084023</v>
      </c>
      <c r="I73" s="648">
        <v>163594466.49599802</v>
      </c>
      <c r="J73" s="648">
        <v>165783517.45247889</v>
      </c>
      <c r="K73" s="648">
        <v>166628269.88962403</v>
      </c>
      <c r="L73" s="648">
        <v>166073990.60689324</v>
      </c>
      <c r="M73" s="649">
        <v>167261569.33048451</v>
      </c>
      <c r="N73" s="241"/>
      <c r="O73" s="241"/>
      <c r="P73" s="241"/>
      <c r="Q73" s="241"/>
      <c r="R73" s="241"/>
    </row>
    <row r="74" spans="1:18" s="209" customFormat="1" ht="12.75" customHeight="1" x14ac:dyDescent="0.2">
      <c r="A74" s="241"/>
      <c r="B74" s="215" t="s">
        <v>284</v>
      </c>
      <c r="C74" s="648"/>
      <c r="D74" s="648"/>
      <c r="E74" s="648"/>
      <c r="F74" s="648"/>
      <c r="G74" s="649"/>
      <c r="H74" s="650"/>
      <c r="I74" s="648"/>
      <c r="J74" s="648"/>
      <c r="K74" s="648"/>
      <c r="L74" s="648"/>
      <c r="M74" s="649"/>
      <c r="N74" s="241"/>
      <c r="O74" s="241"/>
      <c r="P74" s="241"/>
      <c r="Q74" s="241"/>
      <c r="R74" s="241"/>
    </row>
    <row r="75" spans="1:18" s="209" customFormat="1" ht="12.75" customHeight="1" x14ac:dyDescent="0.2">
      <c r="A75" s="241"/>
      <c r="B75" s="215" t="s">
        <v>285</v>
      </c>
      <c r="C75" s="648"/>
      <c r="D75" s="648"/>
      <c r="E75" s="648"/>
      <c r="F75" s="648"/>
      <c r="G75" s="649"/>
      <c r="H75" s="650"/>
      <c r="I75" s="648"/>
      <c r="J75" s="648"/>
      <c r="K75" s="648"/>
      <c r="L75" s="648"/>
      <c r="M75" s="649"/>
      <c r="N75" s="241"/>
      <c r="O75" s="241"/>
      <c r="P75" s="241"/>
      <c r="Q75" s="241"/>
      <c r="R75" s="241"/>
    </row>
    <row r="76" spans="1:18" s="209" customFormat="1" ht="12.75" customHeight="1" x14ac:dyDescent="0.2">
      <c r="A76" s="241"/>
      <c r="B76" s="215" t="s">
        <v>286</v>
      </c>
      <c r="C76" s="317">
        <f t="shared" ref="C76:M76" si="11">SUM(C71:C75)</f>
        <v>138278997</v>
      </c>
      <c r="D76" s="317">
        <f t="shared" si="11"/>
        <v>147289435</v>
      </c>
      <c r="E76" s="317">
        <f t="shared" si="11"/>
        <v>153293418.97111711</v>
      </c>
      <c r="F76" s="317">
        <f t="shared" si="11"/>
        <v>155634038.96420023</v>
      </c>
      <c r="G76" s="338">
        <f t="shared" si="11"/>
        <v>158604456.50753385</v>
      </c>
      <c r="H76" s="341">
        <f t="shared" si="11"/>
        <v>159451000.95084023</v>
      </c>
      <c r="I76" s="317">
        <f t="shared" si="11"/>
        <v>163616985.49599802</v>
      </c>
      <c r="J76" s="317">
        <f t="shared" si="11"/>
        <v>165806036.45247889</v>
      </c>
      <c r="K76" s="317">
        <f t="shared" si="11"/>
        <v>166650788.88962403</v>
      </c>
      <c r="L76" s="317">
        <f t="shared" si="11"/>
        <v>166096509.60689324</v>
      </c>
      <c r="M76" s="338">
        <f t="shared" si="11"/>
        <v>167284088.33048451</v>
      </c>
      <c r="N76" s="241"/>
      <c r="O76" s="241"/>
      <c r="P76" s="241"/>
      <c r="Q76" s="241"/>
      <c r="R76" s="241"/>
    </row>
    <row r="77" spans="1:18" s="209" customFormat="1" ht="12.75" customHeight="1" x14ac:dyDescent="0.2">
      <c r="A77" s="241"/>
      <c r="B77" s="215" t="s">
        <v>145</v>
      </c>
      <c r="C77" s="317">
        <f t="shared" ref="C77:M77" si="12">C76+C68</f>
        <v>150307453</v>
      </c>
      <c r="D77" s="317">
        <f t="shared" si="12"/>
        <v>155893864.40000001</v>
      </c>
      <c r="E77" s="317">
        <f t="shared" si="12"/>
        <v>158933232.9580546</v>
      </c>
      <c r="F77" s="317">
        <f t="shared" si="12"/>
        <v>160723937.647535</v>
      </c>
      <c r="G77" s="338">
        <f t="shared" si="12"/>
        <v>162961148.40014747</v>
      </c>
      <c r="H77" s="341">
        <f t="shared" si="12"/>
        <v>163889622.33155403</v>
      </c>
      <c r="I77" s="317">
        <f t="shared" si="12"/>
        <v>167908568.91484511</v>
      </c>
      <c r="J77" s="317">
        <f t="shared" si="12"/>
        <v>170550980.55513003</v>
      </c>
      <c r="K77" s="317">
        <f t="shared" si="12"/>
        <v>172308670.3805232</v>
      </c>
      <c r="L77" s="317">
        <f t="shared" si="12"/>
        <v>173352895.16457683</v>
      </c>
      <c r="M77" s="338">
        <f t="shared" si="12"/>
        <v>175572162.55981702</v>
      </c>
      <c r="N77" s="241"/>
      <c r="O77" s="241"/>
      <c r="P77" s="241"/>
      <c r="Q77" s="241"/>
      <c r="R77" s="241"/>
    </row>
    <row r="78" spans="1:18" s="209" customFormat="1" ht="12.75" customHeight="1" x14ac:dyDescent="0.2">
      <c r="A78" s="241"/>
      <c r="B78" s="253"/>
      <c r="C78" s="377"/>
      <c r="D78" s="377"/>
      <c r="E78" s="377"/>
      <c r="F78" s="377"/>
      <c r="G78" s="378"/>
      <c r="H78" s="379"/>
      <c r="I78" s="377"/>
      <c r="J78" s="377"/>
      <c r="K78" s="377"/>
      <c r="L78" s="377"/>
      <c r="M78" s="378"/>
      <c r="N78" s="241"/>
      <c r="O78" s="241"/>
      <c r="P78" s="241"/>
      <c r="Q78" s="241"/>
      <c r="R78" s="241"/>
    </row>
    <row r="79" spans="1:18" s="209" customFormat="1" ht="12.75" customHeight="1" x14ac:dyDescent="0.2">
      <c r="A79" s="241"/>
      <c r="B79" s="300" t="s">
        <v>287</v>
      </c>
      <c r="C79" s="377"/>
      <c r="D79" s="377"/>
      <c r="E79" s="377"/>
      <c r="F79" s="377"/>
      <c r="G79" s="378"/>
      <c r="H79" s="379"/>
      <c r="I79" s="377"/>
      <c r="J79" s="377"/>
      <c r="K79" s="377"/>
      <c r="L79" s="377"/>
      <c r="M79" s="378"/>
      <c r="N79" s="241"/>
      <c r="O79" s="241"/>
      <c r="P79" s="241"/>
      <c r="Q79" s="241"/>
      <c r="R79" s="241"/>
    </row>
    <row r="80" spans="1:18" s="209" customFormat="1" ht="12.75" customHeight="1" x14ac:dyDescent="0.2">
      <c r="A80" s="241"/>
      <c r="B80" s="253" t="s">
        <v>288</v>
      </c>
      <c r="C80" s="377"/>
      <c r="D80" s="377"/>
      <c r="E80" s="377"/>
      <c r="F80" s="377"/>
      <c r="G80" s="378"/>
      <c r="H80" s="379"/>
      <c r="I80" s="377"/>
      <c r="J80" s="377"/>
      <c r="K80" s="377"/>
      <c r="L80" s="377"/>
      <c r="M80" s="378"/>
      <c r="N80" s="241"/>
      <c r="O80" s="241"/>
      <c r="P80" s="241"/>
      <c r="Q80" s="241"/>
      <c r="R80" s="241"/>
    </row>
    <row r="81" spans="1:18" s="209" customFormat="1" ht="12.75" customHeight="1" x14ac:dyDescent="0.2">
      <c r="A81" s="241"/>
      <c r="B81" s="215" t="s">
        <v>289</v>
      </c>
      <c r="C81" s="648">
        <v>1060000</v>
      </c>
      <c r="D81" s="648">
        <v>1060000</v>
      </c>
      <c r="E81" s="648">
        <v>1155919</v>
      </c>
      <c r="F81" s="648">
        <v>1155919</v>
      </c>
      <c r="G81" s="649">
        <v>1155919</v>
      </c>
      <c r="H81" s="650">
        <v>1155919</v>
      </c>
      <c r="I81" s="648">
        <v>1155919</v>
      </c>
      <c r="J81" s="648">
        <v>1155919</v>
      </c>
      <c r="K81" s="648">
        <v>1155919</v>
      </c>
      <c r="L81" s="648">
        <v>1155919</v>
      </c>
      <c r="M81" s="649">
        <v>1155919</v>
      </c>
      <c r="N81" s="241"/>
      <c r="O81" s="241"/>
      <c r="P81" s="241"/>
      <c r="Q81" s="241"/>
      <c r="R81" s="241"/>
    </row>
    <row r="82" spans="1:18" s="209" customFormat="1" ht="12.75" customHeight="1" x14ac:dyDescent="0.2">
      <c r="A82" s="241"/>
      <c r="B82" s="215" t="s">
        <v>290</v>
      </c>
      <c r="C82" s="648">
        <v>990000</v>
      </c>
      <c r="D82" s="648">
        <v>990000</v>
      </c>
      <c r="E82" s="648">
        <v>990000</v>
      </c>
      <c r="F82" s="648">
        <v>990000</v>
      </c>
      <c r="G82" s="649">
        <v>990000</v>
      </c>
      <c r="H82" s="650">
        <v>990000</v>
      </c>
      <c r="I82" s="648">
        <v>990000</v>
      </c>
      <c r="J82" s="648">
        <v>990000</v>
      </c>
      <c r="K82" s="648">
        <v>990000</v>
      </c>
      <c r="L82" s="648">
        <v>990000</v>
      </c>
      <c r="M82" s="649">
        <v>990000</v>
      </c>
      <c r="N82" s="241"/>
      <c r="O82" s="241"/>
      <c r="P82" s="241"/>
      <c r="Q82" s="241"/>
      <c r="R82" s="241"/>
    </row>
    <row r="83" spans="1:18" s="209" customFormat="1" ht="12.75" customHeight="1" x14ac:dyDescent="0.2">
      <c r="A83" s="241"/>
      <c r="B83" s="215" t="s">
        <v>301</v>
      </c>
      <c r="C83" s="648">
        <v>1828406</v>
      </c>
      <c r="D83" s="648">
        <v>1801126.4000000001</v>
      </c>
      <c r="E83" s="648">
        <v>1851294.9280000001</v>
      </c>
      <c r="F83" s="648">
        <v>1872830.5865600002</v>
      </c>
      <c r="G83" s="649">
        <v>1903087.6582912002</v>
      </c>
      <c r="H83" s="650">
        <v>1954628.7114570243</v>
      </c>
      <c r="I83" s="648">
        <v>1979244.6056861649</v>
      </c>
      <c r="J83" s="648">
        <v>2018457.497799888</v>
      </c>
      <c r="K83" s="648">
        <v>2071246.8477558857</v>
      </c>
      <c r="L83" s="648">
        <v>2099252.4247110034</v>
      </c>
      <c r="M83" s="649">
        <v>2140877.3132052235</v>
      </c>
      <c r="N83" s="241"/>
      <c r="O83" s="241"/>
      <c r="P83" s="241"/>
      <c r="Q83" s="241"/>
      <c r="R83" s="241"/>
    </row>
    <row r="84" spans="1:18" s="209" customFormat="1" ht="12.75" customHeight="1" x14ac:dyDescent="0.2">
      <c r="A84" s="241"/>
      <c r="B84" s="215" t="s">
        <v>291</v>
      </c>
      <c r="C84" s="648">
        <v>182720</v>
      </c>
      <c r="D84" s="648">
        <v>193424</v>
      </c>
      <c r="E84" s="648">
        <v>203739</v>
      </c>
      <c r="F84" s="648">
        <v>214709</v>
      </c>
      <c r="G84" s="649">
        <v>226723</v>
      </c>
      <c r="H84" s="650">
        <v>239244</v>
      </c>
      <c r="I84" s="648">
        <v>252200</v>
      </c>
      <c r="J84" s="648">
        <v>266246</v>
      </c>
      <c r="K84" s="648">
        <v>280898</v>
      </c>
      <c r="L84" s="648">
        <v>280898</v>
      </c>
      <c r="M84" s="649">
        <v>53120</v>
      </c>
      <c r="N84" s="241"/>
      <c r="O84" s="241"/>
      <c r="P84" s="241"/>
      <c r="Q84" s="241"/>
      <c r="R84" s="241"/>
    </row>
    <row r="85" spans="1:18" s="209" customFormat="1" ht="12.75" customHeight="1" x14ac:dyDescent="0.2">
      <c r="A85" s="241"/>
      <c r="B85" s="215" t="s">
        <v>292</v>
      </c>
      <c r="C85" s="317">
        <f>SUM(C81:C84)</f>
        <v>4061126</v>
      </c>
      <c r="D85" s="317">
        <f t="shared" ref="D85:M85" si="13">SUM(D81:D84)</f>
        <v>4044550.4000000004</v>
      </c>
      <c r="E85" s="317">
        <f t="shared" si="13"/>
        <v>4200952.9280000003</v>
      </c>
      <c r="F85" s="317">
        <f t="shared" si="13"/>
        <v>4233458.5865599997</v>
      </c>
      <c r="G85" s="338">
        <f t="shared" si="13"/>
        <v>4275729.6582912002</v>
      </c>
      <c r="H85" s="341">
        <f t="shared" si="13"/>
        <v>4339791.7114570243</v>
      </c>
      <c r="I85" s="317">
        <f t="shared" si="13"/>
        <v>4377363.6056861654</v>
      </c>
      <c r="J85" s="317">
        <f t="shared" si="13"/>
        <v>4430622.4977998883</v>
      </c>
      <c r="K85" s="317">
        <f t="shared" si="13"/>
        <v>4498063.8477558857</v>
      </c>
      <c r="L85" s="317">
        <f t="shared" si="13"/>
        <v>4526069.4247110039</v>
      </c>
      <c r="M85" s="338">
        <f t="shared" si="13"/>
        <v>4339916.3132052235</v>
      </c>
      <c r="N85" s="241"/>
      <c r="O85" s="241"/>
      <c r="P85" s="241"/>
      <c r="Q85" s="241"/>
      <c r="R85" s="241"/>
    </row>
    <row r="86" spans="1:18" s="209" customFormat="1" ht="12.75" customHeight="1" x14ac:dyDescent="0.2">
      <c r="A86" s="241"/>
      <c r="B86" s="253"/>
      <c r="C86" s="377"/>
      <c r="D86" s="377"/>
      <c r="E86" s="377"/>
      <c r="F86" s="377"/>
      <c r="G86" s="378"/>
      <c r="H86" s="379"/>
      <c r="I86" s="377"/>
      <c r="J86" s="377"/>
      <c r="K86" s="377"/>
      <c r="L86" s="377"/>
      <c r="M86" s="378"/>
      <c r="N86" s="241"/>
      <c r="O86" s="241"/>
      <c r="P86" s="241"/>
      <c r="Q86" s="241"/>
      <c r="R86" s="241"/>
    </row>
    <row r="87" spans="1:18" s="209" customFormat="1" ht="12.75" customHeight="1" x14ac:dyDescent="0.2">
      <c r="A87" s="241"/>
      <c r="B87" s="253" t="s">
        <v>293</v>
      </c>
      <c r="C87" s="377"/>
      <c r="D87" s="377"/>
      <c r="E87" s="377"/>
      <c r="F87" s="377"/>
      <c r="G87" s="378"/>
      <c r="H87" s="379"/>
      <c r="I87" s="377"/>
      <c r="J87" s="377"/>
      <c r="K87" s="377"/>
      <c r="L87" s="377"/>
      <c r="M87" s="378"/>
      <c r="N87" s="241"/>
      <c r="O87" s="241"/>
      <c r="P87" s="241"/>
      <c r="Q87" s="241"/>
      <c r="R87" s="241"/>
    </row>
    <row r="88" spans="1:18" s="209" customFormat="1" ht="12.75" customHeight="1" x14ac:dyDescent="0.2">
      <c r="A88" s="241"/>
      <c r="B88" s="215" t="s">
        <v>289</v>
      </c>
      <c r="C88" s="648"/>
      <c r="D88" s="648"/>
      <c r="E88" s="648"/>
      <c r="F88" s="648"/>
      <c r="G88" s="649"/>
      <c r="H88" s="650"/>
      <c r="I88" s="648"/>
      <c r="J88" s="648"/>
      <c r="K88" s="648"/>
      <c r="L88" s="648"/>
      <c r="M88" s="649"/>
      <c r="N88" s="241"/>
      <c r="O88" s="241"/>
      <c r="P88" s="241"/>
      <c r="Q88" s="241"/>
      <c r="R88" s="241"/>
    </row>
    <row r="89" spans="1:18" s="209" customFormat="1" ht="12.75" customHeight="1" x14ac:dyDescent="0.2">
      <c r="A89" s="241"/>
      <c r="B89" s="215" t="s">
        <v>301</v>
      </c>
      <c r="C89" s="648">
        <v>337414</v>
      </c>
      <c r="D89" s="648">
        <v>324164</v>
      </c>
      <c r="E89" s="648">
        <v>296503</v>
      </c>
      <c r="F89" s="648">
        <v>283779.02</v>
      </c>
      <c r="G89" s="649">
        <v>278000.1004</v>
      </c>
      <c r="H89" s="650">
        <v>258626.30240799999</v>
      </c>
      <c r="I89" s="648">
        <v>253341.70845615998</v>
      </c>
      <c r="J89" s="648">
        <v>248323.42262528319</v>
      </c>
      <c r="K89" s="648">
        <v>230784.57107778886</v>
      </c>
      <c r="L89" s="648">
        <v>226314.30249934463</v>
      </c>
      <c r="M89" s="649">
        <v>222114.78854933151</v>
      </c>
      <c r="N89" s="241"/>
      <c r="O89" s="241"/>
      <c r="P89" s="241"/>
      <c r="Q89" s="241"/>
      <c r="R89" s="241"/>
    </row>
    <row r="90" spans="1:18" s="209" customFormat="1" ht="12.75" customHeight="1" x14ac:dyDescent="0.2">
      <c r="A90" s="241"/>
      <c r="B90" s="215" t="s">
        <v>291</v>
      </c>
      <c r="C90" s="648">
        <v>2217844</v>
      </c>
      <c r="D90" s="648">
        <v>2024420</v>
      </c>
      <c r="E90" s="648">
        <v>1820681</v>
      </c>
      <c r="F90" s="648">
        <v>1605972</v>
      </c>
      <c r="G90" s="649">
        <v>1379249</v>
      </c>
      <c r="H90" s="650">
        <v>1140005</v>
      </c>
      <c r="I90" s="648">
        <v>887805</v>
      </c>
      <c r="J90" s="648">
        <v>621559</v>
      </c>
      <c r="K90" s="648">
        <v>340661</v>
      </c>
      <c r="L90" s="648">
        <v>59763</v>
      </c>
      <c r="M90" s="649">
        <v>6643</v>
      </c>
      <c r="N90" s="241"/>
      <c r="O90" s="241"/>
      <c r="P90" s="241"/>
      <c r="Q90" s="241"/>
      <c r="R90" s="241"/>
    </row>
    <row r="91" spans="1:18" s="209" customFormat="1" ht="12.75" customHeight="1" x14ac:dyDescent="0.2">
      <c r="A91" s="241"/>
      <c r="B91" s="215" t="s">
        <v>294</v>
      </c>
      <c r="C91" s="317">
        <f t="shared" ref="C91:M91" si="14">SUM(C88:C90)</f>
        <v>2555258</v>
      </c>
      <c r="D91" s="317">
        <f t="shared" si="14"/>
        <v>2348584</v>
      </c>
      <c r="E91" s="317">
        <f t="shared" si="14"/>
        <v>2117184</v>
      </c>
      <c r="F91" s="317">
        <f t="shared" si="14"/>
        <v>1889751.02</v>
      </c>
      <c r="G91" s="338">
        <f t="shared" si="14"/>
        <v>1657249.1003999999</v>
      </c>
      <c r="H91" s="341">
        <f t="shared" si="14"/>
        <v>1398631.302408</v>
      </c>
      <c r="I91" s="317">
        <f t="shared" si="14"/>
        <v>1141146.70845616</v>
      </c>
      <c r="J91" s="317">
        <f t="shared" si="14"/>
        <v>869882.42262528324</v>
      </c>
      <c r="K91" s="317">
        <f t="shared" si="14"/>
        <v>571445.57107778883</v>
      </c>
      <c r="L91" s="317">
        <f t="shared" si="14"/>
        <v>286077.30249934463</v>
      </c>
      <c r="M91" s="338">
        <f t="shared" si="14"/>
        <v>228757.78854933151</v>
      </c>
      <c r="N91" s="241"/>
      <c r="O91" s="241"/>
      <c r="P91" s="241"/>
      <c r="Q91" s="241"/>
      <c r="R91" s="241"/>
    </row>
    <row r="92" spans="1:18" s="209" customFormat="1" ht="12.75" customHeight="1" x14ac:dyDescent="0.2">
      <c r="A92" s="241"/>
      <c r="B92" s="215" t="s">
        <v>295</v>
      </c>
      <c r="C92" s="470">
        <f>C91+C85</f>
        <v>6616384</v>
      </c>
      <c r="D92" s="470">
        <f t="shared" ref="D92:M92" si="15">D91+D85</f>
        <v>6393134.4000000004</v>
      </c>
      <c r="E92" s="470">
        <f t="shared" si="15"/>
        <v>6318136.9280000003</v>
      </c>
      <c r="F92" s="470">
        <f t="shared" si="15"/>
        <v>6123209.6065599993</v>
      </c>
      <c r="G92" s="471">
        <f t="shared" si="15"/>
        <v>5932978.7586912001</v>
      </c>
      <c r="H92" s="472">
        <f t="shared" si="15"/>
        <v>5738423.0138650239</v>
      </c>
      <c r="I92" s="470">
        <f t="shared" si="15"/>
        <v>5518510.3141423259</v>
      </c>
      <c r="J92" s="470">
        <f t="shared" si="15"/>
        <v>5300504.920425171</v>
      </c>
      <c r="K92" s="470">
        <f t="shared" si="15"/>
        <v>5069509.4188336749</v>
      </c>
      <c r="L92" s="470">
        <f t="shared" si="15"/>
        <v>4812146.7272103485</v>
      </c>
      <c r="M92" s="471">
        <f t="shared" si="15"/>
        <v>4568674.1017545555</v>
      </c>
      <c r="N92" s="241"/>
      <c r="O92" s="241"/>
      <c r="P92" s="241"/>
      <c r="Q92" s="241"/>
      <c r="R92" s="241"/>
    </row>
    <row r="93" spans="1:18" s="209" customFormat="1" ht="12.75" customHeight="1" x14ac:dyDescent="0.2">
      <c r="A93" s="241"/>
      <c r="B93" s="253"/>
      <c r="C93" s="377"/>
      <c r="D93" s="377"/>
      <c r="E93" s="377"/>
      <c r="F93" s="377"/>
      <c r="G93" s="378"/>
      <c r="H93" s="379"/>
      <c r="I93" s="377"/>
      <c r="J93" s="377"/>
      <c r="K93" s="377"/>
      <c r="L93" s="377"/>
      <c r="M93" s="378"/>
      <c r="N93" s="241"/>
      <c r="O93" s="241"/>
      <c r="P93" s="241"/>
      <c r="Q93" s="241"/>
      <c r="R93" s="241"/>
    </row>
    <row r="94" spans="1:18" s="209" customFormat="1" ht="12.75" customHeight="1" x14ac:dyDescent="0.2">
      <c r="A94" s="241"/>
      <c r="B94" s="215" t="s">
        <v>296</v>
      </c>
      <c r="C94" s="383">
        <f>C77-C92</f>
        <v>143691069</v>
      </c>
      <c r="D94" s="383">
        <f t="shared" ref="D94:M94" si="16">D77-D92</f>
        <v>149500730</v>
      </c>
      <c r="E94" s="383">
        <f t="shared" si="16"/>
        <v>152615096.0300546</v>
      </c>
      <c r="F94" s="383">
        <f t="shared" si="16"/>
        <v>154600728.040975</v>
      </c>
      <c r="G94" s="384">
        <f t="shared" si="16"/>
        <v>157028169.64145628</v>
      </c>
      <c r="H94" s="385">
        <f t="shared" si="16"/>
        <v>158151199.317689</v>
      </c>
      <c r="I94" s="383">
        <f t="shared" si="16"/>
        <v>162390058.60070279</v>
      </c>
      <c r="J94" s="383">
        <f t="shared" si="16"/>
        <v>165250475.63470486</v>
      </c>
      <c r="K94" s="383">
        <f t="shared" si="16"/>
        <v>167239160.96168953</v>
      </c>
      <c r="L94" s="383">
        <f t="shared" si="16"/>
        <v>168540748.43736649</v>
      </c>
      <c r="M94" s="384">
        <f t="shared" si="16"/>
        <v>171003488.45806247</v>
      </c>
      <c r="N94" s="241"/>
      <c r="O94" s="241"/>
      <c r="P94" s="241"/>
      <c r="Q94" s="241"/>
      <c r="R94" s="241"/>
    </row>
    <row r="95" spans="1:18" s="209" customFormat="1" ht="12.75" customHeight="1" x14ac:dyDescent="0.2">
      <c r="A95" s="241"/>
      <c r="B95" s="253"/>
      <c r="C95" s="377"/>
      <c r="D95" s="377"/>
      <c r="E95" s="377"/>
      <c r="F95" s="377"/>
      <c r="G95" s="378"/>
      <c r="H95" s="379"/>
      <c r="I95" s="377"/>
      <c r="J95" s="377"/>
      <c r="K95" s="377"/>
      <c r="L95" s="377"/>
      <c r="M95" s="378"/>
      <c r="N95" s="241"/>
      <c r="O95" s="241"/>
      <c r="P95" s="241"/>
      <c r="Q95" s="241"/>
      <c r="R95" s="241"/>
    </row>
    <row r="96" spans="1:18" s="209" customFormat="1" ht="12.75" customHeight="1" x14ac:dyDescent="0.2">
      <c r="A96" s="241"/>
      <c r="B96" s="300" t="s">
        <v>297</v>
      </c>
      <c r="C96" s="377"/>
      <c r="D96" s="377"/>
      <c r="E96" s="377"/>
      <c r="F96" s="377"/>
      <c r="G96" s="378"/>
      <c r="H96" s="379"/>
      <c r="I96" s="377"/>
      <c r="J96" s="377"/>
      <c r="K96" s="377"/>
      <c r="L96" s="377"/>
      <c r="M96" s="378"/>
      <c r="N96" s="241"/>
      <c r="O96" s="241"/>
      <c r="P96" s="241"/>
      <c r="Q96" s="241"/>
      <c r="R96" s="241"/>
    </row>
    <row r="97" spans="1:18" s="209" customFormat="1" ht="12.75" customHeight="1" x14ac:dyDescent="0.2">
      <c r="A97" s="241"/>
      <c r="B97" s="215" t="s">
        <v>298</v>
      </c>
      <c r="C97" s="648">
        <v>63566069</v>
      </c>
      <c r="D97" s="648">
        <v>68075730</v>
      </c>
      <c r="E97" s="648">
        <v>71590096.030054614</v>
      </c>
      <c r="F97" s="648">
        <v>73575728.040975019</v>
      </c>
      <c r="G97" s="649">
        <v>76003169.641456291</v>
      </c>
      <c r="H97" s="650">
        <v>77126199.317689002</v>
      </c>
      <c r="I97" s="648">
        <v>81365058.600702822</v>
      </c>
      <c r="J97" s="648">
        <v>84225475.634704858</v>
      </c>
      <c r="K97" s="648">
        <v>86214160.961689532</v>
      </c>
      <c r="L97" s="648">
        <v>87515748.4373665</v>
      </c>
      <c r="M97" s="649">
        <v>89978488.4580625</v>
      </c>
      <c r="N97" s="241"/>
      <c r="O97" s="241"/>
      <c r="P97" s="241"/>
      <c r="Q97" s="241"/>
      <c r="R97" s="241"/>
    </row>
    <row r="98" spans="1:18" s="209" customFormat="1" ht="12.75" customHeight="1" x14ac:dyDescent="0.2">
      <c r="A98" s="241"/>
      <c r="B98" s="215" t="s">
        <v>111</v>
      </c>
      <c r="C98" s="318">
        <f>SUM(C99:C101)</f>
        <v>80125000</v>
      </c>
      <c r="D98" s="318">
        <f>SUM(D99:D101)</f>
        <v>81425000</v>
      </c>
      <c r="E98" s="318">
        <f>SUM(E99:E101)</f>
        <v>81025000</v>
      </c>
      <c r="F98" s="318">
        <f>SUM(F99:F101)</f>
        <v>81025000</v>
      </c>
      <c r="G98" s="329">
        <f>SUM(G99:G101)</f>
        <v>81025000</v>
      </c>
      <c r="H98" s="333">
        <f t="shared" ref="H98:M98" si="17">SUM(H99:H101)</f>
        <v>81025000</v>
      </c>
      <c r="I98" s="318">
        <f t="shared" si="17"/>
        <v>81025000</v>
      </c>
      <c r="J98" s="318">
        <f t="shared" si="17"/>
        <v>81025000</v>
      </c>
      <c r="K98" s="318">
        <f t="shared" si="17"/>
        <v>81025000</v>
      </c>
      <c r="L98" s="318">
        <f t="shared" si="17"/>
        <v>81025000</v>
      </c>
      <c r="M98" s="329">
        <f t="shared" si="17"/>
        <v>81025000</v>
      </c>
      <c r="N98" s="241"/>
      <c r="O98" s="241"/>
      <c r="P98" s="241"/>
      <c r="Q98" s="241"/>
      <c r="R98" s="241"/>
    </row>
    <row r="99" spans="1:18" s="209" customFormat="1" ht="12.75" customHeight="1" x14ac:dyDescent="0.2">
      <c r="A99" s="241"/>
      <c r="B99" s="215" t="s">
        <v>314</v>
      </c>
      <c r="C99" s="648">
        <v>79688000</v>
      </c>
      <c r="D99" s="648">
        <v>79688000</v>
      </c>
      <c r="E99" s="648">
        <v>79688000</v>
      </c>
      <c r="F99" s="648">
        <v>79688000</v>
      </c>
      <c r="G99" s="649">
        <v>79688000</v>
      </c>
      <c r="H99" s="650">
        <v>79688000</v>
      </c>
      <c r="I99" s="648">
        <v>79688000</v>
      </c>
      <c r="J99" s="648">
        <v>79688000</v>
      </c>
      <c r="K99" s="648">
        <v>79688000</v>
      </c>
      <c r="L99" s="648">
        <v>79688000</v>
      </c>
      <c r="M99" s="649">
        <v>79688000</v>
      </c>
      <c r="N99" s="241"/>
      <c r="O99" s="241"/>
      <c r="P99" s="241"/>
      <c r="Q99" s="241"/>
      <c r="R99" s="241"/>
    </row>
    <row r="100" spans="1:18" s="209" customFormat="1" ht="12.75" customHeight="1" x14ac:dyDescent="0.2">
      <c r="A100" s="241"/>
      <c r="B100" s="215" t="s">
        <v>310</v>
      </c>
      <c r="C100" s="648">
        <v>437000</v>
      </c>
      <c r="D100" s="648">
        <v>837000</v>
      </c>
      <c r="E100" s="648">
        <v>437000</v>
      </c>
      <c r="F100" s="648">
        <v>437000</v>
      </c>
      <c r="G100" s="649">
        <v>437000</v>
      </c>
      <c r="H100" s="650">
        <v>437000</v>
      </c>
      <c r="I100" s="648">
        <v>437000</v>
      </c>
      <c r="J100" s="648">
        <v>437000</v>
      </c>
      <c r="K100" s="648">
        <v>437000</v>
      </c>
      <c r="L100" s="648">
        <v>437000</v>
      </c>
      <c r="M100" s="649">
        <v>437000</v>
      </c>
      <c r="N100" s="241"/>
      <c r="O100" s="241"/>
      <c r="P100" s="241"/>
      <c r="Q100" s="241"/>
      <c r="R100" s="241"/>
    </row>
    <row r="101" spans="1:18" s="209" customFormat="1" ht="12.75" customHeight="1" x14ac:dyDescent="0.2">
      <c r="A101" s="241"/>
      <c r="B101" s="215" t="s">
        <v>315</v>
      </c>
      <c r="C101" s="648">
        <v>0</v>
      </c>
      <c r="D101" s="648">
        <v>900000</v>
      </c>
      <c r="E101" s="648">
        <v>900000</v>
      </c>
      <c r="F101" s="648">
        <v>900000</v>
      </c>
      <c r="G101" s="649">
        <v>900000</v>
      </c>
      <c r="H101" s="650">
        <v>900000</v>
      </c>
      <c r="I101" s="648">
        <v>900000</v>
      </c>
      <c r="J101" s="648">
        <v>900000</v>
      </c>
      <c r="K101" s="648">
        <v>900000</v>
      </c>
      <c r="L101" s="648">
        <v>900000</v>
      </c>
      <c r="M101" s="649">
        <v>900000</v>
      </c>
      <c r="N101" s="241"/>
      <c r="O101" s="241"/>
      <c r="P101" s="241"/>
      <c r="Q101" s="241"/>
      <c r="R101" s="241"/>
    </row>
    <row r="102" spans="1:18" s="209" customFormat="1" ht="12.75" customHeight="1" x14ac:dyDescent="0.2">
      <c r="A102" s="241"/>
      <c r="B102" s="343" t="s">
        <v>299</v>
      </c>
      <c r="C102" s="331">
        <f t="shared" ref="C102:M102" si="18">SUM(C97:C98)</f>
        <v>143691069</v>
      </c>
      <c r="D102" s="331">
        <f t="shared" si="18"/>
        <v>149500730</v>
      </c>
      <c r="E102" s="331">
        <f t="shared" si="18"/>
        <v>152615096.03005463</v>
      </c>
      <c r="F102" s="331">
        <f t="shared" si="18"/>
        <v>154600728.04097503</v>
      </c>
      <c r="G102" s="332">
        <f t="shared" si="18"/>
        <v>157028169.64145631</v>
      </c>
      <c r="H102" s="334">
        <f t="shared" si="18"/>
        <v>158151199.317689</v>
      </c>
      <c r="I102" s="331">
        <f t="shared" si="18"/>
        <v>162390058.60070282</v>
      </c>
      <c r="J102" s="331">
        <f t="shared" si="18"/>
        <v>165250475.63470486</v>
      </c>
      <c r="K102" s="331">
        <f t="shared" si="18"/>
        <v>167239160.96168953</v>
      </c>
      <c r="L102" s="331">
        <f t="shared" si="18"/>
        <v>168540748.43736649</v>
      </c>
      <c r="M102" s="332">
        <f t="shared" si="18"/>
        <v>171003488.4580625</v>
      </c>
      <c r="N102" s="241"/>
      <c r="O102" s="241"/>
      <c r="P102" s="241"/>
      <c r="Q102" s="241"/>
      <c r="R102" s="241"/>
    </row>
    <row r="103" spans="1:18" s="209" customFormat="1" ht="12.75" customHeight="1" x14ac:dyDescent="0.2">
      <c r="A103" s="241"/>
      <c r="B103" s="243"/>
      <c r="C103" s="319"/>
      <c r="D103" s="319"/>
      <c r="E103" s="319"/>
      <c r="F103" s="319"/>
      <c r="G103" s="319"/>
      <c r="H103" s="319"/>
      <c r="I103" s="319"/>
      <c r="J103" s="319"/>
      <c r="K103" s="319"/>
      <c r="L103" s="319"/>
      <c r="M103" s="319"/>
      <c r="N103" s="241"/>
      <c r="O103" s="241"/>
      <c r="P103" s="241"/>
      <c r="Q103" s="241"/>
      <c r="R103" s="241"/>
    </row>
    <row r="104" spans="1:18" s="209" customFormat="1" ht="12.75" customHeight="1" x14ac:dyDescent="0.2">
      <c r="A104" s="241"/>
      <c r="B104" s="342" t="s">
        <v>268</v>
      </c>
      <c r="C104" s="380"/>
      <c r="D104" s="380"/>
      <c r="E104" s="380"/>
      <c r="F104" s="380"/>
      <c r="G104" s="381"/>
      <c r="H104" s="382"/>
      <c r="I104" s="380"/>
      <c r="J104" s="380"/>
      <c r="K104" s="380"/>
      <c r="L104" s="380"/>
      <c r="M104" s="381"/>
      <c r="N104" s="241"/>
      <c r="O104" s="241"/>
      <c r="P104" s="241"/>
      <c r="Q104" s="241"/>
      <c r="R104" s="241"/>
    </row>
    <row r="105" spans="1:18" s="209" customFormat="1" ht="12.75" customHeight="1" x14ac:dyDescent="0.2">
      <c r="A105" s="241"/>
      <c r="B105" s="215" t="s">
        <v>269</v>
      </c>
      <c r="C105" s="318">
        <f>'Assets - Base year'!O93</f>
        <v>3943465</v>
      </c>
      <c r="D105" s="318">
        <f>'Assets - WHC'!O93</f>
        <v>3179500</v>
      </c>
      <c r="E105" s="648">
        <v>7471781</v>
      </c>
      <c r="F105" s="648">
        <v>4110887</v>
      </c>
      <c r="G105" s="649">
        <v>4379834</v>
      </c>
      <c r="H105" s="650">
        <v>4079355</v>
      </c>
      <c r="I105" s="648">
        <v>3903158</v>
      </c>
      <c r="J105" s="648">
        <v>4869713</v>
      </c>
      <c r="K105" s="648">
        <v>4998175</v>
      </c>
      <c r="L105" s="648">
        <v>4099299</v>
      </c>
      <c r="M105" s="649">
        <v>4879758</v>
      </c>
      <c r="N105" s="241"/>
      <c r="O105" s="241"/>
      <c r="P105" s="241"/>
      <c r="Q105" s="241"/>
      <c r="R105" s="241"/>
    </row>
    <row r="106" spans="1:18" s="209" customFormat="1" ht="12.75" customHeight="1" x14ac:dyDescent="0.2">
      <c r="A106" s="241"/>
      <c r="B106" s="215" t="s">
        <v>270</v>
      </c>
      <c r="C106" s="318">
        <f>'Assets - Base year'!N93</f>
        <v>64890</v>
      </c>
      <c r="D106" s="318">
        <f>'Assets - WHC'!N93</f>
        <v>6876092</v>
      </c>
      <c r="E106" s="648">
        <v>1373326</v>
      </c>
      <c r="F106" s="648">
        <v>770055</v>
      </c>
      <c r="G106" s="649">
        <v>559708</v>
      </c>
      <c r="H106" s="650">
        <v>325000</v>
      </c>
      <c r="I106" s="648">
        <v>3900000</v>
      </c>
      <c r="J106" s="648">
        <v>1845000</v>
      </c>
      <c r="K106" s="648">
        <v>535000</v>
      </c>
      <c r="L106" s="648">
        <v>130000</v>
      </c>
      <c r="M106" s="649">
        <v>55000</v>
      </c>
      <c r="N106" s="241"/>
      <c r="O106" s="241"/>
      <c r="P106" s="241"/>
      <c r="Q106" s="241"/>
      <c r="R106" s="241"/>
    </row>
    <row r="107" spans="1:18" s="209" customFormat="1" ht="12.75" customHeight="1" x14ac:dyDescent="0.2">
      <c r="A107" s="241"/>
      <c r="B107" s="215" t="s">
        <v>271</v>
      </c>
      <c r="C107" s="318">
        <f>'Assets - Base year'!Q93</f>
        <v>1206273</v>
      </c>
      <c r="D107" s="318">
        <f>'Assets - WHC'!Q93</f>
        <v>3365519</v>
      </c>
      <c r="E107" s="648">
        <v>1103000</v>
      </c>
      <c r="F107" s="648">
        <v>1583000</v>
      </c>
      <c r="G107" s="649">
        <v>2320000</v>
      </c>
      <c r="H107" s="650">
        <v>866916</v>
      </c>
      <c r="I107" s="648">
        <v>930000</v>
      </c>
      <c r="J107" s="648">
        <v>214050</v>
      </c>
      <c r="K107" s="648">
        <v>130000</v>
      </c>
      <c r="L107" s="648">
        <v>130000</v>
      </c>
      <c r="M107" s="649">
        <v>1290000</v>
      </c>
      <c r="N107" s="241"/>
      <c r="O107" s="241"/>
      <c r="P107" s="241"/>
      <c r="Q107" s="241"/>
      <c r="R107" s="241"/>
    </row>
    <row r="108" spans="1:18" s="209" customFormat="1" ht="12.75" customHeight="1" x14ac:dyDescent="0.2">
      <c r="A108" s="241"/>
      <c r="B108" s="215" t="s">
        <v>272</v>
      </c>
      <c r="C108" s="318">
        <f>'Assets - Base year'!P93</f>
        <v>0</v>
      </c>
      <c r="D108" s="318">
        <f>'Assets - WHC'!P93</f>
        <v>0</v>
      </c>
      <c r="E108" s="648"/>
      <c r="F108" s="648"/>
      <c r="G108" s="649"/>
      <c r="H108" s="650"/>
      <c r="I108" s="648"/>
      <c r="J108" s="648"/>
      <c r="K108" s="648"/>
      <c r="L108" s="648"/>
      <c r="M108" s="649"/>
      <c r="N108" s="241"/>
      <c r="O108" s="241"/>
      <c r="P108" s="241"/>
      <c r="Q108" s="241"/>
      <c r="R108" s="241"/>
    </row>
    <row r="109" spans="1:18" s="209" customFormat="1" ht="12.75" customHeight="1" x14ac:dyDescent="0.2">
      <c r="A109" s="241"/>
      <c r="B109" s="339" t="s">
        <v>273</v>
      </c>
      <c r="C109" s="331">
        <f t="shared" ref="C109:M109" si="19">SUM(C105:C108)</f>
        <v>5214628</v>
      </c>
      <c r="D109" s="331">
        <f t="shared" si="19"/>
        <v>13421111</v>
      </c>
      <c r="E109" s="331">
        <f t="shared" si="19"/>
        <v>9948107</v>
      </c>
      <c r="F109" s="331">
        <f t="shared" si="19"/>
        <v>6463942</v>
      </c>
      <c r="G109" s="332">
        <f t="shared" si="19"/>
        <v>7259542</v>
      </c>
      <c r="H109" s="334">
        <f t="shared" si="19"/>
        <v>5271271</v>
      </c>
      <c r="I109" s="331">
        <f t="shared" si="19"/>
        <v>8733158</v>
      </c>
      <c r="J109" s="331">
        <f t="shared" si="19"/>
        <v>6928763</v>
      </c>
      <c r="K109" s="331">
        <f t="shared" si="19"/>
        <v>5663175</v>
      </c>
      <c r="L109" s="331">
        <f t="shared" si="19"/>
        <v>4359299</v>
      </c>
      <c r="M109" s="332">
        <f t="shared" si="19"/>
        <v>6224758</v>
      </c>
      <c r="N109" s="241"/>
      <c r="O109" s="241"/>
      <c r="P109" s="241"/>
      <c r="Q109" s="241"/>
      <c r="R109" s="241"/>
    </row>
    <row r="110" spans="1:18" s="209" customFormat="1" ht="12.75" customHeight="1" x14ac:dyDescent="0.2">
      <c r="A110" s="241"/>
      <c r="B110" s="241"/>
      <c r="C110" s="316"/>
      <c r="D110" s="316"/>
      <c r="E110" s="316"/>
      <c r="F110" s="316"/>
      <c r="G110" s="316"/>
      <c r="H110" s="316"/>
      <c r="I110" s="316"/>
      <c r="J110" s="316"/>
      <c r="K110" s="316"/>
      <c r="L110" s="316"/>
      <c r="M110" s="316"/>
      <c r="N110" s="241"/>
      <c r="O110" s="241"/>
      <c r="P110" s="241"/>
      <c r="Q110" s="241"/>
      <c r="R110" s="241"/>
    </row>
    <row r="111" spans="1:18" s="209" customFormat="1" ht="12.75" customHeight="1" x14ac:dyDescent="0.2">
      <c r="A111" s="241"/>
      <c r="B111" s="241"/>
      <c r="C111" s="316"/>
      <c r="D111" s="316"/>
      <c r="E111" s="316"/>
      <c r="F111" s="316"/>
      <c r="G111" s="316"/>
      <c r="H111" s="316"/>
      <c r="I111" s="316"/>
      <c r="J111" s="316"/>
      <c r="K111" s="316"/>
      <c r="L111" s="316"/>
      <c r="M111" s="316"/>
      <c r="N111" s="241"/>
      <c r="O111" s="241"/>
      <c r="P111" s="241"/>
      <c r="Q111" s="241"/>
      <c r="R111" s="241"/>
    </row>
    <row r="112" spans="1:18" s="209" customFormat="1" ht="18" customHeight="1" x14ac:dyDescent="0.25">
      <c r="A112" s="241"/>
      <c r="B112" s="302" t="s">
        <v>262</v>
      </c>
      <c r="C112" s="316"/>
      <c r="D112" s="316"/>
      <c r="E112" s="316"/>
      <c r="F112" s="316"/>
      <c r="G112" s="316"/>
      <c r="H112" s="316"/>
      <c r="I112" s="316"/>
      <c r="J112" s="316"/>
      <c r="K112" s="316"/>
      <c r="L112" s="316"/>
      <c r="M112" s="316"/>
      <c r="N112" s="241"/>
      <c r="O112" s="241"/>
      <c r="P112" s="241"/>
      <c r="Q112" s="241"/>
      <c r="R112" s="241"/>
    </row>
    <row r="113" spans="1:18" s="209" customFormat="1" ht="12.75" customHeight="1" x14ac:dyDescent="0.2">
      <c r="A113" s="241"/>
      <c r="B113" s="241"/>
      <c r="C113" s="241"/>
      <c r="D113" s="241"/>
      <c r="E113" s="241"/>
      <c r="F113" s="241"/>
      <c r="G113" s="241"/>
      <c r="H113" s="241"/>
      <c r="I113" s="241"/>
      <c r="J113" s="241"/>
      <c r="K113" s="241"/>
      <c r="L113" s="241"/>
      <c r="M113" s="241"/>
      <c r="N113" s="241"/>
      <c r="O113" s="241"/>
      <c r="P113" s="241"/>
      <c r="Q113" s="241"/>
      <c r="R113" s="241"/>
    </row>
    <row r="114" spans="1:18" s="209" customFormat="1" ht="12.75" customHeight="1" x14ac:dyDescent="0.2">
      <c r="A114" s="241"/>
      <c r="B114" s="394" t="s">
        <v>159</v>
      </c>
      <c r="C114" s="395"/>
      <c r="D114" s="666"/>
      <c r="E114" s="666"/>
      <c r="F114" s="666"/>
      <c r="G114" s="666"/>
      <c r="H114" s="700"/>
      <c r="I114" s="666"/>
      <c r="J114" s="666"/>
      <c r="K114" s="666"/>
      <c r="L114" s="666"/>
      <c r="M114" s="671"/>
      <c r="N114" s="241"/>
      <c r="O114" s="241"/>
      <c r="P114" s="241"/>
      <c r="Q114" s="241"/>
      <c r="R114" s="241"/>
    </row>
    <row r="115" spans="1:18" s="209" customFormat="1" ht="12.75" customHeight="1" x14ac:dyDescent="0.2">
      <c r="A115" s="241"/>
      <c r="B115" s="327" t="s">
        <v>146</v>
      </c>
      <c r="C115" s="318">
        <f>C11</f>
        <v>8267649</v>
      </c>
      <c r="D115" s="669">
        <v>8600012</v>
      </c>
      <c r="E115" s="670">
        <v>8968762.2999999989</v>
      </c>
      <c r="F115" s="670">
        <v>9346731.3574999981</v>
      </c>
      <c r="G115" s="699">
        <v>9734149.641437497</v>
      </c>
      <c r="H115" s="701">
        <v>10131253.382473433</v>
      </c>
      <c r="I115" s="670">
        <v>10538284.717035268</v>
      </c>
      <c r="J115" s="670">
        <v>10955491.834961148</v>
      </c>
      <c r="K115" s="670">
        <v>11383129.130835176</v>
      </c>
      <c r="L115" s="670">
        <v>11821457.359106055</v>
      </c>
      <c r="M115" s="672">
        <v>12270743.793083705</v>
      </c>
      <c r="N115" s="241"/>
      <c r="O115" s="241"/>
      <c r="P115" s="241"/>
      <c r="Q115" s="241"/>
      <c r="R115" s="241"/>
    </row>
    <row r="116" spans="1:18" s="209" customFormat="1" ht="12.75" customHeight="1" x14ac:dyDescent="0.2">
      <c r="A116" s="241"/>
      <c r="B116" s="327" t="s">
        <v>147</v>
      </c>
      <c r="C116" s="318">
        <f t="shared" ref="C116:C124" si="20">C12</f>
        <v>2057808</v>
      </c>
      <c r="D116" s="669">
        <v>2149368</v>
      </c>
      <c r="E116" s="670">
        <v>2203102.1999999997</v>
      </c>
      <c r="F116" s="670">
        <v>2258179.7549999994</v>
      </c>
      <c r="G116" s="699">
        <v>2314634.2488749991</v>
      </c>
      <c r="H116" s="701">
        <v>2372500.1050968738</v>
      </c>
      <c r="I116" s="670">
        <v>2431812.6077242955</v>
      </c>
      <c r="J116" s="670">
        <v>2492607.9229174028</v>
      </c>
      <c r="K116" s="670">
        <v>2554923.1209903378</v>
      </c>
      <c r="L116" s="670">
        <v>2618796.1990150958</v>
      </c>
      <c r="M116" s="672">
        <v>2684266.1039904729</v>
      </c>
      <c r="N116" s="241"/>
      <c r="O116" s="241"/>
      <c r="P116" s="241"/>
      <c r="Q116" s="241"/>
      <c r="R116" s="241"/>
    </row>
    <row r="117" spans="1:18" s="209" customFormat="1" ht="12.75" customHeight="1" x14ac:dyDescent="0.2">
      <c r="A117" s="241"/>
      <c r="B117" s="328" t="s">
        <v>366</v>
      </c>
      <c r="C117" s="318">
        <f t="shared" si="20"/>
        <v>10325457</v>
      </c>
      <c r="D117" s="667">
        <f>D115+D116</f>
        <v>10749380</v>
      </c>
      <c r="E117" s="667">
        <f t="shared" ref="E117:F117" si="21">E115+E116</f>
        <v>11171864.499999998</v>
      </c>
      <c r="F117" s="667">
        <f t="shared" si="21"/>
        <v>11604911.112499997</v>
      </c>
      <c r="G117" s="667">
        <f t="shared" ref="G117:M117" si="22">G115+G116</f>
        <v>12048783.890312497</v>
      </c>
      <c r="H117" s="702">
        <f t="shared" si="22"/>
        <v>12503753.487570308</v>
      </c>
      <c r="I117" s="667">
        <f t="shared" si="22"/>
        <v>12970097.324759563</v>
      </c>
      <c r="J117" s="667">
        <f t="shared" si="22"/>
        <v>13448099.757878551</v>
      </c>
      <c r="K117" s="667">
        <f t="shared" si="22"/>
        <v>13938052.251825513</v>
      </c>
      <c r="L117" s="667">
        <f t="shared" si="22"/>
        <v>14440253.55812115</v>
      </c>
      <c r="M117" s="329">
        <f t="shared" si="22"/>
        <v>14955009.897074178</v>
      </c>
      <c r="N117" s="241"/>
      <c r="O117" s="241"/>
      <c r="P117" s="241"/>
      <c r="Q117" s="241"/>
      <c r="R117" s="241"/>
    </row>
    <row r="118" spans="1:18" s="209" customFormat="1" ht="12.75" customHeight="1" x14ac:dyDescent="0.2">
      <c r="A118" s="241"/>
      <c r="B118" s="327" t="s">
        <v>200</v>
      </c>
      <c r="C118" s="318">
        <f t="shared" si="20"/>
        <v>3217895</v>
      </c>
      <c r="D118" s="669">
        <v>2100496</v>
      </c>
      <c r="E118" s="670">
        <v>2153008.4</v>
      </c>
      <c r="F118" s="670">
        <v>2206833.61</v>
      </c>
      <c r="G118" s="699">
        <v>2262004.4502499998</v>
      </c>
      <c r="H118" s="701">
        <v>2318554.5615062495</v>
      </c>
      <c r="I118" s="670">
        <v>2376518.4255439057</v>
      </c>
      <c r="J118" s="670">
        <v>2435931.3861825028</v>
      </c>
      <c r="K118" s="670">
        <v>2496829.6708370647</v>
      </c>
      <c r="L118" s="670">
        <v>2559250.4126079916</v>
      </c>
      <c r="M118" s="672">
        <v>2623231.6729231915</v>
      </c>
      <c r="N118" s="241"/>
      <c r="O118" s="241"/>
      <c r="P118" s="241"/>
      <c r="Q118" s="241"/>
      <c r="R118" s="241"/>
    </row>
    <row r="119" spans="1:18" s="209" customFormat="1" ht="12.75" customHeight="1" x14ac:dyDescent="0.2">
      <c r="A119" s="241"/>
      <c r="B119" s="327" t="s">
        <v>201</v>
      </c>
      <c r="C119" s="318">
        <f t="shared" si="20"/>
        <v>0</v>
      </c>
      <c r="D119" s="669"/>
      <c r="E119" s="670"/>
      <c r="F119" s="670"/>
      <c r="G119" s="699"/>
      <c r="H119" s="701"/>
      <c r="I119" s="670"/>
      <c r="J119" s="670"/>
      <c r="K119" s="670"/>
      <c r="L119" s="670"/>
      <c r="M119" s="672"/>
      <c r="N119" s="241"/>
      <c r="O119" s="241"/>
      <c r="P119" s="241"/>
      <c r="Q119" s="241"/>
      <c r="R119" s="241"/>
    </row>
    <row r="120" spans="1:18" s="209" customFormat="1" ht="12.75" customHeight="1" x14ac:dyDescent="0.2">
      <c r="A120" s="241"/>
      <c r="B120" s="327" t="s">
        <v>202</v>
      </c>
      <c r="C120" s="318">
        <f t="shared" si="20"/>
        <v>0</v>
      </c>
      <c r="D120" s="669"/>
      <c r="E120" s="670"/>
      <c r="F120" s="670"/>
      <c r="G120" s="699"/>
      <c r="H120" s="701"/>
      <c r="I120" s="670"/>
      <c r="J120" s="670"/>
      <c r="K120" s="670"/>
      <c r="L120" s="670"/>
      <c r="M120" s="672"/>
      <c r="N120" s="241"/>
      <c r="O120" s="241"/>
      <c r="P120" s="241"/>
      <c r="Q120" s="241"/>
      <c r="R120" s="241"/>
    </row>
    <row r="121" spans="1:18" s="209" customFormat="1" ht="12.75" customHeight="1" x14ac:dyDescent="0.2">
      <c r="A121" s="241"/>
      <c r="B121" s="327" t="s">
        <v>203</v>
      </c>
      <c r="C121" s="318">
        <f t="shared" si="20"/>
        <v>150000</v>
      </c>
      <c r="D121" s="669">
        <v>150000</v>
      </c>
      <c r="E121" s="670">
        <v>150000</v>
      </c>
      <c r="F121" s="670">
        <v>150000</v>
      </c>
      <c r="G121" s="699">
        <v>150000</v>
      </c>
      <c r="H121" s="701">
        <v>150000</v>
      </c>
      <c r="I121" s="670">
        <v>150000</v>
      </c>
      <c r="J121" s="670">
        <v>150000</v>
      </c>
      <c r="K121" s="670">
        <v>150000</v>
      </c>
      <c r="L121" s="670">
        <v>150000</v>
      </c>
      <c r="M121" s="672">
        <v>150000</v>
      </c>
      <c r="N121" s="241"/>
      <c r="O121" s="241"/>
      <c r="P121" s="241"/>
      <c r="Q121" s="241"/>
      <c r="R121" s="241"/>
    </row>
    <row r="122" spans="1:18" s="209" customFormat="1" ht="12.75" customHeight="1" x14ac:dyDescent="0.2">
      <c r="A122" s="241"/>
      <c r="B122" s="327" t="s">
        <v>204</v>
      </c>
      <c r="C122" s="318">
        <f t="shared" si="20"/>
        <v>0</v>
      </c>
      <c r="D122" s="669"/>
      <c r="E122" s="670"/>
      <c r="F122" s="670"/>
      <c r="G122" s="699"/>
      <c r="H122" s="701"/>
      <c r="I122" s="670"/>
      <c r="J122" s="670"/>
      <c r="K122" s="670"/>
      <c r="L122" s="670"/>
      <c r="M122" s="672"/>
      <c r="N122" s="241"/>
      <c r="O122" s="241"/>
      <c r="P122" s="241"/>
      <c r="Q122" s="241"/>
      <c r="R122" s="241"/>
    </row>
    <row r="123" spans="1:18" s="209" customFormat="1" ht="12.75" customHeight="1" x14ac:dyDescent="0.2">
      <c r="A123" s="241"/>
      <c r="B123" s="327" t="s">
        <v>205</v>
      </c>
      <c r="C123" s="318">
        <f t="shared" si="20"/>
        <v>0</v>
      </c>
      <c r="D123" s="669"/>
      <c r="E123" s="670"/>
      <c r="F123" s="670"/>
      <c r="G123" s="699"/>
      <c r="H123" s="701"/>
      <c r="I123" s="670"/>
      <c r="J123" s="670"/>
      <c r="K123" s="670"/>
      <c r="L123" s="670"/>
      <c r="M123" s="672"/>
      <c r="N123" s="241"/>
      <c r="O123" s="241"/>
      <c r="P123" s="241"/>
      <c r="Q123" s="241"/>
      <c r="R123" s="241"/>
    </row>
    <row r="124" spans="1:18" s="323" customFormat="1" ht="12.75" customHeight="1" x14ac:dyDescent="0.2">
      <c r="A124" s="301"/>
      <c r="B124" s="330" t="s">
        <v>206</v>
      </c>
      <c r="C124" s="331">
        <f t="shared" si="20"/>
        <v>13693352</v>
      </c>
      <c r="D124" s="668">
        <f>SUM(D117:D123)</f>
        <v>12999876</v>
      </c>
      <c r="E124" s="668">
        <f t="shared" ref="E124:F124" si="23">SUM(E117:E123)</f>
        <v>13474872.899999999</v>
      </c>
      <c r="F124" s="668">
        <f t="shared" si="23"/>
        <v>13961744.722499996</v>
      </c>
      <c r="G124" s="668">
        <f t="shared" ref="G124:M124" si="24">SUM(G117:G123)</f>
        <v>14460788.340562496</v>
      </c>
      <c r="H124" s="703">
        <f t="shared" si="24"/>
        <v>14972308.049076557</v>
      </c>
      <c r="I124" s="668">
        <f t="shared" si="24"/>
        <v>15496615.75030347</v>
      </c>
      <c r="J124" s="668">
        <f t="shared" si="24"/>
        <v>16034031.144061055</v>
      </c>
      <c r="K124" s="668">
        <f t="shared" si="24"/>
        <v>16584881.922662579</v>
      </c>
      <c r="L124" s="668">
        <f t="shared" si="24"/>
        <v>17149503.970729142</v>
      </c>
      <c r="M124" s="332">
        <f t="shared" si="24"/>
        <v>17728241.56999737</v>
      </c>
      <c r="N124" s="301"/>
      <c r="O124" s="301"/>
      <c r="P124" s="301"/>
      <c r="Q124" s="301"/>
      <c r="R124" s="301"/>
    </row>
    <row r="125" spans="1:18" s="209" customFormat="1" ht="12.75" customHeight="1" x14ac:dyDescent="0.2">
      <c r="A125" s="241"/>
      <c r="B125" s="243"/>
      <c r="C125" s="319"/>
      <c r="D125" s="319"/>
      <c r="E125" s="241"/>
      <c r="F125" s="241"/>
      <c r="G125" s="241"/>
      <c r="H125" s="241"/>
      <c r="I125" s="241"/>
      <c r="J125" s="241"/>
      <c r="K125" s="241"/>
      <c r="L125" s="241"/>
      <c r="M125" s="241"/>
      <c r="N125" s="241"/>
      <c r="O125" s="241"/>
      <c r="P125" s="241"/>
      <c r="Q125" s="241"/>
      <c r="R125" s="241"/>
    </row>
    <row r="126" spans="1:18" s="209" customFormat="1" ht="12.75" customHeight="1" x14ac:dyDescent="0.2">
      <c r="A126" s="241"/>
      <c r="B126" s="394" t="s">
        <v>247</v>
      </c>
      <c r="C126" s="396"/>
      <c r="D126" s="673"/>
      <c r="E126" s="673"/>
      <c r="F126" s="335"/>
      <c r="G126" s="673"/>
      <c r="H126" s="705"/>
      <c r="I126" s="335"/>
      <c r="J126" s="335"/>
      <c r="K126" s="335"/>
      <c r="L126" s="335"/>
      <c r="M126" s="682"/>
      <c r="N126" s="241"/>
      <c r="O126" s="241"/>
      <c r="P126" s="241"/>
      <c r="Q126" s="241"/>
      <c r="R126" s="241"/>
    </row>
    <row r="127" spans="1:18" s="209" customFormat="1" ht="12.75" customHeight="1" x14ac:dyDescent="0.2">
      <c r="A127" s="241"/>
      <c r="B127" s="327" t="s">
        <v>159</v>
      </c>
      <c r="C127" s="318">
        <f t="shared" ref="C127:C144" si="25">C23</f>
        <v>13693352</v>
      </c>
      <c r="D127" s="667">
        <f>D124</f>
        <v>12999876</v>
      </c>
      <c r="E127" s="667">
        <f t="shared" ref="E127:F127" si="26">E124</f>
        <v>13474872.899999999</v>
      </c>
      <c r="F127" s="667">
        <f t="shared" si="26"/>
        <v>13961744.722499996</v>
      </c>
      <c r="G127" s="667">
        <f t="shared" ref="G127:M127" si="27">G124</f>
        <v>14460788.340562496</v>
      </c>
      <c r="H127" s="702">
        <f t="shared" si="27"/>
        <v>14972308.049076557</v>
      </c>
      <c r="I127" s="667">
        <f t="shared" si="27"/>
        <v>15496615.75030347</v>
      </c>
      <c r="J127" s="667">
        <f t="shared" si="27"/>
        <v>16034031.144061055</v>
      </c>
      <c r="K127" s="667">
        <f t="shared" si="27"/>
        <v>16584881.922662579</v>
      </c>
      <c r="L127" s="667">
        <f t="shared" si="27"/>
        <v>17149503.970729142</v>
      </c>
      <c r="M127" s="329">
        <f t="shared" si="27"/>
        <v>17728241.56999737</v>
      </c>
      <c r="N127" s="241"/>
      <c r="O127" s="241"/>
      <c r="P127" s="241"/>
      <c r="Q127" s="241"/>
      <c r="R127" s="241"/>
    </row>
    <row r="128" spans="1:18" s="209" customFormat="1" ht="12.75" customHeight="1" x14ac:dyDescent="0.2">
      <c r="A128" s="241"/>
      <c r="B128" s="327" t="s">
        <v>248</v>
      </c>
      <c r="C128" s="318">
        <f t="shared" si="25"/>
        <v>315434</v>
      </c>
      <c r="D128" s="667">
        <f>'Revenue - NHC'!H153</f>
        <v>307900</v>
      </c>
      <c r="E128" s="670">
        <v>314058</v>
      </c>
      <c r="F128" s="678">
        <v>320339.15999999992</v>
      </c>
      <c r="G128" s="704">
        <v>326745.94319999998</v>
      </c>
      <c r="H128" s="650">
        <v>333280.86206399999</v>
      </c>
      <c r="I128" s="678">
        <v>339946.47930528002</v>
      </c>
      <c r="J128" s="678">
        <v>346745.4088913856</v>
      </c>
      <c r="K128" s="678">
        <v>353680.31706921337</v>
      </c>
      <c r="L128" s="678">
        <v>360753.92341059761</v>
      </c>
      <c r="M128" s="695">
        <v>367969.00187880959</v>
      </c>
      <c r="N128" s="241"/>
      <c r="O128" s="241"/>
      <c r="P128" s="241"/>
      <c r="Q128" s="241"/>
      <c r="R128" s="241"/>
    </row>
    <row r="129" spans="1:18" s="209" customFormat="1" ht="12.75" customHeight="1" x14ac:dyDescent="0.2">
      <c r="A129" s="241"/>
      <c r="B129" s="327" t="s">
        <v>74</v>
      </c>
      <c r="C129" s="318">
        <f t="shared" si="25"/>
        <v>732930</v>
      </c>
      <c r="D129" s="667">
        <f>'Revenue - NHC'!I153</f>
        <v>749900</v>
      </c>
      <c r="E129" s="670">
        <v>764898</v>
      </c>
      <c r="F129" s="678">
        <v>780195.96</v>
      </c>
      <c r="G129" s="704">
        <v>795799.8792000002</v>
      </c>
      <c r="H129" s="650">
        <v>811715.87678400008</v>
      </c>
      <c r="I129" s="678">
        <v>827950.19431967963</v>
      </c>
      <c r="J129" s="678">
        <v>844509.1982060736</v>
      </c>
      <c r="K129" s="678">
        <v>861399.38217019488</v>
      </c>
      <c r="L129" s="678">
        <v>878627.36981359881</v>
      </c>
      <c r="M129" s="695">
        <v>896199.91720987088</v>
      </c>
      <c r="N129" s="241"/>
      <c r="O129" s="241"/>
      <c r="P129" s="241"/>
      <c r="Q129" s="241"/>
      <c r="R129" s="241"/>
    </row>
    <row r="130" spans="1:18" s="209" customFormat="1" ht="12.75" customHeight="1" x14ac:dyDescent="0.2">
      <c r="A130" s="241"/>
      <c r="B130" s="327" t="s">
        <v>249</v>
      </c>
      <c r="C130" s="318">
        <f t="shared" si="25"/>
        <v>4751044</v>
      </c>
      <c r="D130" s="667">
        <f>SUM(D131:D132)</f>
        <v>4447925</v>
      </c>
      <c r="E130" s="667">
        <f t="shared" ref="E130:F130" si="28">SUM(E131:E132)</f>
        <v>4488842.09</v>
      </c>
      <c r="F130" s="667">
        <f t="shared" si="28"/>
        <v>4430168.4509000005</v>
      </c>
      <c r="G130" s="667">
        <f t="shared" ref="G130:M130" si="29">SUM(G131:G132)</f>
        <v>4471907.9744089991</v>
      </c>
      <c r="H130" s="702">
        <f t="shared" si="29"/>
        <v>4514064.8931530891</v>
      </c>
      <c r="I130" s="667">
        <f t="shared" si="29"/>
        <v>4556643.381084621</v>
      </c>
      <c r="J130" s="667">
        <f t="shared" si="29"/>
        <v>4599647.6538954666</v>
      </c>
      <c r="K130" s="667">
        <f t="shared" si="29"/>
        <v>4643081.9694344224</v>
      </c>
      <c r="L130" s="667">
        <f t="shared" si="29"/>
        <v>4686950.628128767</v>
      </c>
      <c r="M130" s="329">
        <f t="shared" si="29"/>
        <v>4731257.9734100541</v>
      </c>
      <c r="N130" s="241"/>
      <c r="O130" s="241"/>
      <c r="P130" s="241"/>
      <c r="Q130" s="241"/>
      <c r="R130" s="241"/>
    </row>
    <row r="131" spans="1:18" s="209" customFormat="1" ht="12.75" customHeight="1" x14ac:dyDescent="0.2">
      <c r="A131" s="241"/>
      <c r="B131" s="327" t="s">
        <v>302</v>
      </c>
      <c r="C131" s="318">
        <f t="shared" si="25"/>
        <v>4117097</v>
      </c>
      <c r="D131" s="667">
        <f>'Revenue - NHC'!J153</f>
        <v>4091709</v>
      </c>
      <c r="E131" s="670">
        <v>4132626.0899999994</v>
      </c>
      <c r="F131" s="678">
        <v>4173952.3509000009</v>
      </c>
      <c r="G131" s="704">
        <v>4215691.8744089995</v>
      </c>
      <c r="H131" s="650">
        <v>4257848.7931530895</v>
      </c>
      <c r="I131" s="678">
        <v>4300427.2810846213</v>
      </c>
      <c r="J131" s="678">
        <v>4343431.553895467</v>
      </c>
      <c r="K131" s="678">
        <v>4386865.8694344228</v>
      </c>
      <c r="L131" s="678">
        <v>4430734.5281287674</v>
      </c>
      <c r="M131" s="695">
        <v>4475041.8734100545</v>
      </c>
      <c r="N131" s="241"/>
      <c r="O131" s="241"/>
      <c r="P131" s="241"/>
      <c r="Q131" s="241"/>
      <c r="R131" s="241"/>
    </row>
    <row r="132" spans="1:18" s="209" customFormat="1" ht="12.75" customHeight="1" x14ac:dyDescent="0.2">
      <c r="A132" s="241"/>
      <c r="B132" s="327" t="s">
        <v>303</v>
      </c>
      <c r="C132" s="318">
        <f t="shared" si="25"/>
        <v>633947</v>
      </c>
      <c r="D132" s="667">
        <f>'Revenue - NHC'!K153</f>
        <v>356216</v>
      </c>
      <c r="E132" s="670">
        <v>356216</v>
      </c>
      <c r="F132" s="678">
        <v>256216.1</v>
      </c>
      <c r="G132" s="704">
        <v>256216.1</v>
      </c>
      <c r="H132" s="650">
        <v>256216.1</v>
      </c>
      <c r="I132" s="678">
        <v>256216.1</v>
      </c>
      <c r="J132" s="678">
        <v>256216.1</v>
      </c>
      <c r="K132" s="678">
        <v>256216.1</v>
      </c>
      <c r="L132" s="678">
        <v>256216.1</v>
      </c>
      <c r="M132" s="695">
        <v>256216.1</v>
      </c>
      <c r="N132" s="241"/>
      <c r="O132" s="241"/>
      <c r="P132" s="241"/>
      <c r="Q132" s="241"/>
      <c r="R132" s="241"/>
    </row>
    <row r="133" spans="1:18" s="209" customFormat="1" ht="12.75" customHeight="1" x14ac:dyDescent="0.2">
      <c r="A133" s="241"/>
      <c r="B133" s="327" t="s">
        <v>250</v>
      </c>
      <c r="C133" s="318">
        <f t="shared" si="25"/>
        <v>1044051</v>
      </c>
      <c r="D133" s="667">
        <f>SUM(D134:D135)</f>
        <v>1504000</v>
      </c>
      <c r="E133" s="667">
        <f t="shared" ref="E133:F133" si="30">SUM(E134:E135)</f>
        <v>3190250</v>
      </c>
      <c r="F133" s="667">
        <f t="shared" si="30"/>
        <v>1992798</v>
      </c>
      <c r="G133" s="667">
        <f t="shared" ref="G133:M133" si="31">SUM(G134:G135)</f>
        <v>2196980</v>
      </c>
      <c r="H133" s="702">
        <f t="shared" si="31"/>
        <v>843984</v>
      </c>
      <c r="I133" s="667">
        <f t="shared" si="31"/>
        <v>3855000</v>
      </c>
      <c r="J133" s="667">
        <f t="shared" si="31"/>
        <v>2384278</v>
      </c>
      <c r="K133" s="667">
        <f t="shared" si="31"/>
        <v>1305757</v>
      </c>
      <c r="L133" s="667">
        <f t="shared" si="31"/>
        <v>568323</v>
      </c>
      <c r="M133" s="329">
        <f t="shared" si="31"/>
        <v>899885</v>
      </c>
      <c r="N133" s="241"/>
      <c r="O133" s="241"/>
      <c r="P133" s="241"/>
      <c r="Q133" s="241"/>
      <c r="R133" s="241"/>
    </row>
    <row r="134" spans="1:18" s="209" customFormat="1" ht="12.75" customHeight="1" x14ac:dyDescent="0.2">
      <c r="A134" s="241"/>
      <c r="B134" s="327" t="s">
        <v>302</v>
      </c>
      <c r="C134" s="318">
        <f t="shared" si="25"/>
        <v>501151</v>
      </c>
      <c r="D134" s="667">
        <f>'Revenue - NHC'!L153</f>
        <v>0</v>
      </c>
      <c r="E134" s="670">
        <v>950000</v>
      </c>
      <c r="F134" s="678">
        <v>450000</v>
      </c>
      <c r="G134" s="704">
        <v>413930</v>
      </c>
      <c r="H134" s="650">
        <v>393984</v>
      </c>
      <c r="I134" s="678">
        <v>450000</v>
      </c>
      <c r="J134" s="678">
        <v>424278</v>
      </c>
      <c r="K134" s="678">
        <v>45757</v>
      </c>
      <c r="L134" s="678">
        <v>468323</v>
      </c>
      <c r="M134" s="695">
        <v>434885</v>
      </c>
      <c r="N134" s="241"/>
      <c r="O134" s="241"/>
      <c r="P134" s="241"/>
      <c r="Q134" s="241"/>
      <c r="R134" s="241"/>
    </row>
    <row r="135" spans="1:18" s="209" customFormat="1" ht="12.75" customHeight="1" x14ac:dyDescent="0.2">
      <c r="A135" s="241"/>
      <c r="B135" s="327" t="s">
        <v>303</v>
      </c>
      <c r="C135" s="318">
        <f t="shared" si="25"/>
        <v>542900</v>
      </c>
      <c r="D135" s="667">
        <f>'Revenue - NHC'!M153</f>
        <v>1504000</v>
      </c>
      <c r="E135" s="670">
        <v>2240250</v>
      </c>
      <c r="F135" s="678">
        <v>1542798</v>
      </c>
      <c r="G135" s="704">
        <v>1783050</v>
      </c>
      <c r="H135" s="650">
        <v>450000</v>
      </c>
      <c r="I135" s="678">
        <v>3405000</v>
      </c>
      <c r="J135" s="678">
        <v>1960000</v>
      </c>
      <c r="K135" s="678">
        <v>1260000</v>
      </c>
      <c r="L135" s="678">
        <v>100000</v>
      </c>
      <c r="M135" s="695">
        <v>465000</v>
      </c>
      <c r="N135" s="241"/>
      <c r="O135" s="241"/>
      <c r="P135" s="241"/>
      <c r="Q135" s="241"/>
      <c r="R135" s="241"/>
    </row>
    <row r="136" spans="1:18" s="209" customFormat="1" ht="12.75" customHeight="1" x14ac:dyDescent="0.2">
      <c r="A136" s="241"/>
      <c r="B136" s="327" t="s">
        <v>304</v>
      </c>
      <c r="C136" s="318">
        <f t="shared" si="25"/>
        <v>226870</v>
      </c>
      <c r="D136" s="667">
        <f>SUM(D137:D138)</f>
        <v>5000</v>
      </c>
      <c r="E136" s="667">
        <f t="shared" ref="E136:F136" si="32">SUM(E137:E138)</f>
        <v>97500</v>
      </c>
      <c r="F136" s="667">
        <f t="shared" si="32"/>
        <v>55000</v>
      </c>
      <c r="G136" s="667">
        <f t="shared" ref="G136:M136" si="33">SUM(G137:G138)</f>
        <v>110000</v>
      </c>
      <c r="H136" s="702">
        <f t="shared" si="33"/>
        <v>55000</v>
      </c>
      <c r="I136" s="667">
        <f t="shared" si="33"/>
        <v>140000</v>
      </c>
      <c r="J136" s="667">
        <f t="shared" si="33"/>
        <v>52500</v>
      </c>
      <c r="K136" s="667">
        <f t="shared" si="33"/>
        <v>100000</v>
      </c>
      <c r="L136" s="667">
        <f t="shared" si="33"/>
        <v>47500</v>
      </c>
      <c r="M136" s="329">
        <f t="shared" si="33"/>
        <v>612500</v>
      </c>
      <c r="N136" s="241"/>
      <c r="O136" s="241"/>
      <c r="P136" s="241"/>
      <c r="Q136" s="241"/>
      <c r="R136" s="241"/>
    </row>
    <row r="137" spans="1:18" s="209" customFormat="1" ht="12.75" customHeight="1" x14ac:dyDescent="0.2">
      <c r="A137" s="241"/>
      <c r="B137" s="327" t="s">
        <v>305</v>
      </c>
      <c r="C137" s="318">
        <f t="shared" si="25"/>
        <v>21288</v>
      </c>
      <c r="D137" s="667">
        <f>'Revenue - NHC'!N153</f>
        <v>5000</v>
      </c>
      <c r="E137" s="670">
        <v>5000</v>
      </c>
      <c r="F137" s="678">
        <v>5000</v>
      </c>
      <c r="G137" s="704">
        <v>5000</v>
      </c>
      <c r="H137" s="650">
        <v>5000</v>
      </c>
      <c r="I137" s="678">
        <v>5000</v>
      </c>
      <c r="J137" s="678">
        <v>5000</v>
      </c>
      <c r="K137" s="678">
        <v>5000</v>
      </c>
      <c r="L137" s="678">
        <v>5000</v>
      </c>
      <c r="M137" s="695">
        <v>5000</v>
      </c>
      <c r="N137" s="241"/>
      <c r="O137" s="241"/>
      <c r="P137" s="241"/>
      <c r="Q137" s="241"/>
      <c r="R137" s="241"/>
    </row>
    <row r="138" spans="1:18" s="209" customFormat="1" ht="12.75" customHeight="1" x14ac:dyDescent="0.2">
      <c r="A138" s="241"/>
      <c r="B138" s="327" t="s">
        <v>306</v>
      </c>
      <c r="C138" s="318">
        <f t="shared" si="25"/>
        <v>205582</v>
      </c>
      <c r="D138" s="667">
        <f>'Revenue - NHC'!O153</f>
        <v>0</v>
      </c>
      <c r="E138" s="670">
        <v>92500</v>
      </c>
      <c r="F138" s="678">
        <v>50000</v>
      </c>
      <c r="G138" s="704">
        <v>105000</v>
      </c>
      <c r="H138" s="650">
        <v>50000</v>
      </c>
      <c r="I138" s="678">
        <v>135000</v>
      </c>
      <c r="J138" s="678">
        <v>47500</v>
      </c>
      <c r="K138" s="678">
        <v>95000</v>
      </c>
      <c r="L138" s="678">
        <v>42500</v>
      </c>
      <c r="M138" s="695">
        <v>607500</v>
      </c>
      <c r="N138" s="241"/>
      <c r="O138" s="241"/>
      <c r="P138" s="241"/>
      <c r="Q138" s="241"/>
      <c r="R138" s="241"/>
    </row>
    <row r="139" spans="1:18" s="209" customFormat="1" ht="12.75" customHeight="1" x14ac:dyDescent="0.2">
      <c r="A139" s="241"/>
      <c r="B139" s="327" t="s">
        <v>251</v>
      </c>
      <c r="C139" s="318">
        <f t="shared" si="25"/>
        <v>0</v>
      </c>
      <c r="D139" s="667">
        <f>'Revenue - NHC'!P153</f>
        <v>0</v>
      </c>
      <c r="E139" s="670">
        <v>0</v>
      </c>
      <c r="F139" s="678">
        <v>0</v>
      </c>
      <c r="G139" s="704">
        <v>0</v>
      </c>
      <c r="H139" s="650">
        <v>0</v>
      </c>
      <c r="I139" s="678">
        <v>0</v>
      </c>
      <c r="J139" s="678">
        <v>0</v>
      </c>
      <c r="K139" s="678">
        <v>0</v>
      </c>
      <c r="L139" s="678">
        <v>0</v>
      </c>
      <c r="M139" s="695">
        <v>0</v>
      </c>
      <c r="N139" s="241"/>
      <c r="O139" s="241"/>
      <c r="P139" s="241"/>
      <c r="Q139" s="241"/>
      <c r="R139" s="241"/>
    </row>
    <row r="140" spans="1:18" s="209" customFormat="1" ht="12.75" customHeight="1" x14ac:dyDescent="0.2">
      <c r="A140" s="241"/>
      <c r="B140" s="327" t="s">
        <v>252</v>
      </c>
      <c r="C140" s="318">
        <f t="shared" si="25"/>
        <v>117154</v>
      </c>
      <c r="D140" s="667">
        <f>'Revenue - NHC'!R153</f>
        <v>0</v>
      </c>
      <c r="E140" s="670">
        <v>0</v>
      </c>
      <c r="F140" s="678">
        <v>0</v>
      </c>
      <c r="G140" s="704">
        <v>0</v>
      </c>
      <c r="H140" s="650">
        <v>0</v>
      </c>
      <c r="I140" s="678">
        <v>0</v>
      </c>
      <c r="J140" s="678">
        <v>0</v>
      </c>
      <c r="K140" s="678">
        <v>0</v>
      </c>
      <c r="L140" s="678">
        <v>0</v>
      </c>
      <c r="M140" s="695">
        <v>0</v>
      </c>
      <c r="N140" s="241"/>
      <c r="O140" s="241"/>
      <c r="P140" s="241"/>
      <c r="Q140" s="241"/>
      <c r="R140" s="241"/>
    </row>
    <row r="141" spans="1:18" s="209" customFormat="1" ht="12.75" customHeight="1" x14ac:dyDescent="0.2">
      <c r="A141" s="241"/>
      <c r="B141" s="327" t="s">
        <v>253</v>
      </c>
      <c r="C141" s="318">
        <f t="shared" si="25"/>
        <v>0</v>
      </c>
      <c r="D141" s="667">
        <f>'Revenue - NHC'!S153</f>
        <v>0</v>
      </c>
      <c r="E141" s="670"/>
      <c r="F141" s="678"/>
      <c r="G141" s="704"/>
      <c r="H141" s="650"/>
      <c r="I141" s="678"/>
      <c r="J141" s="678"/>
      <c r="K141" s="678"/>
      <c r="L141" s="678"/>
      <c r="M141" s="695"/>
      <c r="N141" s="241"/>
      <c r="O141" s="241"/>
      <c r="P141" s="241"/>
      <c r="Q141" s="241"/>
      <c r="R141" s="241"/>
    </row>
    <row r="142" spans="1:18" s="209" customFormat="1" ht="12.75" customHeight="1" x14ac:dyDescent="0.2">
      <c r="A142" s="241"/>
      <c r="B142" s="327" t="s">
        <v>254</v>
      </c>
      <c r="C142" s="318">
        <f t="shared" si="25"/>
        <v>0</v>
      </c>
      <c r="D142" s="667">
        <f>'Revenue - NHC'!T153</f>
        <v>0</v>
      </c>
      <c r="E142" s="670"/>
      <c r="F142" s="678"/>
      <c r="G142" s="704"/>
      <c r="H142" s="650"/>
      <c r="I142" s="678"/>
      <c r="J142" s="678"/>
      <c r="K142" s="678"/>
      <c r="L142" s="678"/>
      <c r="M142" s="695"/>
      <c r="N142" s="241"/>
      <c r="O142" s="241"/>
      <c r="P142" s="241"/>
      <c r="Q142" s="241"/>
      <c r="R142" s="241"/>
    </row>
    <row r="143" spans="1:18" s="209" customFormat="1" ht="12.75" customHeight="1" x14ac:dyDescent="0.2">
      <c r="A143" s="241"/>
      <c r="B143" s="327" t="s">
        <v>255</v>
      </c>
      <c r="C143" s="318">
        <f t="shared" si="25"/>
        <v>384936</v>
      </c>
      <c r="D143" s="667">
        <f>'Revenue - NHC'!Q153</f>
        <v>409818</v>
      </c>
      <c r="E143" s="670">
        <v>388883.86947000003</v>
      </c>
      <c r="F143" s="678">
        <v>278245.20511220489</v>
      </c>
      <c r="G143" s="704">
        <v>229897.99054533086</v>
      </c>
      <c r="H143" s="650">
        <v>174916.91199037482</v>
      </c>
      <c r="I143" s="678">
        <v>139631.95697346923</v>
      </c>
      <c r="J143" s="678">
        <v>96411.351635239364</v>
      </c>
      <c r="K143" s="678">
        <v>67161.909503149262</v>
      </c>
      <c r="L143" s="678">
        <v>48078.022203945206</v>
      </c>
      <c r="M143" s="695">
        <v>45072.079886497479</v>
      </c>
      <c r="N143" s="241"/>
      <c r="O143" s="241"/>
      <c r="P143" s="241"/>
      <c r="Q143" s="241"/>
      <c r="R143" s="241"/>
    </row>
    <row r="144" spans="1:18" s="209" customFormat="1" ht="12.75" customHeight="1" x14ac:dyDescent="0.2">
      <c r="A144" s="241"/>
      <c r="B144" s="337" t="s">
        <v>256</v>
      </c>
      <c r="C144" s="317">
        <f t="shared" si="25"/>
        <v>21265771</v>
      </c>
      <c r="D144" s="674">
        <f>SUM(D127:D129,D130,D133,D136,D139:D143)</f>
        <v>20424419</v>
      </c>
      <c r="E144" s="674">
        <f t="shared" ref="E144:F144" si="34">SUM(E127:E129,E130,E133,E136,E139:E143)</f>
        <v>22719304.859469999</v>
      </c>
      <c r="F144" s="674">
        <f t="shared" si="34"/>
        <v>21818491.498512201</v>
      </c>
      <c r="G144" s="674">
        <f t="shared" ref="G144:M144" si="35">SUM(G127:G129,G130,G133,G136,G139:G143)</f>
        <v>22592120.127916828</v>
      </c>
      <c r="H144" s="706">
        <f t="shared" si="35"/>
        <v>21705270.593068022</v>
      </c>
      <c r="I144" s="674">
        <f t="shared" si="35"/>
        <v>25355787.761986524</v>
      </c>
      <c r="J144" s="674">
        <f t="shared" si="35"/>
        <v>24358122.756689221</v>
      </c>
      <c r="K144" s="674">
        <f t="shared" si="35"/>
        <v>23915962.500839561</v>
      </c>
      <c r="L144" s="674">
        <f t="shared" si="35"/>
        <v>23739736.914286051</v>
      </c>
      <c r="M144" s="338">
        <f t="shared" si="35"/>
        <v>25281125.542382602</v>
      </c>
      <c r="N144" s="241"/>
      <c r="O144" s="241"/>
      <c r="P144" s="241"/>
      <c r="Q144" s="241"/>
      <c r="R144" s="241"/>
    </row>
    <row r="145" spans="1:18" s="209" customFormat="1" ht="12.75" customHeight="1" x14ac:dyDescent="0.2">
      <c r="A145" s="241"/>
      <c r="B145" s="253"/>
      <c r="C145" s="377"/>
      <c r="D145" s="377"/>
      <c r="E145" s="377"/>
      <c r="F145" s="377"/>
      <c r="G145" s="377"/>
      <c r="H145" s="379"/>
      <c r="I145" s="377"/>
      <c r="J145" s="377"/>
      <c r="K145" s="377"/>
      <c r="L145" s="377"/>
      <c r="M145" s="378"/>
      <c r="N145" s="241"/>
      <c r="O145" s="241"/>
      <c r="P145" s="241"/>
      <c r="Q145" s="241"/>
      <c r="R145" s="241"/>
    </row>
    <row r="146" spans="1:18" s="209" customFormat="1" ht="12.75" customHeight="1" x14ac:dyDescent="0.2">
      <c r="A146" s="241"/>
      <c r="B146" s="300" t="s">
        <v>257</v>
      </c>
      <c r="C146" s="320"/>
      <c r="D146" s="320"/>
      <c r="E146" s="320"/>
      <c r="F146" s="320"/>
      <c r="G146" s="320"/>
      <c r="H146" s="322"/>
      <c r="I146" s="320"/>
      <c r="J146" s="320"/>
      <c r="K146" s="320"/>
      <c r="L146" s="320"/>
      <c r="M146" s="321"/>
      <c r="N146" s="241"/>
      <c r="O146" s="241"/>
      <c r="P146" s="241"/>
      <c r="Q146" s="241"/>
      <c r="R146" s="241"/>
    </row>
    <row r="147" spans="1:18" s="209" customFormat="1" ht="12.75" customHeight="1" x14ac:dyDescent="0.2">
      <c r="A147" s="241"/>
      <c r="B147" s="215" t="s">
        <v>79</v>
      </c>
      <c r="C147" s="318">
        <f t="shared" ref="C147:C158" si="36">C43</f>
        <v>8179449</v>
      </c>
      <c r="D147" s="667">
        <f>'Expenditure- NHC'!H152</f>
        <v>9283926.6400000006</v>
      </c>
      <c r="E147" s="670">
        <v>9469719.7800000012</v>
      </c>
      <c r="F147" s="678">
        <v>9659114.1755999997</v>
      </c>
      <c r="G147" s="704">
        <v>9852296.459111996</v>
      </c>
      <c r="H147" s="650">
        <v>10049342.388294239</v>
      </c>
      <c r="I147" s="678">
        <v>10250329.236060129</v>
      </c>
      <c r="J147" s="678">
        <v>10455335.820781326</v>
      </c>
      <c r="K147" s="678">
        <v>10664442.537196958</v>
      </c>
      <c r="L147" s="678">
        <v>10877731.387940899</v>
      </c>
      <c r="M147" s="695">
        <v>11095286.015699714</v>
      </c>
      <c r="N147" s="241"/>
      <c r="O147" s="241"/>
      <c r="P147" s="241"/>
      <c r="Q147" s="241"/>
      <c r="R147" s="241"/>
    </row>
    <row r="148" spans="1:18" s="209" customFormat="1" ht="12.75" customHeight="1" x14ac:dyDescent="0.2">
      <c r="A148" s="241"/>
      <c r="B148" s="215" t="s">
        <v>258</v>
      </c>
      <c r="C148" s="318">
        <f t="shared" si="36"/>
        <v>7102428</v>
      </c>
      <c r="D148" s="667">
        <f>'Expenditure- NHC'!I152</f>
        <v>6835492</v>
      </c>
      <c r="E148" s="670">
        <v>7004370.5049999999</v>
      </c>
      <c r="F148" s="678">
        <v>6989584.657062497</v>
      </c>
      <c r="G148" s="704">
        <v>7056981.969770316</v>
      </c>
      <c r="H148" s="650">
        <v>7227144.5884860391</v>
      </c>
      <c r="I148" s="678">
        <v>7481760.6733402209</v>
      </c>
      <c r="J148" s="678">
        <v>7599596.506361586</v>
      </c>
      <c r="K148" s="678">
        <v>7791461.2736256253</v>
      </c>
      <c r="L148" s="678">
        <v>8069851.5023199944</v>
      </c>
      <c r="M148" s="695">
        <v>8193341.6633414244</v>
      </c>
      <c r="N148" s="241"/>
      <c r="O148" s="241"/>
      <c r="P148" s="241"/>
      <c r="Q148" s="241"/>
      <c r="R148" s="241"/>
    </row>
    <row r="149" spans="1:18" s="209" customFormat="1" ht="12.75" customHeight="1" x14ac:dyDescent="0.2">
      <c r="A149" s="241"/>
      <c r="B149" s="215" t="s">
        <v>259</v>
      </c>
      <c r="C149" s="318">
        <f t="shared" si="36"/>
        <v>0</v>
      </c>
      <c r="D149" s="667">
        <f>'Expenditure- NHC'!J152</f>
        <v>0</v>
      </c>
      <c r="E149" s="670">
        <v>0</v>
      </c>
      <c r="F149" s="678">
        <v>0</v>
      </c>
      <c r="G149" s="704">
        <v>0</v>
      </c>
      <c r="H149" s="650">
        <v>0</v>
      </c>
      <c r="I149" s="678">
        <v>0</v>
      </c>
      <c r="J149" s="678">
        <v>0</v>
      </c>
      <c r="K149" s="678">
        <v>0</v>
      </c>
      <c r="L149" s="678">
        <v>0</v>
      </c>
      <c r="M149" s="695">
        <v>0</v>
      </c>
      <c r="N149" s="241"/>
      <c r="O149" s="241"/>
      <c r="P149" s="241"/>
      <c r="Q149" s="241"/>
      <c r="R149" s="241"/>
    </row>
    <row r="150" spans="1:18" s="209" customFormat="1" ht="12.75" customHeight="1" x14ac:dyDescent="0.2">
      <c r="A150" s="241"/>
      <c r="B150" s="215" t="s">
        <v>81</v>
      </c>
      <c r="C150" s="318">
        <f t="shared" si="36"/>
        <v>3244345</v>
      </c>
      <c r="D150" s="667">
        <f>SUM(D151:D152)</f>
        <v>3378853</v>
      </c>
      <c r="E150" s="667">
        <f t="shared" ref="E150:F150" si="37">SUM(E151:E152)</f>
        <v>3697579.0634783995</v>
      </c>
      <c r="F150" s="667">
        <f t="shared" si="37"/>
        <v>3818387.0415123887</v>
      </c>
      <c r="G150" s="667">
        <f t="shared" ref="G150:M150" si="38">SUM(G151:G152)</f>
        <v>3959042.4912618841</v>
      </c>
      <c r="H150" s="702">
        <f t="shared" si="38"/>
        <v>4081857.5912891389</v>
      </c>
      <c r="I150" s="667">
        <f t="shared" si="38"/>
        <v>4236921.4894376919</v>
      </c>
      <c r="J150" s="667">
        <f t="shared" si="38"/>
        <v>4373905.0781146744</v>
      </c>
      <c r="K150" s="667">
        <f t="shared" si="38"/>
        <v>4484634.5974503588</v>
      </c>
      <c r="L150" s="667">
        <f t="shared" si="38"/>
        <v>4589790.3173262803</v>
      </c>
      <c r="M150" s="329">
        <f t="shared" si="38"/>
        <v>4718391.3110042447</v>
      </c>
      <c r="N150" s="241"/>
      <c r="O150" s="241"/>
      <c r="P150" s="241"/>
      <c r="Q150" s="241"/>
      <c r="R150" s="241"/>
    </row>
    <row r="151" spans="1:18" s="209" customFormat="1" ht="12.75" customHeight="1" x14ac:dyDescent="0.2">
      <c r="A151" s="241"/>
      <c r="B151" s="215" t="s">
        <v>307</v>
      </c>
      <c r="C151" s="318">
        <f t="shared" si="36"/>
        <v>3244345</v>
      </c>
      <c r="D151" s="667">
        <f>'Expenditure- NHC'!K152</f>
        <v>3378853</v>
      </c>
      <c r="E151" s="670">
        <v>3697579.0634783995</v>
      </c>
      <c r="F151" s="678">
        <v>3818387.0415123887</v>
      </c>
      <c r="G151" s="704">
        <v>3959042.4912618841</v>
      </c>
      <c r="H151" s="650">
        <v>4081857.5912891389</v>
      </c>
      <c r="I151" s="678">
        <v>4236921.4894376919</v>
      </c>
      <c r="J151" s="678">
        <v>4373905.0781146744</v>
      </c>
      <c r="K151" s="678">
        <v>4484634.5974503588</v>
      </c>
      <c r="L151" s="678">
        <v>4589790.3173262803</v>
      </c>
      <c r="M151" s="695">
        <v>4718391.3110042447</v>
      </c>
      <c r="N151" s="241"/>
      <c r="O151" s="241"/>
      <c r="P151" s="241"/>
      <c r="Q151" s="241"/>
      <c r="R151" s="241"/>
    </row>
    <row r="152" spans="1:18" s="209" customFormat="1" ht="12.75" customHeight="1" x14ac:dyDescent="0.2">
      <c r="A152" s="241"/>
      <c r="B152" s="215" t="s">
        <v>308</v>
      </c>
      <c r="C152" s="318">
        <f t="shared" si="36"/>
        <v>0</v>
      </c>
      <c r="D152" s="667">
        <f>'Expenditure- NHC'!L152</f>
        <v>0</v>
      </c>
      <c r="E152" s="670"/>
      <c r="F152" s="678"/>
      <c r="G152" s="704"/>
      <c r="H152" s="650"/>
      <c r="I152" s="678"/>
      <c r="J152" s="678"/>
      <c r="K152" s="678"/>
      <c r="L152" s="678"/>
      <c r="M152" s="695"/>
      <c r="N152" s="241"/>
      <c r="O152" s="241"/>
      <c r="P152" s="241"/>
      <c r="Q152" s="241"/>
      <c r="R152" s="241"/>
    </row>
    <row r="153" spans="1:18" s="209" customFormat="1" ht="12.75" customHeight="1" x14ac:dyDescent="0.2">
      <c r="A153" s="241"/>
      <c r="B153" s="215" t="s">
        <v>260</v>
      </c>
      <c r="C153" s="318">
        <f t="shared" si="36"/>
        <v>134456</v>
      </c>
      <c r="D153" s="667">
        <f>'Expenditure- NHC'!M152</f>
        <v>119284</v>
      </c>
      <c r="E153" s="670">
        <v>110000</v>
      </c>
      <c r="F153" s="678">
        <v>99296</v>
      </c>
      <c r="G153" s="704">
        <v>88981</v>
      </c>
      <c r="H153" s="650">
        <v>78011</v>
      </c>
      <c r="I153" s="678">
        <v>65997</v>
      </c>
      <c r="J153" s="678">
        <v>53474</v>
      </c>
      <c r="K153" s="678">
        <v>40520</v>
      </c>
      <c r="L153" s="678">
        <v>26475</v>
      </c>
      <c r="M153" s="695">
        <v>11820</v>
      </c>
      <c r="N153" s="241"/>
      <c r="O153" s="241"/>
      <c r="P153" s="241"/>
      <c r="Q153" s="241"/>
      <c r="R153" s="241"/>
    </row>
    <row r="154" spans="1:18" s="209" customFormat="1" ht="12.75" customHeight="1" x14ac:dyDescent="0.2">
      <c r="A154" s="241"/>
      <c r="B154" s="327" t="s">
        <v>252</v>
      </c>
      <c r="C154" s="318">
        <f t="shared" si="36"/>
        <v>0</v>
      </c>
      <c r="D154" s="667">
        <f>'Expenditure- NHC'!O152</f>
        <v>4301</v>
      </c>
      <c r="E154" s="670"/>
      <c r="F154" s="678"/>
      <c r="G154" s="704"/>
      <c r="H154" s="650"/>
      <c r="I154" s="678"/>
      <c r="J154" s="678"/>
      <c r="K154" s="678"/>
      <c r="L154" s="678"/>
      <c r="M154" s="695"/>
      <c r="N154" s="241"/>
      <c r="O154" s="241"/>
      <c r="P154" s="241"/>
      <c r="Q154" s="241"/>
      <c r="R154" s="241"/>
    </row>
    <row r="155" spans="1:18" s="209" customFormat="1" ht="12.75" customHeight="1" x14ac:dyDescent="0.2">
      <c r="A155" s="241"/>
      <c r="B155" s="327" t="s">
        <v>253</v>
      </c>
      <c r="C155" s="318">
        <f t="shared" si="36"/>
        <v>0</v>
      </c>
      <c r="D155" s="667">
        <f>'Expenditure- NHC'!P152</f>
        <v>0</v>
      </c>
      <c r="E155" s="670"/>
      <c r="F155" s="678"/>
      <c r="G155" s="704"/>
      <c r="H155" s="650"/>
      <c r="I155" s="678"/>
      <c r="J155" s="678"/>
      <c r="K155" s="678"/>
      <c r="L155" s="678"/>
      <c r="M155" s="695"/>
      <c r="N155" s="241"/>
      <c r="O155" s="241"/>
      <c r="P155" s="241"/>
      <c r="Q155" s="241"/>
      <c r="R155" s="241"/>
    </row>
    <row r="156" spans="1:18" s="209" customFormat="1" ht="12.75" customHeight="1" x14ac:dyDescent="0.2">
      <c r="A156" s="241"/>
      <c r="B156" s="327" t="s">
        <v>254</v>
      </c>
      <c r="C156" s="318">
        <f t="shared" si="36"/>
        <v>0</v>
      </c>
      <c r="D156" s="667">
        <f>'Expenditure- NHC'!Q152</f>
        <v>0</v>
      </c>
      <c r="E156" s="670"/>
      <c r="F156" s="678"/>
      <c r="G156" s="704"/>
      <c r="H156" s="650"/>
      <c r="I156" s="678"/>
      <c r="J156" s="678"/>
      <c r="K156" s="678"/>
      <c r="L156" s="678"/>
      <c r="M156" s="695"/>
      <c r="N156" s="241"/>
      <c r="O156" s="241"/>
      <c r="P156" s="241"/>
      <c r="Q156" s="241"/>
      <c r="R156" s="241"/>
    </row>
    <row r="157" spans="1:18" s="209" customFormat="1" ht="12.75" customHeight="1" x14ac:dyDescent="0.2">
      <c r="A157" s="241"/>
      <c r="B157" s="215" t="s">
        <v>82</v>
      </c>
      <c r="C157" s="318">
        <f t="shared" si="36"/>
        <v>295024</v>
      </c>
      <c r="D157" s="667">
        <f>'Expenditure- NHC'!N152</f>
        <v>274859</v>
      </c>
      <c r="E157" s="670">
        <v>280356.18</v>
      </c>
      <c r="F157" s="678">
        <v>285963.30359999998</v>
      </c>
      <c r="G157" s="704">
        <v>291682.56967200001</v>
      </c>
      <c r="H157" s="650">
        <v>297516.22106543998</v>
      </c>
      <c r="I157" s="678">
        <v>303466.54548674886</v>
      </c>
      <c r="J157" s="678">
        <v>309535.8763964838</v>
      </c>
      <c r="K157" s="678">
        <v>315726.59392441349</v>
      </c>
      <c r="L157" s="678">
        <v>322041.12580290175</v>
      </c>
      <c r="M157" s="695">
        <v>328481.94831895985</v>
      </c>
      <c r="N157" s="241"/>
      <c r="O157" s="241"/>
      <c r="P157" s="241"/>
      <c r="Q157" s="241"/>
      <c r="R157" s="241"/>
    </row>
    <row r="158" spans="1:18" s="209" customFormat="1" ht="12.75" customHeight="1" x14ac:dyDescent="0.2">
      <c r="A158" s="241"/>
      <c r="B158" s="339" t="s">
        <v>261</v>
      </c>
      <c r="C158" s="331">
        <f t="shared" si="36"/>
        <v>18955702</v>
      </c>
      <c r="D158" s="668">
        <f>SUM(D147:D150,D153:D157)</f>
        <v>19896715.640000001</v>
      </c>
      <c r="E158" s="668">
        <f t="shared" ref="E158:F158" si="39">SUM(E147:E150,E153:E157)</f>
        <v>20562025.528478399</v>
      </c>
      <c r="F158" s="668">
        <f t="shared" si="39"/>
        <v>20852345.177774884</v>
      </c>
      <c r="G158" s="668">
        <f t="shared" ref="G158:M158" si="40">SUM(G147:G150,G153:G157)</f>
        <v>21248984.489816196</v>
      </c>
      <c r="H158" s="703">
        <f t="shared" si="40"/>
        <v>21733871.789134856</v>
      </c>
      <c r="I158" s="668">
        <f t="shared" si="40"/>
        <v>22338474.944324791</v>
      </c>
      <c r="J158" s="668">
        <f t="shared" si="40"/>
        <v>22791847.281654071</v>
      </c>
      <c r="K158" s="668">
        <f t="shared" si="40"/>
        <v>23296785.002197359</v>
      </c>
      <c r="L158" s="668">
        <f t="shared" si="40"/>
        <v>23885889.333390076</v>
      </c>
      <c r="M158" s="332">
        <f t="shared" si="40"/>
        <v>24347320.938364342</v>
      </c>
      <c r="N158" s="241"/>
      <c r="O158" s="241"/>
      <c r="P158" s="241"/>
      <c r="Q158" s="241"/>
      <c r="R158" s="241"/>
    </row>
    <row r="159" spans="1:18" s="209" customFormat="1" ht="12.75" customHeight="1" x14ac:dyDescent="0.2">
      <c r="A159" s="241"/>
      <c r="B159" s="243"/>
      <c r="C159" s="319"/>
      <c r="D159" s="319"/>
      <c r="E159" s="681"/>
      <c r="F159" s="316"/>
      <c r="G159" s="316"/>
      <c r="H159" s="316"/>
      <c r="I159" s="316"/>
      <c r="J159" s="316"/>
      <c r="K159" s="316"/>
      <c r="L159" s="316"/>
      <c r="M159" s="316"/>
      <c r="N159" s="241"/>
      <c r="O159" s="241"/>
      <c r="P159" s="241"/>
      <c r="Q159" s="241"/>
      <c r="R159" s="241"/>
    </row>
    <row r="160" spans="1:18" s="209" customFormat="1" ht="12.75" customHeight="1" x14ac:dyDescent="0.2">
      <c r="A160" s="241"/>
      <c r="B160" s="353" t="s">
        <v>158</v>
      </c>
      <c r="C160" s="361"/>
      <c r="D160" s="675"/>
      <c r="E160" s="377"/>
      <c r="F160" s="675"/>
      <c r="G160" s="675"/>
      <c r="H160" s="707"/>
      <c r="I160" s="675"/>
      <c r="J160" s="675"/>
      <c r="K160" s="675"/>
      <c r="L160" s="675"/>
      <c r="M160" s="683"/>
      <c r="N160" s="241"/>
      <c r="O160" s="241"/>
      <c r="P160" s="241"/>
      <c r="Q160" s="241"/>
      <c r="R160" s="241"/>
    </row>
    <row r="161" spans="1:18" s="209" customFormat="1" ht="12.75" customHeight="1" x14ac:dyDescent="0.2">
      <c r="A161" s="241"/>
      <c r="B161" s="253" t="s">
        <v>275</v>
      </c>
      <c r="C161" s="377"/>
      <c r="D161" s="377"/>
      <c r="E161" s="377"/>
      <c r="F161" s="377"/>
      <c r="G161" s="377"/>
      <c r="H161" s="379"/>
      <c r="I161" s="377"/>
      <c r="J161" s="377"/>
      <c r="K161" s="377"/>
      <c r="L161" s="377"/>
      <c r="M161" s="378"/>
      <c r="N161" s="241"/>
      <c r="O161" s="241"/>
      <c r="P161" s="241"/>
      <c r="Q161" s="241"/>
      <c r="R161" s="241"/>
    </row>
    <row r="162" spans="1:18" s="209" customFormat="1" ht="12.75" customHeight="1" x14ac:dyDescent="0.2">
      <c r="A162" s="241"/>
      <c r="B162" s="215" t="s">
        <v>276</v>
      </c>
      <c r="C162" s="318">
        <f>SUM(C163:C167)</f>
        <v>10576591.16</v>
      </c>
      <c r="D162" s="667">
        <f>SUM(D163:D167)</f>
        <v>8417579.9800000023</v>
      </c>
      <c r="E162" s="667">
        <f t="shared" ref="E162:F162" si="41">SUM(E163:E167)</f>
        <v>4242536.0419699969</v>
      </c>
      <c r="F162" s="667">
        <f t="shared" si="41"/>
        <v>2418112.8507672017</v>
      </c>
      <c r="G162" s="667">
        <f t="shared" ref="G162:M162" si="42">SUM(G163:G167)</f>
        <v>343355.16944810655</v>
      </c>
      <c r="H162" s="702">
        <f t="shared" si="42"/>
        <v>-988152.56703889649</v>
      </c>
      <c r="I162" s="667">
        <f t="shared" si="42"/>
        <v>-2619118.8062173827</v>
      </c>
      <c r="J162" s="667">
        <f t="shared" si="42"/>
        <v>-3722871.3395038014</v>
      </c>
      <c r="K162" s="667">
        <f t="shared" si="42"/>
        <v>-4443018.0300398041</v>
      </c>
      <c r="L162" s="667">
        <f t="shared" si="42"/>
        <v>-4556449.815603869</v>
      </c>
      <c r="M162" s="329">
        <f t="shared" si="42"/>
        <v>-5318527.7180042332</v>
      </c>
      <c r="N162" s="241"/>
      <c r="O162" s="241"/>
      <c r="P162" s="241"/>
      <c r="Q162" s="241"/>
      <c r="R162" s="241"/>
    </row>
    <row r="163" spans="1:18" s="209" customFormat="1" ht="12.75" customHeight="1" x14ac:dyDescent="0.2">
      <c r="A163" s="241"/>
      <c r="B163" s="215" t="s">
        <v>309</v>
      </c>
      <c r="C163" s="648">
        <v>257000</v>
      </c>
      <c r="D163" s="669">
        <v>257000</v>
      </c>
      <c r="E163" s="670">
        <v>257000</v>
      </c>
      <c r="F163" s="678">
        <v>257000</v>
      </c>
      <c r="G163" s="704">
        <v>257000</v>
      </c>
      <c r="H163" s="650">
        <v>257000</v>
      </c>
      <c r="I163" s="678">
        <v>257000</v>
      </c>
      <c r="J163" s="678">
        <v>257000</v>
      </c>
      <c r="K163" s="678">
        <v>257000</v>
      </c>
      <c r="L163" s="678">
        <v>257000</v>
      </c>
      <c r="M163" s="695">
        <v>257000</v>
      </c>
      <c r="N163" s="241"/>
      <c r="O163" s="241"/>
      <c r="P163" s="241"/>
      <c r="Q163" s="241"/>
      <c r="R163" s="241"/>
    </row>
    <row r="164" spans="1:18" s="209" customFormat="1" ht="12.75" customHeight="1" x14ac:dyDescent="0.2">
      <c r="A164" s="241"/>
      <c r="B164" s="215" t="s">
        <v>310</v>
      </c>
      <c r="C164" s="648">
        <v>437000</v>
      </c>
      <c r="D164" s="669">
        <v>837000</v>
      </c>
      <c r="E164" s="670">
        <v>437000</v>
      </c>
      <c r="F164" s="678">
        <v>437000</v>
      </c>
      <c r="G164" s="704">
        <v>437000</v>
      </c>
      <c r="H164" s="650">
        <v>437000</v>
      </c>
      <c r="I164" s="678">
        <v>437000</v>
      </c>
      <c r="J164" s="678">
        <v>437000</v>
      </c>
      <c r="K164" s="678">
        <v>437000</v>
      </c>
      <c r="L164" s="678">
        <v>437000</v>
      </c>
      <c r="M164" s="695">
        <v>437000</v>
      </c>
      <c r="N164" s="241"/>
      <c r="O164" s="241"/>
      <c r="P164" s="241"/>
      <c r="Q164" s="241"/>
      <c r="R164" s="241"/>
    </row>
    <row r="165" spans="1:18" s="209" customFormat="1" ht="12.75" customHeight="1" x14ac:dyDescent="0.2">
      <c r="A165" s="241"/>
      <c r="B165" s="215" t="s">
        <v>311</v>
      </c>
      <c r="C165" s="648">
        <v>85000</v>
      </c>
      <c r="D165" s="669">
        <v>0</v>
      </c>
      <c r="E165" s="670">
        <v>0</v>
      </c>
      <c r="F165" s="678">
        <v>0</v>
      </c>
      <c r="G165" s="704">
        <v>0</v>
      </c>
      <c r="H165" s="650">
        <v>0</v>
      </c>
      <c r="I165" s="678">
        <v>0</v>
      </c>
      <c r="J165" s="678">
        <v>0</v>
      </c>
      <c r="K165" s="678">
        <v>0</v>
      </c>
      <c r="L165" s="678">
        <v>0</v>
      </c>
      <c r="M165" s="695">
        <v>0</v>
      </c>
      <c r="N165" s="241"/>
      <c r="O165" s="241"/>
      <c r="P165" s="241"/>
      <c r="Q165" s="241"/>
      <c r="R165" s="241"/>
    </row>
    <row r="166" spans="1:18" s="209" customFormat="1" ht="12.75" customHeight="1" x14ac:dyDescent="0.2">
      <c r="A166" s="241"/>
      <c r="B166" s="215" t="s">
        <v>312</v>
      </c>
      <c r="C166" s="648">
        <v>0</v>
      </c>
      <c r="D166" s="669">
        <v>0</v>
      </c>
      <c r="E166" s="670">
        <v>0</v>
      </c>
      <c r="F166" s="678">
        <v>0</v>
      </c>
      <c r="G166" s="704">
        <v>0</v>
      </c>
      <c r="H166" s="650">
        <v>0</v>
      </c>
      <c r="I166" s="678">
        <v>0</v>
      </c>
      <c r="J166" s="678">
        <v>0</v>
      </c>
      <c r="K166" s="678">
        <v>0</v>
      </c>
      <c r="L166" s="678">
        <v>0</v>
      </c>
      <c r="M166" s="695">
        <v>0</v>
      </c>
      <c r="N166" s="241"/>
      <c r="O166" s="241"/>
      <c r="P166" s="241"/>
      <c r="Q166" s="241"/>
      <c r="R166" s="241"/>
    </row>
    <row r="167" spans="1:18" s="209" customFormat="1" ht="12.75" customHeight="1" x14ac:dyDescent="0.2">
      <c r="A167" s="241"/>
      <c r="B167" s="215" t="s">
        <v>313</v>
      </c>
      <c r="C167" s="648">
        <v>9797591.1600000001</v>
      </c>
      <c r="D167" s="669">
        <v>7323579.9800000023</v>
      </c>
      <c r="E167" s="670">
        <v>3548536.0419699969</v>
      </c>
      <c r="F167" s="678">
        <v>1724112.8507672017</v>
      </c>
      <c r="G167" s="704">
        <v>-350644.83055189345</v>
      </c>
      <c r="H167" s="650">
        <v>-1682152.5670388965</v>
      </c>
      <c r="I167" s="678">
        <v>-3313118.8062173827</v>
      </c>
      <c r="J167" s="678">
        <v>-4416871.3395038014</v>
      </c>
      <c r="K167" s="678">
        <v>-5137018.0300398041</v>
      </c>
      <c r="L167" s="678">
        <v>-5250449.815603869</v>
      </c>
      <c r="M167" s="695">
        <v>-6012527.7180042332</v>
      </c>
      <c r="N167" s="241"/>
      <c r="O167" s="241"/>
      <c r="P167" s="241"/>
      <c r="Q167" s="241"/>
      <c r="R167" s="241"/>
    </row>
    <row r="168" spans="1:18" s="209" customFormat="1" ht="12.75" customHeight="1" x14ac:dyDescent="0.2">
      <c r="A168" s="241"/>
      <c r="B168" s="215" t="s">
        <v>300</v>
      </c>
      <c r="C168" s="648">
        <v>1183864.8399999999</v>
      </c>
      <c r="D168" s="669">
        <v>1143673.42</v>
      </c>
      <c r="E168" s="670">
        <v>1158227.2804999999</v>
      </c>
      <c r="F168" s="678">
        <v>1174461.5125124999</v>
      </c>
      <c r="G168" s="704">
        <v>1192918.4753253125</v>
      </c>
      <c r="H168" s="650">
        <v>1215936.8622084451</v>
      </c>
      <c r="I168" s="678">
        <v>1239530.7087636562</v>
      </c>
      <c r="J168" s="678">
        <v>1263714.4014827474</v>
      </c>
      <c r="K168" s="678">
        <v>1288502.6865198161</v>
      </c>
      <c r="L168" s="678">
        <v>1313910.6786828113</v>
      </c>
      <c r="M168" s="695">
        <v>1339953.8706498814</v>
      </c>
      <c r="N168" s="241"/>
      <c r="O168" s="241"/>
      <c r="P168" s="241"/>
      <c r="Q168" s="241"/>
      <c r="R168" s="241"/>
    </row>
    <row r="169" spans="1:18" s="209" customFormat="1" ht="12.75" customHeight="1" x14ac:dyDescent="0.2">
      <c r="A169" s="241"/>
      <c r="B169" s="215" t="s">
        <v>277</v>
      </c>
      <c r="C169" s="648">
        <v>16000</v>
      </c>
      <c r="D169" s="669">
        <v>16000</v>
      </c>
      <c r="E169" s="670">
        <v>16000</v>
      </c>
      <c r="F169" s="678">
        <v>16000</v>
      </c>
      <c r="G169" s="704">
        <v>16000</v>
      </c>
      <c r="H169" s="650">
        <v>16000</v>
      </c>
      <c r="I169" s="678">
        <v>16000</v>
      </c>
      <c r="J169" s="678">
        <v>16000</v>
      </c>
      <c r="K169" s="678">
        <v>16000</v>
      </c>
      <c r="L169" s="678">
        <v>16000</v>
      </c>
      <c r="M169" s="695">
        <v>16000</v>
      </c>
      <c r="N169" s="241"/>
      <c r="O169" s="241"/>
      <c r="P169" s="241"/>
      <c r="Q169" s="241"/>
      <c r="R169" s="241"/>
    </row>
    <row r="170" spans="1:18" s="209" customFormat="1" ht="12.75" customHeight="1" x14ac:dyDescent="0.2">
      <c r="A170" s="241"/>
      <c r="B170" s="215" t="s">
        <v>278</v>
      </c>
      <c r="C170" s="648"/>
      <c r="D170" s="669"/>
      <c r="E170" s="670"/>
      <c r="F170" s="678"/>
      <c r="G170" s="704"/>
      <c r="H170" s="650"/>
      <c r="I170" s="678"/>
      <c r="J170" s="678"/>
      <c r="K170" s="678"/>
      <c r="L170" s="678"/>
      <c r="M170" s="695"/>
      <c r="N170" s="241"/>
      <c r="O170" s="241"/>
      <c r="P170" s="241"/>
      <c r="Q170" s="241"/>
      <c r="R170" s="241"/>
    </row>
    <row r="171" spans="1:18" s="209" customFormat="1" ht="12.75" customHeight="1" x14ac:dyDescent="0.2">
      <c r="A171" s="241"/>
      <c r="B171" s="215" t="s">
        <v>279</v>
      </c>
      <c r="C171" s="648">
        <v>252000</v>
      </c>
      <c r="D171" s="669">
        <v>252000</v>
      </c>
      <c r="E171" s="670">
        <v>252000</v>
      </c>
      <c r="F171" s="678">
        <v>252000</v>
      </c>
      <c r="G171" s="704">
        <v>252000</v>
      </c>
      <c r="H171" s="650">
        <v>252000</v>
      </c>
      <c r="I171" s="678">
        <v>252000</v>
      </c>
      <c r="J171" s="678">
        <v>252000</v>
      </c>
      <c r="K171" s="678">
        <v>252000</v>
      </c>
      <c r="L171" s="678">
        <v>252000</v>
      </c>
      <c r="M171" s="695">
        <v>252000</v>
      </c>
      <c r="N171" s="241"/>
      <c r="O171" s="241"/>
      <c r="P171" s="241"/>
      <c r="Q171" s="241"/>
      <c r="R171" s="241"/>
    </row>
    <row r="172" spans="1:18" s="209" customFormat="1" ht="12.75" customHeight="1" x14ac:dyDescent="0.2">
      <c r="A172" s="241"/>
      <c r="B172" s="215" t="s">
        <v>280</v>
      </c>
      <c r="C172" s="317">
        <f>SUM(C163:C171)</f>
        <v>12028456</v>
      </c>
      <c r="D172" s="674">
        <f>SUM(D163:D171)</f>
        <v>9829253.4000000022</v>
      </c>
      <c r="E172" s="674">
        <f t="shared" ref="E172:F172" si="43">SUM(E163:E171)</f>
        <v>5668763.3224699963</v>
      </c>
      <c r="F172" s="674">
        <f t="shared" si="43"/>
        <v>3860574.3632797017</v>
      </c>
      <c r="G172" s="674">
        <f t="shared" ref="G172:M172" si="44">SUM(G163:G171)</f>
        <v>1804273.644773419</v>
      </c>
      <c r="H172" s="706">
        <f t="shared" si="44"/>
        <v>495784.2951695486</v>
      </c>
      <c r="I172" s="674">
        <f t="shared" si="44"/>
        <v>-1111588.0974537265</v>
      </c>
      <c r="J172" s="674">
        <f t="shared" si="44"/>
        <v>-2191156.938021054</v>
      </c>
      <c r="K172" s="674">
        <f t="shared" si="44"/>
        <v>-2886515.343519988</v>
      </c>
      <c r="L172" s="674">
        <f t="shared" si="44"/>
        <v>-2974539.1369210575</v>
      </c>
      <c r="M172" s="338">
        <f t="shared" si="44"/>
        <v>-3710573.8473543515</v>
      </c>
      <c r="N172" s="241"/>
      <c r="O172" s="241"/>
      <c r="P172" s="241"/>
      <c r="Q172" s="241"/>
      <c r="R172" s="241"/>
    </row>
    <row r="173" spans="1:18" s="209" customFormat="1" ht="12.75" customHeight="1" x14ac:dyDescent="0.2">
      <c r="A173" s="241"/>
      <c r="B173" s="253"/>
      <c r="C173" s="377"/>
      <c r="D173" s="377"/>
      <c r="E173" s="377"/>
      <c r="F173" s="377"/>
      <c r="G173" s="377"/>
      <c r="H173" s="379"/>
      <c r="I173" s="377"/>
      <c r="J173" s="377"/>
      <c r="K173" s="377"/>
      <c r="L173" s="377"/>
      <c r="M173" s="378"/>
      <c r="N173" s="241"/>
      <c r="O173" s="241"/>
      <c r="P173" s="241"/>
      <c r="Q173" s="241"/>
      <c r="R173" s="241"/>
    </row>
    <row r="174" spans="1:18" s="209" customFormat="1" ht="12.75" customHeight="1" x14ac:dyDescent="0.2">
      <c r="A174" s="241"/>
      <c r="B174" s="253" t="s">
        <v>281</v>
      </c>
      <c r="C174" s="377"/>
      <c r="D174" s="377"/>
      <c r="E174" s="377"/>
      <c r="F174" s="377"/>
      <c r="G174" s="377"/>
      <c r="H174" s="379"/>
      <c r="I174" s="377"/>
      <c r="J174" s="377"/>
      <c r="K174" s="377"/>
      <c r="L174" s="377"/>
      <c r="M174" s="378"/>
      <c r="N174" s="241"/>
      <c r="O174" s="241"/>
      <c r="P174" s="241"/>
      <c r="Q174" s="241"/>
      <c r="R174" s="241"/>
    </row>
    <row r="175" spans="1:18" s="209" customFormat="1" ht="12.75" customHeight="1" x14ac:dyDescent="0.2">
      <c r="A175" s="241"/>
      <c r="B175" s="215" t="s">
        <v>300</v>
      </c>
      <c r="C175" s="648">
        <v>39015</v>
      </c>
      <c r="D175" s="669">
        <v>32194</v>
      </c>
      <c r="E175" s="670">
        <v>26519</v>
      </c>
      <c r="F175" s="678">
        <v>22519</v>
      </c>
      <c r="G175" s="704">
        <v>22519</v>
      </c>
      <c r="H175" s="650">
        <v>22519</v>
      </c>
      <c r="I175" s="678">
        <v>22519</v>
      </c>
      <c r="J175" s="678">
        <v>22519</v>
      </c>
      <c r="K175" s="678">
        <v>22519</v>
      </c>
      <c r="L175" s="678">
        <v>22519</v>
      </c>
      <c r="M175" s="695">
        <v>22519</v>
      </c>
      <c r="N175" s="241"/>
      <c r="O175" s="241"/>
      <c r="P175" s="241"/>
      <c r="Q175" s="241"/>
      <c r="R175" s="241"/>
    </row>
    <row r="176" spans="1:18" s="209" customFormat="1" ht="12.75" customHeight="1" x14ac:dyDescent="0.2">
      <c r="A176" s="241"/>
      <c r="B176" s="215" t="s">
        <v>282</v>
      </c>
      <c r="C176" s="648"/>
      <c r="D176" s="669"/>
      <c r="E176" s="670"/>
      <c r="F176" s="678"/>
      <c r="G176" s="704"/>
      <c r="H176" s="650"/>
      <c r="I176" s="678"/>
      <c r="J176" s="678"/>
      <c r="K176" s="678"/>
      <c r="L176" s="678"/>
      <c r="M176" s="695"/>
      <c r="N176" s="241"/>
      <c r="O176" s="241"/>
      <c r="P176" s="241"/>
      <c r="Q176" s="241"/>
      <c r="R176" s="241"/>
    </row>
    <row r="177" spans="1:18" s="209" customFormat="1" ht="12.75" customHeight="1" x14ac:dyDescent="0.2">
      <c r="A177" s="241"/>
      <c r="B177" s="215" t="s">
        <v>283</v>
      </c>
      <c r="C177" s="648">
        <v>138239982</v>
      </c>
      <c r="D177" s="669">
        <v>140754648</v>
      </c>
      <c r="E177" s="670">
        <v>147003094.93652159</v>
      </c>
      <c r="F177" s="678">
        <v>149586502.89500922</v>
      </c>
      <c r="G177" s="704">
        <v>152795708.40374732</v>
      </c>
      <c r="H177" s="650">
        <v>153881040.81245822</v>
      </c>
      <c r="I177" s="678">
        <v>158285813.32302052</v>
      </c>
      <c r="J177" s="678">
        <v>160713652.24490583</v>
      </c>
      <c r="K177" s="678">
        <v>161797192.64745548</v>
      </c>
      <c r="L177" s="678">
        <v>161481701.33012921</v>
      </c>
      <c r="M177" s="695">
        <v>162908068.01912495</v>
      </c>
      <c r="N177" s="241"/>
      <c r="O177" s="241"/>
      <c r="P177" s="241"/>
      <c r="Q177" s="241"/>
      <c r="R177" s="241"/>
    </row>
    <row r="178" spans="1:18" s="209" customFormat="1" ht="12.75" customHeight="1" x14ac:dyDescent="0.2">
      <c r="A178" s="241"/>
      <c r="B178" s="215" t="s">
        <v>284</v>
      </c>
      <c r="C178" s="648"/>
      <c r="D178" s="669"/>
      <c r="E178" s="670"/>
      <c r="F178" s="678"/>
      <c r="G178" s="704"/>
      <c r="H178" s="650"/>
      <c r="I178" s="678"/>
      <c r="J178" s="678"/>
      <c r="K178" s="678"/>
      <c r="L178" s="678"/>
      <c r="M178" s="695"/>
      <c r="N178" s="241"/>
      <c r="O178" s="241"/>
      <c r="P178" s="241"/>
      <c r="Q178" s="241"/>
      <c r="R178" s="241"/>
    </row>
    <row r="179" spans="1:18" s="209" customFormat="1" ht="12.75" customHeight="1" x14ac:dyDescent="0.2">
      <c r="A179" s="241"/>
      <c r="B179" s="215" t="s">
        <v>285</v>
      </c>
      <c r="C179" s="648"/>
      <c r="D179" s="669"/>
      <c r="E179" s="670"/>
      <c r="F179" s="678"/>
      <c r="G179" s="704"/>
      <c r="H179" s="650"/>
      <c r="I179" s="678"/>
      <c r="J179" s="678"/>
      <c r="K179" s="678"/>
      <c r="L179" s="678"/>
      <c r="M179" s="695"/>
      <c r="N179" s="241"/>
      <c r="O179" s="241"/>
      <c r="P179" s="241"/>
      <c r="Q179" s="241"/>
      <c r="R179" s="241"/>
    </row>
    <row r="180" spans="1:18" s="209" customFormat="1" ht="12.75" customHeight="1" x14ac:dyDescent="0.2">
      <c r="A180" s="241"/>
      <c r="B180" s="215" t="s">
        <v>286</v>
      </c>
      <c r="C180" s="317">
        <f>SUM(C175:C179)</f>
        <v>138278997</v>
      </c>
      <c r="D180" s="674">
        <f>SUM(D175:D179)</f>
        <v>140786842</v>
      </c>
      <c r="E180" s="674">
        <f t="shared" ref="E180:F180" si="45">SUM(E175:E179)</f>
        <v>147029613.93652159</v>
      </c>
      <c r="F180" s="674">
        <f t="shared" si="45"/>
        <v>149609021.89500922</v>
      </c>
      <c r="G180" s="674">
        <f t="shared" ref="G180:M180" si="46">SUM(G175:G179)</f>
        <v>152818227.40374732</v>
      </c>
      <c r="H180" s="706">
        <f t="shared" si="46"/>
        <v>153903559.81245822</v>
      </c>
      <c r="I180" s="674">
        <f t="shared" si="46"/>
        <v>158308332.32302052</v>
      </c>
      <c r="J180" s="674">
        <f t="shared" si="46"/>
        <v>160736171.24490583</v>
      </c>
      <c r="K180" s="674">
        <f t="shared" si="46"/>
        <v>161819711.64745548</v>
      </c>
      <c r="L180" s="674">
        <f t="shared" si="46"/>
        <v>161504220.33012921</v>
      </c>
      <c r="M180" s="338">
        <f t="shared" si="46"/>
        <v>162930587.01912495</v>
      </c>
      <c r="N180" s="241"/>
      <c r="O180" s="241"/>
      <c r="P180" s="241"/>
      <c r="Q180" s="241"/>
      <c r="R180" s="241"/>
    </row>
    <row r="181" spans="1:18" s="209" customFormat="1" ht="12.75" customHeight="1" x14ac:dyDescent="0.2">
      <c r="A181" s="241"/>
      <c r="B181" s="215" t="s">
        <v>145</v>
      </c>
      <c r="C181" s="317">
        <f>C180+C172</f>
        <v>150307453</v>
      </c>
      <c r="D181" s="674">
        <f>D180+D172</f>
        <v>150616095.40000001</v>
      </c>
      <c r="E181" s="674">
        <f t="shared" ref="E181:F181" si="47">E180+E172</f>
        <v>152698377.2589916</v>
      </c>
      <c r="F181" s="674">
        <f t="shared" si="47"/>
        <v>153469596.25828892</v>
      </c>
      <c r="G181" s="674">
        <f t="shared" ref="G181:M181" si="48">G180+G172</f>
        <v>154622501.04852074</v>
      </c>
      <c r="H181" s="706">
        <f t="shared" si="48"/>
        <v>154399344.10762778</v>
      </c>
      <c r="I181" s="674">
        <f t="shared" si="48"/>
        <v>157196744.2255668</v>
      </c>
      <c r="J181" s="674">
        <f t="shared" si="48"/>
        <v>158545014.30688477</v>
      </c>
      <c r="K181" s="674">
        <f t="shared" si="48"/>
        <v>158933196.3039355</v>
      </c>
      <c r="L181" s="674">
        <f t="shared" si="48"/>
        <v>158529681.19320816</v>
      </c>
      <c r="M181" s="338">
        <f t="shared" si="48"/>
        <v>159220013.1717706</v>
      </c>
      <c r="N181" s="241"/>
      <c r="O181" s="241"/>
      <c r="P181" s="241"/>
      <c r="Q181" s="241"/>
      <c r="R181" s="241"/>
    </row>
    <row r="182" spans="1:18" s="209" customFormat="1" ht="12.75" customHeight="1" x14ac:dyDescent="0.2">
      <c r="A182" s="241"/>
      <c r="B182" s="253"/>
      <c r="C182" s="377"/>
      <c r="D182" s="377"/>
      <c r="E182" s="377"/>
      <c r="F182" s="377"/>
      <c r="G182" s="377"/>
      <c r="H182" s="379"/>
      <c r="I182" s="377"/>
      <c r="J182" s="377"/>
      <c r="K182" s="377"/>
      <c r="L182" s="377"/>
      <c r="M182" s="378"/>
      <c r="N182" s="241"/>
      <c r="O182" s="241"/>
      <c r="P182" s="241"/>
      <c r="Q182" s="241"/>
      <c r="R182" s="241"/>
    </row>
    <row r="183" spans="1:18" s="209" customFormat="1" ht="12.75" customHeight="1" x14ac:dyDescent="0.2">
      <c r="A183" s="241"/>
      <c r="B183" s="300" t="s">
        <v>287</v>
      </c>
      <c r="C183" s="377"/>
      <c r="D183" s="377"/>
      <c r="E183" s="377"/>
      <c r="F183" s="377"/>
      <c r="G183" s="377"/>
      <c r="H183" s="379"/>
      <c r="I183" s="377"/>
      <c r="J183" s="377"/>
      <c r="K183" s="377"/>
      <c r="L183" s="377"/>
      <c r="M183" s="378"/>
      <c r="N183" s="241"/>
      <c r="O183" s="241"/>
      <c r="P183" s="241"/>
      <c r="Q183" s="241"/>
      <c r="R183" s="241"/>
    </row>
    <row r="184" spans="1:18" s="209" customFormat="1" ht="12.75" customHeight="1" x14ac:dyDescent="0.2">
      <c r="A184" s="241"/>
      <c r="B184" s="253" t="s">
        <v>288</v>
      </c>
      <c r="C184" s="377"/>
      <c r="D184" s="377"/>
      <c r="E184" s="377"/>
      <c r="F184" s="377"/>
      <c r="G184" s="377"/>
      <c r="H184" s="379"/>
      <c r="I184" s="377"/>
      <c r="J184" s="377"/>
      <c r="K184" s="377"/>
      <c r="L184" s="377"/>
      <c r="M184" s="378"/>
      <c r="N184" s="241"/>
      <c r="O184" s="241"/>
      <c r="P184" s="241"/>
      <c r="Q184" s="241"/>
      <c r="R184" s="241"/>
    </row>
    <row r="185" spans="1:18" s="209" customFormat="1" ht="12.75" customHeight="1" x14ac:dyDescent="0.2">
      <c r="A185" s="241"/>
      <c r="B185" s="215" t="s">
        <v>289</v>
      </c>
      <c r="C185" s="648">
        <v>1060000</v>
      </c>
      <c r="D185" s="669">
        <v>1060000</v>
      </c>
      <c r="E185" s="670">
        <v>1155919</v>
      </c>
      <c r="F185" s="678">
        <v>1155919</v>
      </c>
      <c r="G185" s="704">
        <v>1155919</v>
      </c>
      <c r="H185" s="650">
        <v>1155919</v>
      </c>
      <c r="I185" s="678">
        <v>1155919</v>
      </c>
      <c r="J185" s="678">
        <v>1155919</v>
      </c>
      <c r="K185" s="678">
        <v>1155919</v>
      </c>
      <c r="L185" s="678">
        <v>1155919</v>
      </c>
      <c r="M185" s="695">
        <v>1155919</v>
      </c>
      <c r="N185" s="241"/>
      <c r="O185" s="241"/>
      <c r="P185" s="241"/>
      <c r="Q185" s="241"/>
      <c r="R185" s="241"/>
    </row>
    <row r="186" spans="1:18" s="209" customFormat="1" ht="12.75" customHeight="1" x14ac:dyDescent="0.2">
      <c r="A186" s="241"/>
      <c r="B186" s="215" t="s">
        <v>290</v>
      </c>
      <c r="C186" s="648">
        <v>990000</v>
      </c>
      <c r="D186" s="669">
        <v>990000</v>
      </c>
      <c r="E186" s="670">
        <v>990000</v>
      </c>
      <c r="F186" s="678">
        <v>990000</v>
      </c>
      <c r="G186" s="704">
        <v>990000</v>
      </c>
      <c r="H186" s="650">
        <v>990000</v>
      </c>
      <c r="I186" s="678">
        <v>990000</v>
      </c>
      <c r="J186" s="678">
        <v>990000</v>
      </c>
      <c r="K186" s="678">
        <v>990000</v>
      </c>
      <c r="L186" s="678">
        <v>990000</v>
      </c>
      <c r="M186" s="695">
        <v>990000</v>
      </c>
      <c r="N186" s="241"/>
      <c r="O186" s="241"/>
      <c r="P186" s="241"/>
      <c r="Q186" s="241"/>
      <c r="R186" s="241"/>
    </row>
    <row r="187" spans="1:18" s="209" customFormat="1" ht="12.75" customHeight="1" x14ac:dyDescent="0.2">
      <c r="A187" s="241"/>
      <c r="B187" s="215" t="s">
        <v>301</v>
      </c>
      <c r="C187" s="648">
        <v>1828406</v>
      </c>
      <c r="D187" s="669">
        <v>1801126.4000000001</v>
      </c>
      <c r="E187" s="670">
        <v>1851294.9280000001</v>
      </c>
      <c r="F187" s="678">
        <v>1872830.5865600002</v>
      </c>
      <c r="G187" s="704">
        <v>1903087.6582912002</v>
      </c>
      <c r="H187" s="650">
        <v>1954628.7114570243</v>
      </c>
      <c r="I187" s="678">
        <v>1979244.6056861649</v>
      </c>
      <c r="J187" s="678">
        <v>2018457.497799888</v>
      </c>
      <c r="K187" s="678">
        <v>2071246.8477558857</v>
      </c>
      <c r="L187" s="678">
        <v>2099252.4247110034</v>
      </c>
      <c r="M187" s="695">
        <v>2140877.3132052235</v>
      </c>
      <c r="N187" s="241"/>
      <c r="O187" s="241"/>
      <c r="P187" s="241"/>
      <c r="Q187" s="241"/>
      <c r="R187" s="241"/>
    </row>
    <row r="188" spans="1:18" s="209" customFormat="1" ht="12.75" customHeight="1" x14ac:dyDescent="0.2">
      <c r="A188" s="241"/>
      <c r="B188" s="215" t="s">
        <v>291</v>
      </c>
      <c r="C188" s="648">
        <v>182720</v>
      </c>
      <c r="D188" s="669">
        <v>193424</v>
      </c>
      <c r="E188" s="670">
        <v>203739</v>
      </c>
      <c r="F188" s="678">
        <v>214709</v>
      </c>
      <c r="G188" s="704">
        <v>226723</v>
      </c>
      <c r="H188" s="650">
        <v>239244</v>
      </c>
      <c r="I188" s="678">
        <v>252200</v>
      </c>
      <c r="J188" s="678">
        <v>266246</v>
      </c>
      <c r="K188" s="678">
        <v>280898</v>
      </c>
      <c r="L188" s="678">
        <v>280898</v>
      </c>
      <c r="M188" s="695">
        <v>53120</v>
      </c>
      <c r="N188" s="241"/>
      <c r="O188" s="241"/>
      <c r="P188" s="241"/>
      <c r="Q188" s="241"/>
      <c r="R188" s="241"/>
    </row>
    <row r="189" spans="1:18" s="209" customFormat="1" ht="12.75" customHeight="1" x14ac:dyDescent="0.2">
      <c r="A189" s="241"/>
      <c r="B189" s="215" t="s">
        <v>292</v>
      </c>
      <c r="C189" s="317">
        <f>SUM(C185:C188)</f>
        <v>4061126</v>
      </c>
      <c r="D189" s="674">
        <f>SUM(D185:D188)</f>
        <v>4044550.4000000004</v>
      </c>
      <c r="E189" s="674">
        <f t="shared" ref="E189:F189" si="49">SUM(E185:E188)</f>
        <v>4200952.9280000003</v>
      </c>
      <c r="F189" s="674">
        <f t="shared" si="49"/>
        <v>4233458.5865599997</v>
      </c>
      <c r="G189" s="674">
        <f t="shared" ref="G189:M189" si="50">SUM(G185:G188)</f>
        <v>4275729.6582912002</v>
      </c>
      <c r="H189" s="706">
        <f t="shared" si="50"/>
        <v>4339791.7114570243</v>
      </c>
      <c r="I189" s="674">
        <f t="shared" si="50"/>
        <v>4377363.6056861654</v>
      </c>
      <c r="J189" s="674">
        <f t="shared" si="50"/>
        <v>4430622.4977998883</v>
      </c>
      <c r="K189" s="674">
        <f t="shared" si="50"/>
        <v>4498063.8477558857</v>
      </c>
      <c r="L189" s="674">
        <f t="shared" si="50"/>
        <v>4526069.4247110039</v>
      </c>
      <c r="M189" s="338">
        <f t="shared" si="50"/>
        <v>4339916.3132052235</v>
      </c>
      <c r="N189" s="241"/>
      <c r="O189" s="241"/>
      <c r="P189" s="241"/>
      <c r="Q189" s="241"/>
      <c r="R189" s="241"/>
    </row>
    <row r="190" spans="1:18" s="209" customFormat="1" ht="12.75" customHeight="1" x14ac:dyDescent="0.2">
      <c r="A190" s="241"/>
      <c r="B190" s="253"/>
      <c r="C190" s="377"/>
      <c r="D190" s="377"/>
      <c r="E190" s="377"/>
      <c r="F190" s="377"/>
      <c r="G190" s="377"/>
      <c r="H190" s="379"/>
      <c r="I190" s="377"/>
      <c r="J190" s="377"/>
      <c r="K190" s="377"/>
      <c r="L190" s="377"/>
      <c r="M190" s="378"/>
      <c r="N190" s="241"/>
      <c r="O190" s="241"/>
      <c r="P190" s="241"/>
      <c r="Q190" s="241"/>
      <c r="R190" s="241"/>
    </row>
    <row r="191" spans="1:18" s="209" customFormat="1" ht="12.75" customHeight="1" x14ac:dyDescent="0.2">
      <c r="A191" s="241"/>
      <c r="B191" s="253" t="s">
        <v>293</v>
      </c>
      <c r="C191" s="377"/>
      <c r="D191" s="377"/>
      <c r="E191" s="377"/>
      <c r="F191" s="377"/>
      <c r="G191" s="377"/>
      <c r="H191" s="379"/>
      <c r="I191" s="377"/>
      <c r="J191" s="377"/>
      <c r="K191" s="377"/>
      <c r="L191" s="377"/>
      <c r="M191" s="378"/>
      <c r="N191" s="241"/>
      <c r="O191" s="241"/>
      <c r="P191" s="241"/>
      <c r="Q191" s="241"/>
      <c r="R191" s="241"/>
    </row>
    <row r="192" spans="1:18" s="209" customFormat="1" ht="12.75" customHeight="1" x14ac:dyDescent="0.2">
      <c r="A192" s="241"/>
      <c r="B192" s="215" t="s">
        <v>289</v>
      </c>
      <c r="C192" s="648"/>
      <c r="D192" s="669"/>
      <c r="E192" s="670"/>
      <c r="F192" s="678"/>
      <c r="G192" s="704"/>
      <c r="H192" s="650"/>
      <c r="I192" s="678"/>
      <c r="J192" s="678"/>
      <c r="K192" s="678"/>
      <c r="L192" s="678"/>
      <c r="M192" s="695"/>
      <c r="N192" s="241"/>
      <c r="O192" s="241"/>
      <c r="P192" s="241"/>
      <c r="Q192" s="241"/>
      <c r="R192" s="241"/>
    </row>
    <row r="193" spans="1:18" s="209" customFormat="1" ht="12.75" customHeight="1" x14ac:dyDescent="0.2">
      <c r="A193" s="241"/>
      <c r="B193" s="215" t="s">
        <v>301</v>
      </c>
      <c r="C193" s="648">
        <v>337414</v>
      </c>
      <c r="D193" s="669">
        <v>324164</v>
      </c>
      <c r="E193" s="670">
        <v>296503</v>
      </c>
      <c r="F193" s="678">
        <v>283779.02</v>
      </c>
      <c r="G193" s="704">
        <v>278000.1004</v>
      </c>
      <c r="H193" s="650">
        <v>258626.30240799999</v>
      </c>
      <c r="I193" s="678">
        <v>253341.70845615998</v>
      </c>
      <c r="J193" s="678">
        <v>248323.42262528319</v>
      </c>
      <c r="K193" s="678">
        <v>230784.57107778886</v>
      </c>
      <c r="L193" s="678">
        <v>226314.30249934463</v>
      </c>
      <c r="M193" s="695">
        <v>222114.78854933151</v>
      </c>
      <c r="N193" s="241"/>
      <c r="O193" s="241"/>
      <c r="P193" s="241"/>
      <c r="Q193" s="241"/>
      <c r="R193" s="241"/>
    </row>
    <row r="194" spans="1:18" s="209" customFormat="1" ht="12.75" customHeight="1" x14ac:dyDescent="0.2">
      <c r="A194" s="241"/>
      <c r="B194" s="215" t="s">
        <v>291</v>
      </c>
      <c r="C194" s="648">
        <v>2217844</v>
      </c>
      <c r="D194" s="669">
        <v>2024420</v>
      </c>
      <c r="E194" s="670">
        <v>1820681</v>
      </c>
      <c r="F194" s="678">
        <v>1605972</v>
      </c>
      <c r="G194" s="704">
        <v>1379249</v>
      </c>
      <c r="H194" s="650">
        <v>1140005</v>
      </c>
      <c r="I194" s="678">
        <v>887805</v>
      </c>
      <c r="J194" s="678">
        <v>621559</v>
      </c>
      <c r="K194" s="678">
        <v>340661</v>
      </c>
      <c r="L194" s="678">
        <v>59763</v>
      </c>
      <c r="M194" s="695">
        <v>6643</v>
      </c>
      <c r="N194" s="241"/>
      <c r="O194" s="241"/>
      <c r="P194" s="241"/>
      <c r="Q194" s="241"/>
      <c r="R194" s="241"/>
    </row>
    <row r="195" spans="1:18" s="209" customFormat="1" ht="12.75" customHeight="1" x14ac:dyDescent="0.2">
      <c r="A195" s="241"/>
      <c r="B195" s="215" t="s">
        <v>294</v>
      </c>
      <c r="C195" s="317">
        <f>SUM(C192:C194)</f>
        <v>2555258</v>
      </c>
      <c r="D195" s="674">
        <f>SUM(D192:D194)</f>
        <v>2348584</v>
      </c>
      <c r="E195" s="674">
        <f t="shared" ref="E195:F195" si="51">SUM(E192:E194)</f>
        <v>2117184</v>
      </c>
      <c r="F195" s="674">
        <f t="shared" si="51"/>
        <v>1889751.02</v>
      </c>
      <c r="G195" s="674">
        <f t="shared" ref="G195:M195" si="52">SUM(G192:G194)</f>
        <v>1657249.1003999999</v>
      </c>
      <c r="H195" s="706">
        <f t="shared" si="52"/>
        <v>1398631.302408</v>
      </c>
      <c r="I195" s="674">
        <f t="shared" si="52"/>
        <v>1141146.70845616</v>
      </c>
      <c r="J195" s="674">
        <f t="shared" si="52"/>
        <v>869882.42262528324</v>
      </c>
      <c r="K195" s="674">
        <f t="shared" si="52"/>
        <v>571445.57107778883</v>
      </c>
      <c r="L195" s="674">
        <f t="shared" si="52"/>
        <v>286077.30249934463</v>
      </c>
      <c r="M195" s="338">
        <f t="shared" si="52"/>
        <v>228757.78854933151</v>
      </c>
      <c r="N195" s="241"/>
      <c r="O195" s="241"/>
      <c r="P195" s="241"/>
      <c r="Q195" s="241"/>
      <c r="R195" s="241"/>
    </row>
    <row r="196" spans="1:18" s="209" customFormat="1" ht="12.75" customHeight="1" x14ac:dyDescent="0.2">
      <c r="A196" s="241"/>
      <c r="B196" s="215" t="s">
        <v>295</v>
      </c>
      <c r="C196" s="470">
        <f>C195+C189</f>
        <v>6616384</v>
      </c>
      <c r="D196" s="676">
        <f>D195+D189</f>
        <v>6393134.4000000004</v>
      </c>
      <c r="E196" s="676">
        <f t="shared" ref="E196:F196" si="53">E195+E189</f>
        <v>6318136.9280000003</v>
      </c>
      <c r="F196" s="676">
        <f t="shared" si="53"/>
        <v>6123209.6065599993</v>
      </c>
      <c r="G196" s="676">
        <f t="shared" ref="G196:M196" si="54">G195+G189</f>
        <v>5932978.7586912001</v>
      </c>
      <c r="H196" s="708">
        <f t="shared" si="54"/>
        <v>5738423.0138650239</v>
      </c>
      <c r="I196" s="676">
        <f t="shared" si="54"/>
        <v>5518510.3141423259</v>
      </c>
      <c r="J196" s="676">
        <f t="shared" si="54"/>
        <v>5300504.920425171</v>
      </c>
      <c r="K196" s="676">
        <f t="shared" si="54"/>
        <v>5069509.4188336749</v>
      </c>
      <c r="L196" s="676">
        <f t="shared" si="54"/>
        <v>4812146.7272103485</v>
      </c>
      <c r="M196" s="471">
        <f t="shared" si="54"/>
        <v>4568674.1017545555</v>
      </c>
      <c r="N196" s="241"/>
      <c r="O196" s="241"/>
      <c r="P196" s="241"/>
      <c r="Q196" s="241"/>
      <c r="R196" s="241"/>
    </row>
    <row r="197" spans="1:18" s="209" customFormat="1" ht="12.75" customHeight="1" x14ac:dyDescent="0.2">
      <c r="A197" s="241"/>
      <c r="B197" s="253"/>
      <c r="C197" s="377"/>
      <c r="D197" s="377"/>
      <c r="E197" s="679"/>
      <c r="F197" s="377"/>
      <c r="G197" s="377"/>
      <c r="H197" s="379"/>
      <c r="I197" s="377"/>
      <c r="J197" s="377"/>
      <c r="K197" s="377"/>
      <c r="L197" s="377"/>
      <c r="M197" s="378"/>
      <c r="N197" s="241"/>
      <c r="O197" s="241"/>
      <c r="P197" s="241"/>
      <c r="Q197" s="241"/>
      <c r="R197" s="241"/>
    </row>
    <row r="198" spans="1:18" s="209" customFormat="1" ht="12.75" customHeight="1" x14ac:dyDescent="0.2">
      <c r="A198" s="241"/>
      <c r="B198" s="215" t="s">
        <v>296</v>
      </c>
      <c r="C198" s="383">
        <f>C181-C196</f>
        <v>143691069</v>
      </c>
      <c r="D198" s="677">
        <f>D181-D196</f>
        <v>144222961</v>
      </c>
      <c r="E198" s="677">
        <f t="shared" ref="E198:F198" si="55">E181-E196</f>
        <v>146380240.3309916</v>
      </c>
      <c r="F198" s="677">
        <f t="shared" si="55"/>
        <v>147346386.65172893</v>
      </c>
      <c r="G198" s="677">
        <f t="shared" ref="G198:M198" si="56">G181-G196</f>
        <v>148689522.28982955</v>
      </c>
      <c r="H198" s="709">
        <f t="shared" si="56"/>
        <v>148660921.09376276</v>
      </c>
      <c r="I198" s="677">
        <f t="shared" si="56"/>
        <v>151678233.91142449</v>
      </c>
      <c r="J198" s="677">
        <f t="shared" si="56"/>
        <v>153244509.38645959</v>
      </c>
      <c r="K198" s="677">
        <f t="shared" si="56"/>
        <v>153863686.88510182</v>
      </c>
      <c r="L198" s="677">
        <f t="shared" si="56"/>
        <v>153717534.46599782</v>
      </c>
      <c r="M198" s="384">
        <f t="shared" si="56"/>
        <v>154651339.07001606</v>
      </c>
      <c r="N198" s="241"/>
      <c r="O198" s="241"/>
      <c r="P198" s="241"/>
      <c r="Q198" s="241"/>
      <c r="R198" s="241"/>
    </row>
    <row r="199" spans="1:18" s="209" customFormat="1" ht="12.75" customHeight="1" x14ac:dyDescent="0.2">
      <c r="A199" s="241"/>
      <c r="B199" s="253"/>
      <c r="C199" s="377"/>
      <c r="D199" s="377"/>
      <c r="E199" s="377"/>
      <c r="F199" s="377"/>
      <c r="G199" s="377"/>
      <c r="H199" s="379"/>
      <c r="I199" s="377"/>
      <c r="J199" s="377"/>
      <c r="K199" s="377"/>
      <c r="L199" s="377"/>
      <c r="M199" s="378"/>
      <c r="N199" s="241"/>
      <c r="O199" s="241"/>
      <c r="P199" s="241"/>
      <c r="Q199" s="241"/>
      <c r="R199" s="241"/>
    </row>
    <row r="200" spans="1:18" s="209" customFormat="1" ht="12.75" customHeight="1" x14ac:dyDescent="0.2">
      <c r="A200" s="241"/>
      <c r="B200" s="300" t="s">
        <v>297</v>
      </c>
      <c r="C200" s="377"/>
      <c r="D200" s="377"/>
      <c r="E200" s="377"/>
      <c r="F200" s="377"/>
      <c r="G200" s="377"/>
      <c r="H200" s="379"/>
      <c r="I200" s="377"/>
      <c r="J200" s="377"/>
      <c r="K200" s="377"/>
      <c r="L200" s="377"/>
      <c r="M200" s="378"/>
      <c r="N200" s="241"/>
      <c r="O200" s="241"/>
      <c r="P200" s="241"/>
      <c r="Q200" s="241"/>
      <c r="R200" s="241"/>
    </row>
    <row r="201" spans="1:18" s="209" customFormat="1" ht="12.75" customHeight="1" x14ac:dyDescent="0.2">
      <c r="A201" s="241"/>
      <c r="B201" s="215" t="s">
        <v>298</v>
      </c>
      <c r="C201" s="648">
        <v>63566069</v>
      </c>
      <c r="D201" s="669">
        <v>62797961</v>
      </c>
      <c r="E201" s="670">
        <v>65355240.330991596</v>
      </c>
      <c r="F201" s="678">
        <v>66321386.651728913</v>
      </c>
      <c r="G201" s="704">
        <v>67664522.289829552</v>
      </c>
      <c r="H201" s="650">
        <v>67635921.093762726</v>
      </c>
      <c r="I201" s="678">
        <v>70653233.911424458</v>
      </c>
      <c r="J201" s="678">
        <v>72219509.386459604</v>
      </c>
      <c r="K201" s="678">
        <v>72838686.88510181</v>
      </c>
      <c r="L201" s="678">
        <v>72692534.465997785</v>
      </c>
      <c r="M201" s="695">
        <v>73626339.070016041</v>
      </c>
      <c r="N201" s="241"/>
      <c r="O201" s="241"/>
      <c r="P201" s="241"/>
      <c r="Q201" s="241"/>
      <c r="R201" s="241"/>
    </row>
    <row r="202" spans="1:18" s="209" customFormat="1" ht="12.75" customHeight="1" x14ac:dyDescent="0.2">
      <c r="A202" s="241"/>
      <c r="B202" s="215" t="s">
        <v>111</v>
      </c>
      <c r="C202" s="318">
        <f>SUM(C203:C205)</f>
        <v>80125000</v>
      </c>
      <c r="D202" s="667">
        <f>SUM(D203:D205)</f>
        <v>81425000</v>
      </c>
      <c r="E202" s="667">
        <f t="shared" ref="E202:F202" si="57">SUM(E203:E205)</f>
        <v>81025000</v>
      </c>
      <c r="F202" s="667">
        <f t="shared" si="57"/>
        <v>81025000</v>
      </c>
      <c r="G202" s="667">
        <f t="shared" ref="G202:M202" si="58">SUM(G203:G205)</f>
        <v>81025000</v>
      </c>
      <c r="H202" s="702">
        <f t="shared" si="58"/>
        <v>81025000</v>
      </c>
      <c r="I202" s="667">
        <f t="shared" si="58"/>
        <v>81025000</v>
      </c>
      <c r="J202" s="667">
        <f t="shared" si="58"/>
        <v>81025000</v>
      </c>
      <c r="K202" s="667">
        <f t="shared" si="58"/>
        <v>81025000</v>
      </c>
      <c r="L202" s="667">
        <f t="shared" si="58"/>
        <v>81025000</v>
      </c>
      <c r="M202" s="329">
        <f t="shared" si="58"/>
        <v>81025000</v>
      </c>
      <c r="N202" s="241"/>
      <c r="O202" s="241"/>
      <c r="P202" s="241"/>
      <c r="Q202" s="241"/>
      <c r="R202" s="241"/>
    </row>
    <row r="203" spans="1:18" s="209" customFormat="1" ht="12.75" customHeight="1" x14ac:dyDescent="0.2">
      <c r="A203" s="241"/>
      <c r="B203" s="215" t="s">
        <v>314</v>
      </c>
      <c r="C203" s="648">
        <v>79688000</v>
      </c>
      <c r="D203" s="669">
        <v>79688000</v>
      </c>
      <c r="E203" s="670">
        <v>79688000</v>
      </c>
      <c r="F203" s="678">
        <v>79688000</v>
      </c>
      <c r="G203" s="704">
        <v>79688000</v>
      </c>
      <c r="H203" s="650">
        <v>79688000</v>
      </c>
      <c r="I203" s="678">
        <v>79688000</v>
      </c>
      <c r="J203" s="678">
        <v>79688000</v>
      </c>
      <c r="K203" s="678">
        <v>79688000</v>
      </c>
      <c r="L203" s="678">
        <v>79688000</v>
      </c>
      <c r="M203" s="695">
        <v>79688000</v>
      </c>
      <c r="N203" s="241"/>
      <c r="O203" s="241"/>
      <c r="P203" s="241"/>
      <c r="Q203" s="241"/>
      <c r="R203" s="241"/>
    </row>
    <row r="204" spans="1:18" s="209" customFormat="1" ht="12.75" customHeight="1" x14ac:dyDescent="0.2">
      <c r="A204" s="241"/>
      <c r="B204" s="215" t="s">
        <v>310</v>
      </c>
      <c r="C204" s="648">
        <v>437000</v>
      </c>
      <c r="D204" s="669">
        <v>837000</v>
      </c>
      <c r="E204" s="670">
        <v>437000</v>
      </c>
      <c r="F204" s="678">
        <v>437000</v>
      </c>
      <c r="G204" s="704">
        <v>437000</v>
      </c>
      <c r="H204" s="650">
        <v>437000</v>
      </c>
      <c r="I204" s="678">
        <v>437000</v>
      </c>
      <c r="J204" s="678">
        <v>437000</v>
      </c>
      <c r="K204" s="678">
        <v>437000</v>
      </c>
      <c r="L204" s="678">
        <v>437000</v>
      </c>
      <c r="M204" s="695">
        <v>437000</v>
      </c>
      <c r="N204" s="241"/>
      <c r="O204" s="241"/>
      <c r="P204" s="241"/>
      <c r="Q204" s="241"/>
      <c r="R204" s="241"/>
    </row>
    <row r="205" spans="1:18" s="209" customFormat="1" ht="12.75" customHeight="1" x14ac:dyDescent="0.2">
      <c r="A205" s="241"/>
      <c r="B205" s="215" t="s">
        <v>315</v>
      </c>
      <c r="C205" s="648">
        <v>0</v>
      </c>
      <c r="D205" s="669">
        <v>900000</v>
      </c>
      <c r="E205" s="670">
        <v>900000</v>
      </c>
      <c r="F205" s="678">
        <v>900000</v>
      </c>
      <c r="G205" s="704">
        <v>900000</v>
      </c>
      <c r="H205" s="650">
        <v>900000</v>
      </c>
      <c r="I205" s="678">
        <v>900000</v>
      </c>
      <c r="J205" s="678">
        <v>900000</v>
      </c>
      <c r="K205" s="678">
        <v>900000</v>
      </c>
      <c r="L205" s="678">
        <v>900000</v>
      </c>
      <c r="M205" s="695">
        <v>900000</v>
      </c>
      <c r="N205" s="241"/>
      <c r="O205" s="241"/>
      <c r="P205" s="241"/>
      <c r="Q205" s="241"/>
      <c r="R205" s="241"/>
    </row>
    <row r="206" spans="1:18" s="209" customFormat="1" ht="12.75" customHeight="1" x14ac:dyDescent="0.2">
      <c r="A206" s="241"/>
      <c r="B206" s="343" t="s">
        <v>299</v>
      </c>
      <c r="C206" s="331">
        <f>SUM(C201:C202)</f>
        <v>143691069</v>
      </c>
      <c r="D206" s="668">
        <f>SUM(D201:D202)</f>
        <v>144222961</v>
      </c>
      <c r="E206" s="668">
        <f t="shared" ref="E206:F206" si="59">SUM(E201:E202)</f>
        <v>146380240.3309916</v>
      </c>
      <c r="F206" s="668">
        <f t="shared" si="59"/>
        <v>147346386.65172893</v>
      </c>
      <c r="G206" s="668">
        <f t="shared" ref="G206:M206" si="60">SUM(G201:G202)</f>
        <v>148689522.28982955</v>
      </c>
      <c r="H206" s="703">
        <f t="shared" si="60"/>
        <v>148660921.09376273</v>
      </c>
      <c r="I206" s="668">
        <f t="shared" si="60"/>
        <v>151678233.91142446</v>
      </c>
      <c r="J206" s="668">
        <f t="shared" si="60"/>
        <v>153244509.38645959</v>
      </c>
      <c r="K206" s="668">
        <f t="shared" si="60"/>
        <v>153863686.8851018</v>
      </c>
      <c r="L206" s="668">
        <f t="shared" si="60"/>
        <v>153717534.46599779</v>
      </c>
      <c r="M206" s="332">
        <f t="shared" si="60"/>
        <v>154651339.07001603</v>
      </c>
      <c r="N206" s="241"/>
      <c r="O206" s="241"/>
      <c r="P206" s="241"/>
      <c r="Q206" s="241"/>
      <c r="R206" s="241"/>
    </row>
    <row r="207" spans="1:18" s="209" customFormat="1" ht="12.75" customHeight="1" x14ac:dyDescent="0.2">
      <c r="A207" s="241"/>
      <c r="B207" s="243"/>
      <c r="C207" s="319"/>
      <c r="D207" s="319"/>
      <c r="E207" s="680"/>
      <c r="F207" s="319"/>
      <c r="G207" s="319"/>
      <c r="H207" s="319"/>
      <c r="I207" s="319"/>
      <c r="J207" s="319"/>
      <c r="K207" s="319"/>
      <c r="L207" s="319"/>
      <c r="M207" s="319"/>
      <c r="N207" s="241"/>
      <c r="O207" s="241"/>
      <c r="P207" s="241"/>
      <c r="Q207" s="241"/>
      <c r="R207" s="241"/>
    </row>
    <row r="208" spans="1:18" s="209" customFormat="1" ht="12.75" customHeight="1" x14ac:dyDescent="0.2">
      <c r="A208" s="241"/>
      <c r="B208" s="353" t="s">
        <v>268</v>
      </c>
      <c r="C208" s="361"/>
      <c r="D208" s="675"/>
      <c r="E208" s="377"/>
      <c r="F208" s="675"/>
      <c r="G208" s="675"/>
      <c r="H208" s="707"/>
      <c r="I208" s="675"/>
      <c r="J208" s="675"/>
      <c r="K208" s="675"/>
      <c r="L208" s="675"/>
      <c r="M208" s="683"/>
      <c r="N208" s="241"/>
      <c r="O208" s="241"/>
      <c r="P208" s="241"/>
      <c r="Q208" s="241"/>
      <c r="R208" s="241"/>
    </row>
    <row r="209" spans="1:21" s="209" customFormat="1" ht="12.75" customHeight="1" x14ac:dyDescent="0.2">
      <c r="A209" s="241"/>
      <c r="B209" s="215" t="s">
        <v>269</v>
      </c>
      <c r="C209" s="318">
        <f>C105</f>
        <v>3943465</v>
      </c>
      <c r="D209" s="667">
        <f>'Assets - NHC'!O93</f>
        <v>3179500</v>
      </c>
      <c r="E209" s="670">
        <v>7471781</v>
      </c>
      <c r="F209" s="678">
        <v>4110887</v>
      </c>
      <c r="G209" s="704">
        <v>4379834</v>
      </c>
      <c r="H209" s="650">
        <v>4079355</v>
      </c>
      <c r="I209" s="678">
        <v>3903158</v>
      </c>
      <c r="J209" s="678">
        <v>4869713</v>
      </c>
      <c r="K209" s="678">
        <v>4998175</v>
      </c>
      <c r="L209" s="678">
        <v>4099299</v>
      </c>
      <c r="M209" s="695">
        <v>4879758</v>
      </c>
      <c r="N209" s="241"/>
      <c r="O209" s="241"/>
      <c r="P209" s="241"/>
      <c r="Q209" s="241"/>
      <c r="R209" s="241"/>
    </row>
    <row r="210" spans="1:21" s="209" customFormat="1" ht="12.75" customHeight="1" x14ac:dyDescent="0.2">
      <c r="A210" s="241"/>
      <c r="B210" s="215" t="s">
        <v>270</v>
      </c>
      <c r="C210" s="318">
        <f>C106</f>
        <v>64890</v>
      </c>
      <c r="D210" s="667">
        <f>'Assets - NHC'!N93</f>
        <v>373500</v>
      </c>
      <c r="E210" s="670">
        <v>1373326</v>
      </c>
      <c r="F210" s="678">
        <v>770055</v>
      </c>
      <c r="G210" s="704">
        <v>559708</v>
      </c>
      <c r="H210" s="650">
        <v>325000</v>
      </c>
      <c r="I210" s="678">
        <v>3900000</v>
      </c>
      <c r="J210" s="678">
        <v>1845000</v>
      </c>
      <c r="K210" s="678">
        <v>535000</v>
      </c>
      <c r="L210" s="678">
        <v>130000</v>
      </c>
      <c r="M210" s="695">
        <v>55000</v>
      </c>
      <c r="N210" s="241"/>
      <c r="O210" s="241"/>
      <c r="P210" s="241"/>
      <c r="Q210" s="241"/>
      <c r="R210" s="241"/>
    </row>
    <row r="211" spans="1:21" s="209" customFormat="1" ht="12.75" customHeight="1" x14ac:dyDescent="0.2">
      <c r="A211" s="241"/>
      <c r="B211" s="215" t="s">
        <v>271</v>
      </c>
      <c r="C211" s="318">
        <f>C107</f>
        <v>1206273</v>
      </c>
      <c r="D211" s="667">
        <f>'Assets - NHC'!Q93</f>
        <v>3365519</v>
      </c>
      <c r="E211" s="670">
        <v>1103000</v>
      </c>
      <c r="F211" s="678">
        <v>1583000</v>
      </c>
      <c r="G211" s="704">
        <v>2320000</v>
      </c>
      <c r="H211" s="650">
        <v>866916</v>
      </c>
      <c r="I211" s="678">
        <v>930000</v>
      </c>
      <c r="J211" s="678">
        <v>214050</v>
      </c>
      <c r="K211" s="678">
        <v>130000</v>
      </c>
      <c r="L211" s="678">
        <v>130000</v>
      </c>
      <c r="M211" s="695">
        <v>1290000</v>
      </c>
      <c r="N211" s="241"/>
      <c r="O211" s="241"/>
      <c r="P211" s="241"/>
      <c r="Q211" s="241"/>
      <c r="R211" s="241"/>
    </row>
    <row r="212" spans="1:21" s="209" customFormat="1" ht="12.75" customHeight="1" x14ac:dyDescent="0.2">
      <c r="A212" s="241"/>
      <c r="B212" s="215" t="s">
        <v>272</v>
      </c>
      <c r="C212" s="318">
        <f>C108</f>
        <v>0</v>
      </c>
      <c r="D212" s="667">
        <f>'Assets - NHC'!P93</f>
        <v>0</v>
      </c>
      <c r="E212" s="670"/>
      <c r="F212" s="678"/>
      <c r="G212" s="704"/>
      <c r="H212" s="650"/>
      <c r="I212" s="678"/>
      <c r="J212" s="678"/>
      <c r="K212" s="678"/>
      <c r="L212" s="678"/>
      <c r="M212" s="695"/>
      <c r="N212" s="241"/>
      <c r="O212" s="241"/>
      <c r="P212" s="241"/>
      <c r="Q212" s="241"/>
      <c r="R212" s="241"/>
    </row>
    <row r="213" spans="1:21" s="209" customFormat="1" ht="12.75" customHeight="1" x14ac:dyDescent="0.2">
      <c r="A213" s="241"/>
      <c r="B213" s="339" t="s">
        <v>273</v>
      </c>
      <c r="C213" s="331">
        <f>C109</f>
        <v>5214628</v>
      </c>
      <c r="D213" s="668">
        <f>SUM(D209:D212)</f>
        <v>6918519</v>
      </c>
      <c r="E213" s="668">
        <f t="shared" ref="E213:F213" si="61">SUM(E209:E212)</f>
        <v>9948107</v>
      </c>
      <c r="F213" s="668">
        <f t="shared" si="61"/>
        <v>6463942</v>
      </c>
      <c r="G213" s="668">
        <f t="shared" ref="G213:M213" si="62">SUM(G209:G212)</f>
        <v>7259542</v>
      </c>
      <c r="H213" s="703">
        <f t="shared" si="62"/>
        <v>5271271</v>
      </c>
      <c r="I213" s="668">
        <f t="shared" si="62"/>
        <v>8733158</v>
      </c>
      <c r="J213" s="668">
        <f t="shared" si="62"/>
        <v>6928763</v>
      </c>
      <c r="K213" s="668">
        <f t="shared" si="62"/>
        <v>5663175</v>
      </c>
      <c r="L213" s="668">
        <f t="shared" si="62"/>
        <v>4359299</v>
      </c>
      <c r="M213" s="332">
        <f t="shared" si="62"/>
        <v>6224758</v>
      </c>
      <c r="N213" s="241"/>
      <c r="O213" s="241"/>
      <c r="P213" s="241"/>
      <c r="Q213" s="241"/>
      <c r="R213" s="241"/>
    </row>
    <row r="214" spans="1:21" s="209" customFormat="1" x14ac:dyDescent="0.2">
      <c r="A214" s="241"/>
      <c r="B214" s="243"/>
      <c r="C214" s="319"/>
      <c r="D214" s="316"/>
      <c r="E214" s="241"/>
      <c r="F214" s="241"/>
      <c r="G214" s="241"/>
      <c r="H214" s="241"/>
      <c r="I214" s="241"/>
      <c r="J214" s="241"/>
      <c r="K214" s="241"/>
      <c r="L214" s="241"/>
      <c r="M214" s="241"/>
      <c r="N214" s="241"/>
      <c r="O214" s="241"/>
      <c r="P214" s="241"/>
      <c r="Q214" s="241"/>
      <c r="R214" s="241"/>
      <c r="T214" s="224"/>
      <c r="U214" s="225"/>
    </row>
    <row r="215" spans="1:21" s="209" customFormat="1" x14ac:dyDescent="0.2">
      <c r="A215" s="241"/>
      <c r="B215" s="243"/>
      <c r="C215" s="319"/>
      <c r="D215" s="316"/>
      <c r="E215" s="241"/>
      <c r="F215" s="241"/>
      <c r="G215" s="241"/>
      <c r="H215" s="241"/>
      <c r="I215" s="241"/>
      <c r="J215" s="241"/>
      <c r="K215" s="241"/>
      <c r="L215" s="241"/>
      <c r="M215" s="241"/>
      <c r="N215" s="241"/>
      <c r="O215" s="241"/>
      <c r="P215" s="241"/>
      <c r="Q215" s="241"/>
      <c r="R215" s="241"/>
      <c r="T215" s="224"/>
      <c r="U215" s="225"/>
    </row>
    <row r="216" spans="1:21" s="209" customFormat="1" ht="19.5" x14ac:dyDescent="0.25">
      <c r="A216" s="241"/>
      <c r="B216" s="302" t="s">
        <v>263</v>
      </c>
      <c r="C216" s="319"/>
      <c r="D216" s="316"/>
      <c r="E216" s="241"/>
      <c r="F216" s="241"/>
      <c r="G216" s="241"/>
      <c r="H216" s="241"/>
      <c r="I216" s="241"/>
      <c r="J216" s="241"/>
      <c r="K216" s="241"/>
      <c r="L216" s="241"/>
      <c r="M216" s="241"/>
      <c r="N216" s="241"/>
      <c r="O216" s="241"/>
      <c r="P216" s="241"/>
      <c r="Q216" s="241"/>
      <c r="R216" s="241"/>
      <c r="T216" s="224"/>
      <c r="U216" s="225"/>
    </row>
    <row r="217" spans="1:21" s="209" customFormat="1" ht="12.75" customHeight="1" x14ac:dyDescent="0.2">
      <c r="A217" s="241"/>
      <c r="B217" s="241"/>
      <c r="C217" s="241"/>
      <c r="D217" s="241"/>
      <c r="E217" s="241"/>
      <c r="F217" s="241"/>
      <c r="G217" s="241"/>
      <c r="H217" s="241"/>
      <c r="I217" s="241"/>
      <c r="J217" s="241"/>
      <c r="K217" s="241"/>
      <c r="L217" s="241"/>
      <c r="M217" s="241"/>
      <c r="N217" s="241"/>
      <c r="O217" s="241"/>
      <c r="P217" s="241"/>
      <c r="Q217" s="241"/>
      <c r="R217" s="241"/>
    </row>
    <row r="218" spans="1:21" s="209" customFormat="1" ht="12.75" customHeight="1" x14ac:dyDescent="0.2">
      <c r="A218" s="241"/>
      <c r="B218" s="394" t="s">
        <v>159</v>
      </c>
      <c r="C218" s="395"/>
      <c r="D218" s="395"/>
      <c r="E218" s="395"/>
      <c r="F218" s="395"/>
      <c r="G218" s="666"/>
      <c r="H218" s="700"/>
      <c r="I218" s="395"/>
      <c r="J218" s="395"/>
      <c r="K218" s="395"/>
      <c r="L218" s="395"/>
      <c r="M218" s="671"/>
      <c r="N218" s="241"/>
      <c r="O218" s="241"/>
      <c r="P218" s="241"/>
      <c r="Q218" s="241"/>
      <c r="R218" s="241"/>
    </row>
    <row r="219" spans="1:21" s="209" customFormat="1" ht="12.75" customHeight="1" x14ac:dyDescent="0.2">
      <c r="A219" s="241"/>
      <c r="B219" s="327" t="s">
        <v>146</v>
      </c>
      <c r="C219" s="318">
        <f>IF(ISBLANK(C115),,C11-C115)</f>
        <v>0</v>
      </c>
      <c r="D219" s="318">
        <f t="shared" ref="D219:M219" si="63">IF(ISBLANK(D115),,D11-D115)</f>
        <v>959818</v>
      </c>
      <c r="E219" s="318">
        <f t="shared" si="63"/>
        <v>983813.45000000112</v>
      </c>
      <c r="F219" s="318">
        <f t="shared" si="63"/>
        <v>1008408.7862500008</v>
      </c>
      <c r="G219" s="667">
        <f t="shared" si="63"/>
        <v>1033619.0059062503</v>
      </c>
      <c r="H219" s="333">
        <f t="shared" si="63"/>
        <v>1059459.4810539074</v>
      </c>
      <c r="I219" s="318">
        <f t="shared" si="63"/>
        <v>1085945.9680802561</v>
      </c>
      <c r="J219" s="318">
        <f t="shared" si="63"/>
        <v>1113094.6172822621</v>
      </c>
      <c r="K219" s="318">
        <f t="shared" si="63"/>
        <v>1140921.9827143196</v>
      </c>
      <c r="L219" s="318">
        <f t="shared" si="63"/>
        <v>1169445.0322821774</v>
      </c>
      <c r="M219" s="329">
        <f t="shared" si="63"/>
        <v>1198681.1580892317</v>
      </c>
      <c r="N219" s="241"/>
      <c r="O219" s="241"/>
      <c r="P219" s="241"/>
      <c r="Q219" s="241"/>
      <c r="R219" s="241"/>
    </row>
    <row r="220" spans="1:21" s="209" customFormat="1" ht="12.75" customHeight="1" x14ac:dyDescent="0.2">
      <c r="A220" s="241"/>
      <c r="B220" s="327" t="s">
        <v>147</v>
      </c>
      <c r="C220" s="318">
        <f t="shared" ref="C220:M220" si="64">IF(ISBLANK(C116),,C12-C116)</f>
        <v>0</v>
      </c>
      <c r="D220" s="318">
        <f t="shared" si="64"/>
        <v>239951</v>
      </c>
      <c r="E220" s="318">
        <f t="shared" si="64"/>
        <v>245949.77499999991</v>
      </c>
      <c r="F220" s="318">
        <f t="shared" si="64"/>
        <v>252098.51937500015</v>
      </c>
      <c r="G220" s="667">
        <f t="shared" si="64"/>
        <v>258400.98235937534</v>
      </c>
      <c r="H220" s="333">
        <f t="shared" si="64"/>
        <v>264861.00691835955</v>
      </c>
      <c r="I220" s="318">
        <f t="shared" si="64"/>
        <v>271482.53209131863</v>
      </c>
      <c r="J220" s="318">
        <f t="shared" si="64"/>
        <v>278269.59539360134</v>
      </c>
      <c r="K220" s="318">
        <f t="shared" si="64"/>
        <v>285226.3352784412</v>
      </c>
      <c r="L220" s="318">
        <f t="shared" si="64"/>
        <v>292356.99366040248</v>
      </c>
      <c r="M220" s="329">
        <f t="shared" si="64"/>
        <v>299665.91850191262</v>
      </c>
      <c r="N220" s="241"/>
      <c r="O220" s="241"/>
      <c r="P220" s="241"/>
      <c r="Q220" s="241"/>
      <c r="R220" s="241"/>
    </row>
    <row r="221" spans="1:21" s="209" customFormat="1" ht="12.75" customHeight="1" x14ac:dyDescent="0.2">
      <c r="A221" s="241"/>
      <c r="B221" s="328" t="s">
        <v>366</v>
      </c>
      <c r="C221" s="318">
        <f t="shared" ref="C221:M221" si="65">IF(ISBLANK(C117),,C13-C117)</f>
        <v>0</v>
      </c>
      <c r="D221" s="318">
        <f t="shared" si="65"/>
        <v>1199769</v>
      </c>
      <c r="E221" s="318">
        <f t="shared" si="65"/>
        <v>1229763.2250000015</v>
      </c>
      <c r="F221" s="318">
        <f t="shared" si="65"/>
        <v>1260507.305625001</v>
      </c>
      <c r="G221" s="667">
        <f t="shared" si="65"/>
        <v>1292019.9882656261</v>
      </c>
      <c r="H221" s="333">
        <f t="shared" si="65"/>
        <v>1324320.487972267</v>
      </c>
      <c r="I221" s="318">
        <f t="shared" si="65"/>
        <v>1357428.5001715738</v>
      </c>
      <c r="J221" s="318">
        <f t="shared" si="65"/>
        <v>1391364.2126758639</v>
      </c>
      <c r="K221" s="318">
        <f t="shared" si="65"/>
        <v>1426148.3179927599</v>
      </c>
      <c r="L221" s="318">
        <f t="shared" si="65"/>
        <v>1461802.0259425808</v>
      </c>
      <c r="M221" s="329">
        <f t="shared" si="65"/>
        <v>1498347.0765911452</v>
      </c>
      <c r="N221" s="241"/>
      <c r="O221" s="241"/>
      <c r="P221" s="241"/>
      <c r="Q221" s="241"/>
      <c r="R221" s="241"/>
    </row>
    <row r="222" spans="1:21" s="209" customFormat="1" ht="12.75" customHeight="1" x14ac:dyDescent="0.2">
      <c r="A222" s="241"/>
      <c r="B222" s="327" t="s">
        <v>200</v>
      </c>
      <c r="C222" s="318">
        <f t="shared" ref="C222:M222" si="66">IF(ISBLANK(C118),,C14-C118)</f>
        <v>0</v>
      </c>
      <c r="D222" s="318">
        <f t="shared" si="66"/>
        <v>0</v>
      </c>
      <c r="E222" s="318">
        <f t="shared" si="66"/>
        <v>0</v>
      </c>
      <c r="F222" s="318">
        <f t="shared" si="66"/>
        <v>0</v>
      </c>
      <c r="G222" s="667">
        <f t="shared" si="66"/>
        <v>0</v>
      </c>
      <c r="H222" s="333">
        <f t="shared" si="66"/>
        <v>0</v>
      </c>
      <c r="I222" s="318">
        <f t="shared" si="66"/>
        <v>0</v>
      </c>
      <c r="J222" s="318">
        <f t="shared" si="66"/>
        <v>0</v>
      </c>
      <c r="K222" s="318">
        <f t="shared" si="66"/>
        <v>0</v>
      </c>
      <c r="L222" s="318">
        <f t="shared" si="66"/>
        <v>0</v>
      </c>
      <c r="M222" s="329">
        <f t="shared" si="66"/>
        <v>0</v>
      </c>
      <c r="N222" s="241"/>
      <c r="O222" s="241"/>
      <c r="P222" s="241"/>
      <c r="Q222" s="241"/>
      <c r="R222" s="241"/>
    </row>
    <row r="223" spans="1:21" s="209" customFormat="1" ht="12.75" customHeight="1" x14ac:dyDescent="0.2">
      <c r="A223" s="241"/>
      <c r="B223" s="327" t="s">
        <v>201</v>
      </c>
      <c r="C223" s="318">
        <f t="shared" ref="C223:M223" si="67">IF(ISBLANK(C119),,C15-C119)</f>
        <v>0</v>
      </c>
      <c r="D223" s="318">
        <f t="shared" si="67"/>
        <v>0</v>
      </c>
      <c r="E223" s="318">
        <f t="shared" si="67"/>
        <v>0</v>
      </c>
      <c r="F223" s="318">
        <f t="shared" si="67"/>
        <v>0</v>
      </c>
      <c r="G223" s="667">
        <f t="shared" si="67"/>
        <v>0</v>
      </c>
      <c r="H223" s="333">
        <f t="shared" si="67"/>
        <v>0</v>
      </c>
      <c r="I223" s="318">
        <f t="shared" si="67"/>
        <v>0</v>
      </c>
      <c r="J223" s="318">
        <f t="shared" si="67"/>
        <v>0</v>
      </c>
      <c r="K223" s="318">
        <f t="shared" si="67"/>
        <v>0</v>
      </c>
      <c r="L223" s="318">
        <f t="shared" si="67"/>
        <v>0</v>
      </c>
      <c r="M223" s="329">
        <f t="shared" si="67"/>
        <v>0</v>
      </c>
      <c r="N223" s="241"/>
      <c r="O223" s="241"/>
      <c r="P223" s="241"/>
      <c r="Q223" s="241"/>
      <c r="R223" s="241"/>
    </row>
    <row r="224" spans="1:21" s="209" customFormat="1" ht="12.75" customHeight="1" x14ac:dyDescent="0.2">
      <c r="A224" s="241"/>
      <c r="B224" s="327" t="s">
        <v>202</v>
      </c>
      <c r="C224" s="318">
        <f t="shared" ref="C224:M224" si="68">IF(ISBLANK(C120),,C16-C120)</f>
        <v>0</v>
      </c>
      <c r="D224" s="318">
        <f t="shared" si="68"/>
        <v>0</v>
      </c>
      <c r="E224" s="318">
        <f t="shared" si="68"/>
        <v>0</v>
      </c>
      <c r="F224" s="318">
        <f t="shared" si="68"/>
        <v>0</v>
      </c>
      <c r="G224" s="329">
        <f t="shared" si="68"/>
        <v>0</v>
      </c>
      <c r="H224" s="333">
        <f t="shared" si="68"/>
        <v>0</v>
      </c>
      <c r="I224" s="318">
        <f t="shared" si="68"/>
        <v>0</v>
      </c>
      <c r="J224" s="318">
        <f t="shared" si="68"/>
        <v>0</v>
      </c>
      <c r="K224" s="318">
        <f t="shared" si="68"/>
        <v>0</v>
      </c>
      <c r="L224" s="318">
        <f t="shared" si="68"/>
        <v>0</v>
      </c>
      <c r="M224" s="329">
        <f t="shared" si="68"/>
        <v>0</v>
      </c>
      <c r="N224" s="241"/>
      <c r="O224" s="241"/>
      <c r="P224" s="241"/>
      <c r="Q224" s="241"/>
      <c r="R224" s="241"/>
    </row>
    <row r="225" spans="1:18" s="209" customFormat="1" ht="12.75" customHeight="1" x14ac:dyDescent="0.2">
      <c r="A225" s="241"/>
      <c r="B225" s="327" t="s">
        <v>203</v>
      </c>
      <c r="C225" s="318">
        <f t="shared" ref="C225:M225" si="69">IF(ISBLANK(C121),,C17-C121)</f>
        <v>0</v>
      </c>
      <c r="D225" s="318">
        <f t="shared" si="69"/>
        <v>0</v>
      </c>
      <c r="E225" s="318">
        <f t="shared" si="69"/>
        <v>0</v>
      </c>
      <c r="F225" s="318">
        <f t="shared" si="69"/>
        <v>0</v>
      </c>
      <c r="G225" s="329">
        <f t="shared" si="69"/>
        <v>0</v>
      </c>
      <c r="H225" s="333">
        <f t="shared" si="69"/>
        <v>0</v>
      </c>
      <c r="I225" s="318">
        <f t="shared" si="69"/>
        <v>0</v>
      </c>
      <c r="J225" s="318">
        <f t="shared" si="69"/>
        <v>0</v>
      </c>
      <c r="K225" s="318">
        <f t="shared" si="69"/>
        <v>0</v>
      </c>
      <c r="L225" s="318">
        <f t="shared" si="69"/>
        <v>0</v>
      </c>
      <c r="M225" s="329">
        <f t="shared" si="69"/>
        <v>0</v>
      </c>
      <c r="N225" s="241"/>
      <c r="O225" s="241"/>
      <c r="P225" s="241"/>
      <c r="Q225" s="241"/>
      <c r="R225" s="241"/>
    </row>
    <row r="226" spans="1:18" s="209" customFormat="1" ht="12.75" customHeight="1" x14ac:dyDescent="0.2">
      <c r="A226" s="241"/>
      <c r="B226" s="327" t="s">
        <v>204</v>
      </c>
      <c r="C226" s="318">
        <f t="shared" ref="C226:M226" si="70">IF(ISBLANK(C122),,C18-C122)</f>
        <v>0</v>
      </c>
      <c r="D226" s="318">
        <f t="shared" si="70"/>
        <v>0</v>
      </c>
      <c r="E226" s="318">
        <f t="shared" si="70"/>
        <v>0</v>
      </c>
      <c r="F226" s="318">
        <f t="shared" si="70"/>
        <v>0</v>
      </c>
      <c r="G226" s="329">
        <f t="shared" si="70"/>
        <v>0</v>
      </c>
      <c r="H226" s="333">
        <f t="shared" si="70"/>
        <v>0</v>
      </c>
      <c r="I226" s="318">
        <f t="shared" si="70"/>
        <v>0</v>
      </c>
      <c r="J226" s="318">
        <f t="shared" si="70"/>
        <v>0</v>
      </c>
      <c r="K226" s="318">
        <f t="shared" si="70"/>
        <v>0</v>
      </c>
      <c r="L226" s="318">
        <f t="shared" si="70"/>
        <v>0</v>
      </c>
      <c r="M226" s="329">
        <f t="shared" si="70"/>
        <v>0</v>
      </c>
      <c r="N226" s="241"/>
      <c r="O226" s="241"/>
      <c r="P226" s="241"/>
      <c r="Q226" s="241"/>
      <c r="R226" s="241"/>
    </row>
    <row r="227" spans="1:18" s="209" customFormat="1" ht="12.75" customHeight="1" x14ac:dyDescent="0.2">
      <c r="A227" s="241"/>
      <c r="B227" s="327" t="s">
        <v>205</v>
      </c>
      <c r="C227" s="318">
        <f t="shared" ref="C227:M227" si="71">IF(ISBLANK(C123),,C19-C123)</f>
        <v>0</v>
      </c>
      <c r="D227" s="318">
        <f t="shared" si="71"/>
        <v>0</v>
      </c>
      <c r="E227" s="318">
        <f t="shared" si="71"/>
        <v>0</v>
      </c>
      <c r="F227" s="318">
        <f t="shared" si="71"/>
        <v>0</v>
      </c>
      <c r="G227" s="329">
        <f t="shared" si="71"/>
        <v>0</v>
      </c>
      <c r="H227" s="333">
        <f t="shared" si="71"/>
        <v>0</v>
      </c>
      <c r="I227" s="318">
        <f t="shared" si="71"/>
        <v>0</v>
      </c>
      <c r="J227" s="318">
        <f t="shared" si="71"/>
        <v>0</v>
      </c>
      <c r="K227" s="318">
        <f t="shared" si="71"/>
        <v>0</v>
      </c>
      <c r="L227" s="318">
        <f t="shared" si="71"/>
        <v>0</v>
      </c>
      <c r="M227" s="329">
        <f t="shared" si="71"/>
        <v>0</v>
      </c>
      <c r="N227" s="241"/>
      <c r="O227" s="241"/>
      <c r="P227" s="241"/>
      <c r="Q227" s="241"/>
      <c r="R227" s="241"/>
    </row>
    <row r="228" spans="1:18" s="323" customFormat="1" ht="12.75" customHeight="1" x14ac:dyDescent="0.2">
      <c r="A228" s="301"/>
      <c r="B228" s="330" t="s">
        <v>206</v>
      </c>
      <c r="C228" s="725">
        <f t="shared" ref="C228:M228" si="72">IF(ISBLANK(C124),,C20-C124)</f>
        <v>0</v>
      </c>
      <c r="D228" s="725">
        <f t="shared" si="72"/>
        <v>1199769</v>
      </c>
      <c r="E228" s="725">
        <f t="shared" si="72"/>
        <v>1229763.2250000015</v>
      </c>
      <c r="F228" s="725">
        <f t="shared" si="72"/>
        <v>1260507.305625001</v>
      </c>
      <c r="G228" s="726">
        <f t="shared" si="72"/>
        <v>1292019.9882656261</v>
      </c>
      <c r="H228" s="724">
        <f t="shared" si="72"/>
        <v>1324320.487972267</v>
      </c>
      <c r="I228" s="725">
        <f t="shared" si="72"/>
        <v>1357428.500171572</v>
      </c>
      <c r="J228" s="725">
        <f t="shared" si="72"/>
        <v>1391364.212675862</v>
      </c>
      <c r="K228" s="725">
        <f t="shared" si="72"/>
        <v>1426148.317992758</v>
      </c>
      <c r="L228" s="725">
        <f t="shared" si="72"/>
        <v>1461802.0259425789</v>
      </c>
      <c r="M228" s="726">
        <f t="shared" si="72"/>
        <v>1498347.0765911452</v>
      </c>
      <c r="N228" s="301"/>
      <c r="O228" s="301"/>
      <c r="P228" s="301"/>
      <c r="Q228" s="301"/>
      <c r="R228" s="301"/>
    </row>
    <row r="229" spans="1:18" s="209" customFormat="1" ht="12.75" customHeight="1" x14ac:dyDescent="0.2">
      <c r="A229" s="241"/>
      <c r="B229" s="243"/>
      <c r="C229" s="319"/>
      <c r="D229" s="319"/>
      <c r="E229" s="319"/>
      <c r="F229" s="319"/>
      <c r="G229" s="319"/>
      <c r="H229" s="319"/>
      <c r="I229" s="319"/>
      <c r="J229" s="319"/>
      <c r="K229" s="319"/>
      <c r="L229" s="319"/>
      <c r="M229" s="319"/>
      <c r="N229" s="241"/>
      <c r="O229" s="241"/>
      <c r="P229" s="241"/>
      <c r="Q229" s="241"/>
      <c r="R229" s="241"/>
    </row>
    <row r="230" spans="1:18" s="209" customFormat="1" ht="12.75" customHeight="1" x14ac:dyDescent="0.2">
      <c r="A230" s="241"/>
      <c r="B230" s="394" t="s">
        <v>247</v>
      </c>
      <c r="C230" s="396"/>
      <c r="D230" s="396"/>
      <c r="E230" s="396"/>
      <c r="F230" s="396"/>
      <c r="G230" s="673"/>
      <c r="H230" s="705"/>
      <c r="I230" s="396"/>
      <c r="J230" s="396"/>
      <c r="K230" s="396"/>
      <c r="L230" s="396"/>
      <c r="M230" s="682"/>
      <c r="N230" s="241"/>
      <c r="O230" s="241"/>
      <c r="P230" s="241"/>
      <c r="Q230" s="241"/>
      <c r="R230" s="241"/>
    </row>
    <row r="231" spans="1:18" s="209" customFormat="1" ht="12.75" customHeight="1" x14ac:dyDescent="0.2">
      <c r="A231" s="241"/>
      <c r="B231" s="327" t="s">
        <v>159</v>
      </c>
      <c r="C231" s="318">
        <f>IF(ISBLANK(C127),,C23-C127)</f>
        <v>0</v>
      </c>
      <c r="D231" s="318">
        <f t="shared" ref="D231:M231" si="73">IF(ISBLANK(D127),,D23-D127)</f>
        <v>1199769</v>
      </c>
      <c r="E231" s="318">
        <f t="shared" si="73"/>
        <v>1229763.2250000015</v>
      </c>
      <c r="F231" s="318">
        <f t="shared" si="73"/>
        <v>1260507.305625001</v>
      </c>
      <c r="G231" s="667">
        <f t="shared" si="73"/>
        <v>1292019.9882656261</v>
      </c>
      <c r="H231" s="333">
        <f t="shared" si="73"/>
        <v>1324320.487972267</v>
      </c>
      <c r="I231" s="318">
        <f t="shared" si="73"/>
        <v>1357428.500171572</v>
      </c>
      <c r="J231" s="318">
        <f t="shared" si="73"/>
        <v>1391364.212675862</v>
      </c>
      <c r="K231" s="318">
        <f t="shared" si="73"/>
        <v>1426148.317992758</v>
      </c>
      <c r="L231" s="318">
        <f t="shared" si="73"/>
        <v>1461802.0259425789</v>
      </c>
      <c r="M231" s="329">
        <f t="shared" si="73"/>
        <v>1498347.0765911452</v>
      </c>
      <c r="N231" s="241"/>
      <c r="O231" s="241"/>
      <c r="P231" s="241"/>
      <c r="Q231" s="241"/>
      <c r="R231" s="241"/>
    </row>
    <row r="232" spans="1:18" s="209" customFormat="1" ht="12.75" customHeight="1" x14ac:dyDescent="0.2">
      <c r="A232" s="241"/>
      <c r="B232" s="327" t="s">
        <v>248</v>
      </c>
      <c r="C232" s="318">
        <f t="shared" ref="C232:M232" si="74">IF(ISBLANK(C128),,C24-C128)</f>
        <v>0</v>
      </c>
      <c r="D232" s="318">
        <f t="shared" si="74"/>
        <v>0</v>
      </c>
      <c r="E232" s="318">
        <f t="shared" si="74"/>
        <v>0</v>
      </c>
      <c r="F232" s="318">
        <f t="shared" si="74"/>
        <v>0</v>
      </c>
      <c r="G232" s="667">
        <f t="shared" si="74"/>
        <v>0</v>
      </c>
      <c r="H232" s="333">
        <f t="shared" si="74"/>
        <v>0</v>
      </c>
      <c r="I232" s="318">
        <f t="shared" si="74"/>
        <v>0</v>
      </c>
      <c r="J232" s="318">
        <f t="shared" si="74"/>
        <v>0</v>
      </c>
      <c r="K232" s="318">
        <f t="shared" si="74"/>
        <v>0</v>
      </c>
      <c r="L232" s="318">
        <f t="shared" si="74"/>
        <v>0</v>
      </c>
      <c r="M232" s="329">
        <f t="shared" si="74"/>
        <v>0</v>
      </c>
      <c r="N232" s="241"/>
      <c r="O232" s="241"/>
      <c r="P232" s="241"/>
      <c r="Q232" s="241"/>
      <c r="R232" s="241"/>
    </row>
    <row r="233" spans="1:18" s="209" customFormat="1" ht="12.75" customHeight="1" x14ac:dyDescent="0.2">
      <c r="A233" s="241"/>
      <c r="B233" s="327" t="s">
        <v>74</v>
      </c>
      <c r="C233" s="318">
        <f t="shared" ref="C233:M233" si="75">IF(ISBLANK(C129),,C25-C129)</f>
        <v>0</v>
      </c>
      <c r="D233" s="318">
        <f t="shared" si="75"/>
        <v>0</v>
      </c>
      <c r="E233" s="318">
        <f t="shared" si="75"/>
        <v>0</v>
      </c>
      <c r="F233" s="318">
        <f t="shared" si="75"/>
        <v>0</v>
      </c>
      <c r="G233" s="667">
        <f t="shared" si="75"/>
        <v>0</v>
      </c>
      <c r="H233" s="333">
        <f t="shared" si="75"/>
        <v>0</v>
      </c>
      <c r="I233" s="318">
        <f t="shared" si="75"/>
        <v>0</v>
      </c>
      <c r="J233" s="318">
        <f t="shared" si="75"/>
        <v>0</v>
      </c>
      <c r="K233" s="318">
        <f t="shared" si="75"/>
        <v>0</v>
      </c>
      <c r="L233" s="318">
        <f t="shared" si="75"/>
        <v>0</v>
      </c>
      <c r="M233" s="329">
        <f t="shared" si="75"/>
        <v>0</v>
      </c>
      <c r="N233" s="241"/>
      <c r="O233" s="241"/>
      <c r="P233" s="241"/>
      <c r="Q233" s="241"/>
      <c r="R233" s="241"/>
    </row>
    <row r="234" spans="1:18" s="209" customFormat="1" ht="12.75" customHeight="1" x14ac:dyDescent="0.2">
      <c r="A234" s="241"/>
      <c r="B234" s="327" t="s">
        <v>249</v>
      </c>
      <c r="C234" s="318">
        <f t="shared" ref="C234:M234" si="76">IF(ISBLANK(C130),,C26-C130)</f>
        <v>0</v>
      </c>
      <c r="D234" s="318">
        <f t="shared" si="76"/>
        <v>0</v>
      </c>
      <c r="E234" s="318">
        <f t="shared" si="76"/>
        <v>0</v>
      </c>
      <c r="F234" s="318">
        <f t="shared" si="76"/>
        <v>0</v>
      </c>
      <c r="G234" s="667">
        <f t="shared" si="76"/>
        <v>0</v>
      </c>
      <c r="H234" s="333">
        <f t="shared" si="76"/>
        <v>0</v>
      </c>
      <c r="I234" s="318">
        <f t="shared" si="76"/>
        <v>0</v>
      </c>
      <c r="J234" s="318">
        <f t="shared" si="76"/>
        <v>0</v>
      </c>
      <c r="K234" s="318">
        <f t="shared" si="76"/>
        <v>0</v>
      </c>
      <c r="L234" s="318">
        <f t="shared" si="76"/>
        <v>0</v>
      </c>
      <c r="M234" s="329">
        <f t="shared" si="76"/>
        <v>0</v>
      </c>
      <c r="N234" s="241"/>
      <c r="O234" s="241"/>
      <c r="P234" s="241"/>
      <c r="Q234" s="241"/>
      <c r="R234" s="241"/>
    </row>
    <row r="235" spans="1:18" s="209" customFormat="1" ht="12.75" customHeight="1" x14ac:dyDescent="0.2">
      <c r="A235" s="241"/>
      <c r="B235" s="327" t="s">
        <v>302</v>
      </c>
      <c r="C235" s="318">
        <f t="shared" ref="C235:M235" si="77">IF(ISBLANK(C131),,C27-C131)</f>
        <v>0</v>
      </c>
      <c r="D235" s="318">
        <f t="shared" si="77"/>
        <v>0</v>
      </c>
      <c r="E235" s="318">
        <f t="shared" si="77"/>
        <v>0</v>
      </c>
      <c r="F235" s="318">
        <f t="shared" si="77"/>
        <v>0</v>
      </c>
      <c r="G235" s="667">
        <f t="shared" si="77"/>
        <v>0</v>
      </c>
      <c r="H235" s="333">
        <f t="shared" si="77"/>
        <v>0</v>
      </c>
      <c r="I235" s="318">
        <f t="shared" si="77"/>
        <v>0</v>
      </c>
      <c r="J235" s="318">
        <f t="shared" si="77"/>
        <v>0</v>
      </c>
      <c r="K235" s="318">
        <f t="shared" si="77"/>
        <v>0</v>
      </c>
      <c r="L235" s="318">
        <f t="shared" si="77"/>
        <v>0</v>
      </c>
      <c r="M235" s="329">
        <f t="shared" si="77"/>
        <v>0</v>
      </c>
      <c r="N235" s="241"/>
      <c r="O235" s="241"/>
      <c r="P235" s="241"/>
      <c r="Q235" s="241"/>
      <c r="R235" s="241"/>
    </row>
    <row r="236" spans="1:18" s="209" customFormat="1" ht="12.75" customHeight="1" x14ac:dyDescent="0.2">
      <c r="A236" s="241"/>
      <c r="B236" s="327" t="s">
        <v>303</v>
      </c>
      <c r="C236" s="318">
        <f t="shared" ref="C236:M236" si="78">IF(ISBLANK(C132),,C28-C132)</f>
        <v>0</v>
      </c>
      <c r="D236" s="318">
        <f t="shared" si="78"/>
        <v>0</v>
      </c>
      <c r="E236" s="318">
        <f t="shared" si="78"/>
        <v>0</v>
      </c>
      <c r="F236" s="318">
        <f t="shared" si="78"/>
        <v>0</v>
      </c>
      <c r="G236" s="667">
        <f t="shared" si="78"/>
        <v>0</v>
      </c>
      <c r="H236" s="333">
        <f t="shared" si="78"/>
        <v>0</v>
      </c>
      <c r="I236" s="318">
        <f t="shared" si="78"/>
        <v>0</v>
      </c>
      <c r="J236" s="318">
        <f t="shared" si="78"/>
        <v>0</v>
      </c>
      <c r="K236" s="318">
        <f t="shared" si="78"/>
        <v>0</v>
      </c>
      <c r="L236" s="318">
        <f t="shared" si="78"/>
        <v>0</v>
      </c>
      <c r="M236" s="329">
        <f t="shared" si="78"/>
        <v>0</v>
      </c>
      <c r="N236" s="241"/>
      <c r="O236" s="241"/>
      <c r="P236" s="241"/>
      <c r="Q236" s="241"/>
      <c r="R236" s="241"/>
    </row>
    <row r="237" spans="1:18" s="209" customFormat="1" ht="12.75" customHeight="1" x14ac:dyDescent="0.2">
      <c r="A237" s="241"/>
      <c r="B237" s="327" t="s">
        <v>250</v>
      </c>
      <c r="C237" s="318">
        <f t="shared" ref="C237:M237" si="79">IF(ISBLANK(C133),,C29-C133)</f>
        <v>0</v>
      </c>
      <c r="D237" s="318">
        <f t="shared" si="79"/>
        <v>4078000</v>
      </c>
      <c r="E237" s="318">
        <f t="shared" si="79"/>
        <v>0</v>
      </c>
      <c r="F237" s="318">
        <f t="shared" si="79"/>
        <v>0</v>
      </c>
      <c r="G237" s="667">
        <f t="shared" si="79"/>
        <v>0</v>
      </c>
      <c r="H237" s="333">
        <f t="shared" si="79"/>
        <v>0</v>
      </c>
      <c r="I237" s="318">
        <f t="shared" si="79"/>
        <v>0</v>
      </c>
      <c r="J237" s="318">
        <f t="shared" si="79"/>
        <v>0</v>
      </c>
      <c r="K237" s="318">
        <f t="shared" si="79"/>
        <v>0</v>
      </c>
      <c r="L237" s="318">
        <f t="shared" si="79"/>
        <v>0</v>
      </c>
      <c r="M237" s="329">
        <f t="shared" si="79"/>
        <v>0</v>
      </c>
      <c r="N237" s="241"/>
      <c r="O237" s="241"/>
      <c r="P237" s="241"/>
      <c r="Q237" s="241"/>
      <c r="R237" s="241"/>
    </row>
    <row r="238" spans="1:18" s="209" customFormat="1" ht="12.75" customHeight="1" x14ac:dyDescent="0.2">
      <c r="A238" s="241"/>
      <c r="B238" s="327" t="s">
        <v>302</v>
      </c>
      <c r="C238" s="318">
        <f t="shared" ref="C238:M238" si="80">IF(ISBLANK(C134),,C30-C134)</f>
        <v>0</v>
      </c>
      <c r="D238" s="318">
        <f t="shared" si="80"/>
        <v>0</v>
      </c>
      <c r="E238" s="318">
        <f t="shared" si="80"/>
        <v>0</v>
      </c>
      <c r="F238" s="318">
        <f t="shared" si="80"/>
        <v>0</v>
      </c>
      <c r="G238" s="667">
        <f t="shared" si="80"/>
        <v>0</v>
      </c>
      <c r="H238" s="333">
        <f t="shared" si="80"/>
        <v>0</v>
      </c>
      <c r="I238" s="318">
        <f t="shared" si="80"/>
        <v>0</v>
      </c>
      <c r="J238" s="318">
        <f t="shared" si="80"/>
        <v>0</v>
      </c>
      <c r="K238" s="318">
        <f t="shared" si="80"/>
        <v>0</v>
      </c>
      <c r="L238" s="318">
        <f t="shared" si="80"/>
        <v>0</v>
      </c>
      <c r="M238" s="329">
        <f t="shared" si="80"/>
        <v>0</v>
      </c>
      <c r="N238" s="241"/>
      <c r="O238" s="241"/>
      <c r="P238" s="241"/>
      <c r="Q238" s="241"/>
      <c r="R238" s="241"/>
    </row>
    <row r="239" spans="1:18" s="209" customFormat="1" ht="12.75" customHeight="1" x14ac:dyDescent="0.2">
      <c r="A239" s="241"/>
      <c r="B239" s="327" t="s">
        <v>303</v>
      </c>
      <c r="C239" s="318">
        <f t="shared" ref="C239:M239" si="81">IF(ISBLANK(C135),,C31-C135)</f>
        <v>0</v>
      </c>
      <c r="D239" s="318">
        <f t="shared" si="81"/>
        <v>4078000</v>
      </c>
      <c r="E239" s="318">
        <f t="shared" si="81"/>
        <v>0</v>
      </c>
      <c r="F239" s="318">
        <f t="shared" si="81"/>
        <v>0</v>
      </c>
      <c r="G239" s="667">
        <f t="shared" si="81"/>
        <v>0</v>
      </c>
      <c r="H239" s="333">
        <f t="shared" si="81"/>
        <v>0</v>
      </c>
      <c r="I239" s="318">
        <f t="shared" si="81"/>
        <v>0</v>
      </c>
      <c r="J239" s="318">
        <f t="shared" si="81"/>
        <v>0</v>
      </c>
      <c r="K239" s="318">
        <f t="shared" si="81"/>
        <v>0</v>
      </c>
      <c r="L239" s="318">
        <f t="shared" si="81"/>
        <v>0</v>
      </c>
      <c r="M239" s="329">
        <f t="shared" si="81"/>
        <v>0</v>
      </c>
      <c r="N239" s="241"/>
      <c r="O239" s="241"/>
      <c r="P239" s="241"/>
      <c r="Q239" s="241"/>
      <c r="R239" s="241"/>
    </row>
    <row r="240" spans="1:18" s="209" customFormat="1" ht="12.75" customHeight="1" x14ac:dyDescent="0.2">
      <c r="A240" s="241"/>
      <c r="B240" s="327" t="s">
        <v>304</v>
      </c>
      <c r="C240" s="318">
        <f t="shared" ref="C240:M240" si="82">IF(ISBLANK(C136),,C32-C136)</f>
        <v>0</v>
      </c>
      <c r="D240" s="318">
        <f t="shared" si="82"/>
        <v>0</v>
      </c>
      <c r="E240" s="318">
        <f t="shared" si="82"/>
        <v>0</v>
      </c>
      <c r="F240" s="318">
        <f t="shared" si="82"/>
        <v>0</v>
      </c>
      <c r="G240" s="667">
        <f t="shared" si="82"/>
        <v>0</v>
      </c>
      <c r="H240" s="333">
        <f t="shared" si="82"/>
        <v>0</v>
      </c>
      <c r="I240" s="318">
        <f t="shared" si="82"/>
        <v>0</v>
      </c>
      <c r="J240" s="318">
        <f t="shared" si="82"/>
        <v>0</v>
      </c>
      <c r="K240" s="318">
        <f t="shared" si="82"/>
        <v>0</v>
      </c>
      <c r="L240" s="318">
        <f t="shared" si="82"/>
        <v>0</v>
      </c>
      <c r="M240" s="329">
        <f t="shared" si="82"/>
        <v>0</v>
      </c>
      <c r="N240" s="241"/>
      <c r="O240" s="241"/>
      <c r="P240" s="241"/>
      <c r="Q240" s="241"/>
      <c r="R240" s="241"/>
    </row>
    <row r="241" spans="1:18" s="209" customFormat="1" ht="12.75" customHeight="1" x14ac:dyDescent="0.2">
      <c r="A241" s="241"/>
      <c r="B241" s="327" t="s">
        <v>305</v>
      </c>
      <c r="C241" s="318">
        <f t="shared" ref="C241:M241" si="83">IF(ISBLANK(C137),,C33-C137)</f>
        <v>0</v>
      </c>
      <c r="D241" s="318">
        <f t="shared" si="83"/>
        <v>0</v>
      </c>
      <c r="E241" s="318">
        <f t="shared" si="83"/>
        <v>0</v>
      </c>
      <c r="F241" s="318">
        <f t="shared" si="83"/>
        <v>0</v>
      </c>
      <c r="G241" s="667">
        <f t="shared" si="83"/>
        <v>0</v>
      </c>
      <c r="H241" s="333">
        <f t="shared" si="83"/>
        <v>0</v>
      </c>
      <c r="I241" s="318">
        <f t="shared" si="83"/>
        <v>0</v>
      </c>
      <c r="J241" s="318">
        <f t="shared" si="83"/>
        <v>0</v>
      </c>
      <c r="K241" s="318">
        <f t="shared" si="83"/>
        <v>0</v>
      </c>
      <c r="L241" s="318">
        <f t="shared" si="83"/>
        <v>0</v>
      </c>
      <c r="M241" s="329">
        <f t="shared" si="83"/>
        <v>0</v>
      </c>
      <c r="N241" s="241"/>
      <c r="O241" s="241"/>
      <c r="P241" s="241"/>
      <c r="Q241" s="241"/>
      <c r="R241" s="241"/>
    </row>
    <row r="242" spans="1:18" s="209" customFormat="1" ht="12.75" customHeight="1" x14ac:dyDescent="0.2">
      <c r="A242" s="241"/>
      <c r="B242" s="327" t="s">
        <v>306</v>
      </c>
      <c r="C242" s="318">
        <f t="shared" ref="C242:M242" si="84">IF(ISBLANK(C138),,C34-C138)</f>
        <v>0</v>
      </c>
      <c r="D242" s="318">
        <f t="shared" si="84"/>
        <v>0</v>
      </c>
      <c r="E242" s="318">
        <f t="shared" si="84"/>
        <v>0</v>
      </c>
      <c r="F242" s="318">
        <f t="shared" si="84"/>
        <v>0</v>
      </c>
      <c r="G242" s="667">
        <f t="shared" si="84"/>
        <v>0</v>
      </c>
      <c r="H242" s="333">
        <f t="shared" si="84"/>
        <v>0</v>
      </c>
      <c r="I242" s="318">
        <f t="shared" si="84"/>
        <v>0</v>
      </c>
      <c r="J242" s="318">
        <f t="shared" si="84"/>
        <v>0</v>
      </c>
      <c r="K242" s="318">
        <f t="shared" si="84"/>
        <v>0</v>
      </c>
      <c r="L242" s="318">
        <f t="shared" si="84"/>
        <v>0</v>
      </c>
      <c r="M242" s="329">
        <f t="shared" si="84"/>
        <v>0</v>
      </c>
      <c r="N242" s="241"/>
      <c r="O242" s="241"/>
      <c r="P242" s="241"/>
      <c r="Q242" s="241"/>
      <c r="R242" s="241"/>
    </row>
    <row r="243" spans="1:18" s="209" customFormat="1" ht="12.75" customHeight="1" x14ac:dyDescent="0.2">
      <c r="A243" s="241"/>
      <c r="B243" s="327" t="s">
        <v>251</v>
      </c>
      <c r="C243" s="318">
        <f t="shared" ref="C243:M243" si="85">IF(ISBLANK(C139),,C35-C139)</f>
        <v>0</v>
      </c>
      <c r="D243" s="318">
        <f t="shared" si="85"/>
        <v>0</v>
      </c>
      <c r="E243" s="318">
        <f t="shared" si="85"/>
        <v>0</v>
      </c>
      <c r="F243" s="318">
        <f t="shared" si="85"/>
        <v>0</v>
      </c>
      <c r="G243" s="667">
        <f t="shared" si="85"/>
        <v>0</v>
      </c>
      <c r="H243" s="333">
        <f t="shared" si="85"/>
        <v>0</v>
      </c>
      <c r="I243" s="318">
        <f t="shared" si="85"/>
        <v>0</v>
      </c>
      <c r="J243" s="318">
        <f t="shared" si="85"/>
        <v>0</v>
      </c>
      <c r="K243" s="318">
        <f t="shared" si="85"/>
        <v>0</v>
      </c>
      <c r="L243" s="318">
        <f t="shared" si="85"/>
        <v>0</v>
      </c>
      <c r="M243" s="329">
        <f t="shared" si="85"/>
        <v>0</v>
      </c>
      <c r="N243" s="241"/>
      <c r="O243" s="241"/>
      <c r="P243" s="241"/>
      <c r="Q243" s="241"/>
      <c r="R243" s="241"/>
    </row>
    <row r="244" spans="1:18" s="209" customFormat="1" ht="12.75" customHeight="1" x14ac:dyDescent="0.2">
      <c r="A244" s="241"/>
      <c r="B244" s="327" t="s">
        <v>252</v>
      </c>
      <c r="C244" s="318">
        <f t="shared" ref="C244:M244" si="86">IF(ISBLANK(C140),,C36-C140)</f>
        <v>0</v>
      </c>
      <c r="D244" s="318">
        <f t="shared" si="86"/>
        <v>0</v>
      </c>
      <c r="E244" s="318">
        <f t="shared" si="86"/>
        <v>0</v>
      </c>
      <c r="F244" s="318">
        <f t="shared" si="86"/>
        <v>0</v>
      </c>
      <c r="G244" s="667">
        <f t="shared" si="86"/>
        <v>0</v>
      </c>
      <c r="H244" s="333">
        <f t="shared" si="86"/>
        <v>0</v>
      </c>
      <c r="I244" s="318">
        <f t="shared" si="86"/>
        <v>0</v>
      </c>
      <c r="J244" s="318">
        <f t="shared" si="86"/>
        <v>0</v>
      </c>
      <c r="K244" s="318">
        <f t="shared" si="86"/>
        <v>0</v>
      </c>
      <c r="L244" s="318">
        <f t="shared" si="86"/>
        <v>0</v>
      </c>
      <c r="M244" s="329">
        <f t="shared" si="86"/>
        <v>0</v>
      </c>
      <c r="N244" s="241"/>
      <c r="O244" s="241"/>
      <c r="P244" s="241"/>
      <c r="Q244" s="241"/>
      <c r="R244" s="241"/>
    </row>
    <row r="245" spans="1:18" s="209" customFormat="1" ht="12.75" customHeight="1" x14ac:dyDescent="0.2">
      <c r="A245" s="241"/>
      <c r="B245" s="327" t="s">
        <v>253</v>
      </c>
      <c r="C245" s="318">
        <f t="shared" ref="C245:M245" si="87">IF(ISBLANK(C141),,C37-C141)</f>
        <v>0</v>
      </c>
      <c r="D245" s="318">
        <f t="shared" si="87"/>
        <v>0</v>
      </c>
      <c r="E245" s="318">
        <f t="shared" si="87"/>
        <v>0</v>
      </c>
      <c r="F245" s="318">
        <f t="shared" si="87"/>
        <v>0</v>
      </c>
      <c r="G245" s="667">
        <f t="shared" si="87"/>
        <v>0</v>
      </c>
      <c r="H245" s="333">
        <f t="shared" si="87"/>
        <v>0</v>
      </c>
      <c r="I245" s="318">
        <f t="shared" si="87"/>
        <v>0</v>
      </c>
      <c r="J245" s="318">
        <f t="shared" si="87"/>
        <v>0</v>
      </c>
      <c r="K245" s="318">
        <f t="shared" si="87"/>
        <v>0</v>
      </c>
      <c r="L245" s="318">
        <f t="shared" si="87"/>
        <v>0</v>
      </c>
      <c r="M245" s="329">
        <f t="shared" si="87"/>
        <v>0</v>
      </c>
      <c r="N245" s="241"/>
      <c r="O245" s="241"/>
      <c r="P245" s="241"/>
      <c r="Q245" s="241"/>
      <c r="R245" s="241"/>
    </row>
    <row r="246" spans="1:18" s="209" customFormat="1" ht="12.75" customHeight="1" x14ac:dyDescent="0.2">
      <c r="A246" s="241"/>
      <c r="B246" s="327" t="s">
        <v>254</v>
      </c>
      <c r="C246" s="318">
        <f t="shared" ref="C246:M246" si="88">IF(ISBLANK(C142),,C38-C142)</f>
        <v>0</v>
      </c>
      <c r="D246" s="318">
        <f t="shared" si="88"/>
        <v>0</v>
      </c>
      <c r="E246" s="318">
        <f t="shared" si="88"/>
        <v>0</v>
      </c>
      <c r="F246" s="318">
        <f t="shared" si="88"/>
        <v>0</v>
      </c>
      <c r="G246" s="667">
        <f t="shared" si="88"/>
        <v>0</v>
      </c>
      <c r="H246" s="333">
        <f t="shared" si="88"/>
        <v>0</v>
      </c>
      <c r="I246" s="318">
        <f t="shared" si="88"/>
        <v>0</v>
      </c>
      <c r="J246" s="318">
        <f t="shared" si="88"/>
        <v>0</v>
      </c>
      <c r="K246" s="318">
        <f t="shared" si="88"/>
        <v>0</v>
      </c>
      <c r="L246" s="318">
        <f t="shared" si="88"/>
        <v>0</v>
      </c>
      <c r="M246" s="329">
        <f t="shared" si="88"/>
        <v>0</v>
      </c>
      <c r="N246" s="241"/>
      <c r="O246" s="241"/>
      <c r="P246" s="241"/>
      <c r="Q246" s="241"/>
      <c r="R246" s="241"/>
    </row>
    <row r="247" spans="1:18" s="209" customFormat="1" ht="12.75" customHeight="1" x14ac:dyDescent="0.2">
      <c r="A247" s="241"/>
      <c r="B247" s="327" t="s">
        <v>255</v>
      </c>
      <c r="C247" s="318">
        <f t="shared" ref="C247:M247" si="89">IF(ISBLANK(C143),,C39-C143)</f>
        <v>0</v>
      </c>
      <c r="D247" s="318">
        <f t="shared" si="89"/>
        <v>0</v>
      </c>
      <c r="E247" s="318">
        <f t="shared" si="89"/>
        <v>-33888.560532500094</v>
      </c>
      <c r="F247" s="318">
        <f t="shared" si="89"/>
        <v>-2233.6500374237075</v>
      </c>
      <c r="G247" s="667">
        <f t="shared" si="89"/>
        <v>31073.939519501757</v>
      </c>
      <c r="H247" s="333">
        <f t="shared" si="89"/>
        <v>66098.349731758615</v>
      </c>
      <c r="I247" s="318">
        <f t="shared" si="89"/>
        <v>102905.93058501513</v>
      </c>
      <c r="J247" s="318">
        <f t="shared" si="89"/>
        <v>141565.31169551692</v>
      </c>
      <c r="K247" s="318">
        <f t="shared" si="89"/>
        <v>182147.47575419716</v>
      </c>
      <c r="L247" s="318">
        <f t="shared" si="89"/>
        <v>224725.83424290107</v>
      </c>
      <c r="M247" s="329">
        <f t="shared" si="89"/>
        <v>269376.30549108633</v>
      </c>
      <c r="N247" s="241"/>
      <c r="O247" s="241"/>
      <c r="P247" s="241"/>
      <c r="Q247" s="241"/>
      <c r="R247" s="241"/>
    </row>
    <row r="248" spans="1:18" s="209" customFormat="1" ht="12.75" customHeight="1" x14ac:dyDescent="0.2">
      <c r="A248" s="241"/>
      <c r="B248" s="337" t="s">
        <v>256</v>
      </c>
      <c r="C248" s="318">
        <f t="shared" ref="C248:M248" si="90">IF(ISBLANK(C144),,C40-C144)</f>
        <v>0</v>
      </c>
      <c r="D248" s="318">
        <f t="shared" si="90"/>
        <v>5277769</v>
      </c>
      <c r="E248" s="318">
        <f t="shared" si="90"/>
        <v>1195874.6644675024</v>
      </c>
      <c r="F248" s="318">
        <f t="shared" si="90"/>
        <v>1258273.6555875763</v>
      </c>
      <c r="G248" s="667">
        <f t="shared" si="90"/>
        <v>1323093.9277851246</v>
      </c>
      <c r="H248" s="333">
        <f t="shared" si="90"/>
        <v>1390418.8377040252</v>
      </c>
      <c r="I248" s="318">
        <f t="shared" si="90"/>
        <v>1460334.4307565801</v>
      </c>
      <c r="J248" s="318">
        <f t="shared" si="90"/>
        <v>1532929.5243713818</v>
      </c>
      <c r="K248" s="318">
        <f t="shared" si="90"/>
        <v>1608295.793746952</v>
      </c>
      <c r="L248" s="318">
        <f t="shared" si="90"/>
        <v>1686527.8601854816</v>
      </c>
      <c r="M248" s="329">
        <f t="shared" si="90"/>
        <v>1767723.3820822313</v>
      </c>
      <c r="N248" s="241"/>
      <c r="O248" s="241"/>
      <c r="P248" s="241"/>
      <c r="Q248" s="241"/>
      <c r="R248" s="241"/>
    </row>
    <row r="249" spans="1:18" s="209" customFormat="1" ht="12.75" customHeight="1" x14ac:dyDescent="0.2">
      <c r="A249" s="241"/>
      <c r="B249" s="253"/>
      <c r="C249" s="377"/>
      <c r="D249" s="377"/>
      <c r="E249" s="377"/>
      <c r="F249" s="377"/>
      <c r="G249" s="377"/>
      <c r="H249" s="379"/>
      <c r="I249" s="377"/>
      <c r="J249" s="377"/>
      <c r="K249" s="377"/>
      <c r="L249" s="377"/>
      <c r="M249" s="378"/>
      <c r="N249" s="241"/>
      <c r="O249" s="241"/>
      <c r="P249" s="241"/>
      <c r="Q249" s="241"/>
      <c r="R249" s="241"/>
    </row>
    <row r="250" spans="1:18" s="209" customFormat="1" ht="12.75" customHeight="1" x14ac:dyDescent="0.2">
      <c r="A250" s="241"/>
      <c r="B250" s="300" t="s">
        <v>257</v>
      </c>
      <c r="C250" s="320"/>
      <c r="D250" s="320"/>
      <c r="E250" s="320"/>
      <c r="F250" s="320"/>
      <c r="G250" s="320"/>
      <c r="H250" s="322"/>
      <c r="I250" s="320"/>
      <c r="J250" s="320"/>
      <c r="K250" s="320"/>
      <c r="L250" s="320"/>
      <c r="M250" s="321"/>
      <c r="N250" s="241"/>
      <c r="O250" s="241"/>
      <c r="P250" s="241"/>
      <c r="Q250" s="241"/>
      <c r="R250" s="241"/>
    </row>
    <row r="251" spans="1:18" s="209" customFormat="1" ht="12.75" customHeight="1" x14ac:dyDescent="0.2">
      <c r="A251" s="241"/>
      <c r="B251" s="215" t="s">
        <v>79</v>
      </c>
      <c r="C251" s="318">
        <f>IF(ISBLANK(C147),,C43-C147)</f>
        <v>0</v>
      </c>
      <c r="D251" s="318">
        <f t="shared" ref="D251:M251" si="91">IF(ISBLANK(D147),,D43-D147)</f>
        <v>0</v>
      </c>
      <c r="E251" s="318">
        <f t="shared" si="91"/>
        <v>0</v>
      </c>
      <c r="F251" s="318">
        <f t="shared" si="91"/>
        <v>0</v>
      </c>
      <c r="G251" s="667">
        <f t="shared" si="91"/>
        <v>0</v>
      </c>
      <c r="H251" s="333">
        <f t="shared" si="91"/>
        <v>0</v>
      </c>
      <c r="I251" s="318">
        <f t="shared" si="91"/>
        <v>0</v>
      </c>
      <c r="J251" s="318">
        <f t="shared" si="91"/>
        <v>0</v>
      </c>
      <c r="K251" s="318">
        <f t="shared" si="91"/>
        <v>0</v>
      </c>
      <c r="L251" s="318">
        <f t="shared" si="91"/>
        <v>0</v>
      </c>
      <c r="M251" s="329">
        <f t="shared" si="91"/>
        <v>0</v>
      </c>
      <c r="N251" s="241"/>
      <c r="O251" s="241"/>
      <c r="P251" s="241"/>
      <c r="Q251" s="241"/>
      <c r="R251" s="241"/>
    </row>
    <row r="252" spans="1:18" s="209" customFormat="1" ht="12.75" customHeight="1" x14ac:dyDescent="0.2">
      <c r="A252" s="241"/>
      <c r="B252" s="215" t="s">
        <v>258</v>
      </c>
      <c r="C252" s="318">
        <f t="shared" ref="C252:M252" si="92">IF(ISBLANK(C148),,C44-C148)</f>
        <v>0</v>
      </c>
      <c r="D252" s="318">
        <f t="shared" si="92"/>
        <v>0</v>
      </c>
      <c r="E252" s="318">
        <f t="shared" si="92"/>
        <v>0</v>
      </c>
      <c r="F252" s="318">
        <f t="shared" si="92"/>
        <v>0</v>
      </c>
      <c r="G252" s="667">
        <f t="shared" si="92"/>
        <v>0</v>
      </c>
      <c r="H252" s="333">
        <f t="shared" si="92"/>
        <v>0</v>
      </c>
      <c r="I252" s="318">
        <f t="shared" si="92"/>
        <v>0</v>
      </c>
      <c r="J252" s="318">
        <f t="shared" si="92"/>
        <v>0</v>
      </c>
      <c r="K252" s="318">
        <f t="shared" si="92"/>
        <v>0</v>
      </c>
      <c r="L252" s="318">
        <f t="shared" si="92"/>
        <v>0</v>
      </c>
      <c r="M252" s="329">
        <f t="shared" si="92"/>
        <v>0</v>
      </c>
      <c r="N252" s="241"/>
      <c r="O252" s="241"/>
      <c r="P252" s="241"/>
      <c r="Q252" s="241"/>
      <c r="R252" s="241"/>
    </row>
    <row r="253" spans="1:18" s="209" customFormat="1" ht="12.75" customHeight="1" x14ac:dyDescent="0.2">
      <c r="A253" s="241"/>
      <c r="B253" s="215" t="s">
        <v>259</v>
      </c>
      <c r="C253" s="318">
        <f t="shared" ref="C253:M253" si="93">IF(ISBLANK(C149),,C45-C149)</f>
        <v>0</v>
      </c>
      <c r="D253" s="318">
        <f t="shared" si="93"/>
        <v>0</v>
      </c>
      <c r="E253" s="318">
        <f t="shared" si="93"/>
        <v>0</v>
      </c>
      <c r="F253" s="318">
        <f t="shared" si="93"/>
        <v>0</v>
      </c>
      <c r="G253" s="667">
        <f t="shared" si="93"/>
        <v>0</v>
      </c>
      <c r="H253" s="333">
        <f t="shared" si="93"/>
        <v>0</v>
      </c>
      <c r="I253" s="318">
        <f t="shared" si="93"/>
        <v>0</v>
      </c>
      <c r="J253" s="318">
        <f t="shared" si="93"/>
        <v>0</v>
      </c>
      <c r="K253" s="318">
        <f t="shared" si="93"/>
        <v>0</v>
      </c>
      <c r="L253" s="318">
        <f t="shared" si="93"/>
        <v>0</v>
      </c>
      <c r="M253" s="329">
        <f t="shared" si="93"/>
        <v>0</v>
      </c>
      <c r="N253" s="241"/>
      <c r="O253" s="241"/>
      <c r="P253" s="241"/>
      <c r="Q253" s="241"/>
      <c r="R253" s="241"/>
    </row>
    <row r="254" spans="1:18" s="209" customFormat="1" ht="12.75" customHeight="1" x14ac:dyDescent="0.2">
      <c r="A254" s="241"/>
      <c r="B254" s="215" t="s">
        <v>81</v>
      </c>
      <c r="C254" s="318">
        <f t="shared" ref="C254:M254" si="94">IF(ISBLANK(C150),,C46-C150)</f>
        <v>0</v>
      </c>
      <c r="D254" s="318">
        <f t="shared" si="94"/>
        <v>0</v>
      </c>
      <c r="E254" s="318">
        <f t="shared" si="94"/>
        <v>238787.96540448861</v>
      </c>
      <c r="F254" s="318">
        <f t="shared" si="94"/>
        <v>238787.96540448861</v>
      </c>
      <c r="G254" s="667">
        <f t="shared" si="94"/>
        <v>238787.96540448861</v>
      </c>
      <c r="H254" s="333">
        <f t="shared" si="94"/>
        <v>238787.96540448954</v>
      </c>
      <c r="I254" s="318">
        <f t="shared" si="94"/>
        <v>238787.96540448721</v>
      </c>
      <c r="J254" s="318">
        <f t="shared" si="94"/>
        <v>238787.96540448815</v>
      </c>
      <c r="K254" s="318">
        <f t="shared" si="94"/>
        <v>238787.96540448815</v>
      </c>
      <c r="L254" s="318">
        <f t="shared" si="94"/>
        <v>238787.96540448815</v>
      </c>
      <c r="M254" s="329">
        <f t="shared" si="94"/>
        <v>238787.96540448815</v>
      </c>
      <c r="N254" s="241"/>
      <c r="O254" s="241"/>
      <c r="P254" s="241"/>
      <c r="Q254" s="241"/>
      <c r="R254" s="241"/>
    </row>
    <row r="255" spans="1:18" s="209" customFormat="1" ht="12.75" customHeight="1" x14ac:dyDescent="0.2">
      <c r="A255" s="241"/>
      <c r="B255" s="215" t="s">
        <v>307</v>
      </c>
      <c r="C255" s="318">
        <f t="shared" ref="C255:M255" si="95">IF(ISBLANK(C151),,C47-C151)</f>
        <v>0</v>
      </c>
      <c r="D255" s="318">
        <f t="shared" si="95"/>
        <v>0</v>
      </c>
      <c r="E255" s="318">
        <f t="shared" si="95"/>
        <v>238787.96540448861</v>
      </c>
      <c r="F255" s="318">
        <f t="shared" si="95"/>
        <v>238787.96540448861</v>
      </c>
      <c r="G255" s="667">
        <f t="shared" si="95"/>
        <v>238787.96540448861</v>
      </c>
      <c r="H255" s="333">
        <f t="shared" si="95"/>
        <v>238787.96540448954</v>
      </c>
      <c r="I255" s="318">
        <f t="shared" si="95"/>
        <v>238787.96540448721</v>
      </c>
      <c r="J255" s="318">
        <f t="shared" si="95"/>
        <v>238787.96540448815</v>
      </c>
      <c r="K255" s="318">
        <f t="shared" si="95"/>
        <v>238787.96540448815</v>
      </c>
      <c r="L255" s="318">
        <f t="shared" si="95"/>
        <v>238787.96540448815</v>
      </c>
      <c r="M255" s="329">
        <f t="shared" si="95"/>
        <v>238787.96540448815</v>
      </c>
      <c r="N255" s="241"/>
      <c r="O255" s="241"/>
      <c r="P255" s="241"/>
      <c r="Q255" s="241"/>
      <c r="R255" s="241"/>
    </row>
    <row r="256" spans="1:18" s="209" customFormat="1" ht="12.75" customHeight="1" x14ac:dyDescent="0.2">
      <c r="A256" s="241"/>
      <c r="B256" s="215" t="s">
        <v>308</v>
      </c>
      <c r="C256" s="318">
        <f t="shared" ref="C256:M256" si="96">IF(ISBLANK(C152),,C48-C152)</f>
        <v>0</v>
      </c>
      <c r="D256" s="318">
        <f t="shared" si="96"/>
        <v>0</v>
      </c>
      <c r="E256" s="318">
        <f t="shared" si="96"/>
        <v>0</v>
      </c>
      <c r="F256" s="318">
        <f t="shared" si="96"/>
        <v>0</v>
      </c>
      <c r="G256" s="667">
        <f t="shared" si="96"/>
        <v>0</v>
      </c>
      <c r="H256" s="333">
        <f t="shared" si="96"/>
        <v>0</v>
      </c>
      <c r="I256" s="318">
        <f t="shared" si="96"/>
        <v>0</v>
      </c>
      <c r="J256" s="318">
        <f t="shared" si="96"/>
        <v>0</v>
      </c>
      <c r="K256" s="318">
        <f t="shared" si="96"/>
        <v>0</v>
      </c>
      <c r="L256" s="318">
        <f t="shared" si="96"/>
        <v>0</v>
      </c>
      <c r="M256" s="329">
        <f t="shared" si="96"/>
        <v>0</v>
      </c>
      <c r="N256" s="241"/>
      <c r="O256" s="241"/>
      <c r="P256" s="241"/>
      <c r="Q256" s="241"/>
      <c r="R256" s="241"/>
    </row>
    <row r="257" spans="1:18" s="209" customFormat="1" ht="12.75" customHeight="1" x14ac:dyDescent="0.2">
      <c r="A257" s="241"/>
      <c r="B257" s="215" t="s">
        <v>260</v>
      </c>
      <c r="C257" s="318">
        <f t="shared" ref="C257:M257" si="97">IF(ISBLANK(C153),,C49-C153)</f>
        <v>0</v>
      </c>
      <c r="D257" s="318">
        <f t="shared" si="97"/>
        <v>0</v>
      </c>
      <c r="E257" s="318">
        <f t="shared" si="97"/>
        <v>0</v>
      </c>
      <c r="F257" s="318">
        <f t="shared" si="97"/>
        <v>0</v>
      </c>
      <c r="G257" s="667">
        <f t="shared" si="97"/>
        <v>0</v>
      </c>
      <c r="H257" s="333">
        <f t="shared" si="97"/>
        <v>0</v>
      </c>
      <c r="I257" s="318">
        <f t="shared" si="97"/>
        <v>0</v>
      </c>
      <c r="J257" s="318">
        <f t="shared" si="97"/>
        <v>0</v>
      </c>
      <c r="K257" s="318">
        <f t="shared" si="97"/>
        <v>0</v>
      </c>
      <c r="L257" s="318">
        <f t="shared" si="97"/>
        <v>0</v>
      </c>
      <c r="M257" s="329">
        <f t="shared" si="97"/>
        <v>0</v>
      </c>
      <c r="N257" s="241"/>
      <c r="O257" s="241"/>
      <c r="P257" s="241"/>
      <c r="Q257" s="241"/>
      <c r="R257" s="241"/>
    </row>
    <row r="258" spans="1:18" s="209" customFormat="1" ht="12.75" customHeight="1" x14ac:dyDescent="0.2">
      <c r="A258" s="241"/>
      <c r="B258" s="327" t="s">
        <v>252</v>
      </c>
      <c r="C258" s="318">
        <f t="shared" ref="C258:M258" si="98">IF(ISBLANK(C154),,C50-C154)</f>
        <v>0</v>
      </c>
      <c r="D258" s="318">
        <f t="shared" si="98"/>
        <v>0</v>
      </c>
      <c r="E258" s="318">
        <f t="shared" si="98"/>
        <v>0</v>
      </c>
      <c r="F258" s="318">
        <f t="shared" si="98"/>
        <v>0</v>
      </c>
      <c r="G258" s="667">
        <f t="shared" si="98"/>
        <v>0</v>
      </c>
      <c r="H258" s="333">
        <f t="shared" si="98"/>
        <v>0</v>
      </c>
      <c r="I258" s="318">
        <f t="shared" si="98"/>
        <v>0</v>
      </c>
      <c r="J258" s="318">
        <f t="shared" si="98"/>
        <v>0</v>
      </c>
      <c r="K258" s="318">
        <f t="shared" si="98"/>
        <v>0</v>
      </c>
      <c r="L258" s="318">
        <f t="shared" si="98"/>
        <v>0</v>
      </c>
      <c r="M258" s="329">
        <f t="shared" si="98"/>
        <v>0</v>
      </c>
      <c r="N258" s="241"/>
      <c r="O258" s="241"/>
      <c r="P258" s="241"/>
      <c r="Q258" s="241"/>
      <c r="R258" s="241"/>
    </row>
    <row r="259" spans="1:18" s="209" customFormat="1" ht="12.75" customHeight="1" x14ac:dyDescent="0.2">
      <c r="A259" s="241"/>
      <c r="B259" s="327" t="s">
        <v>253</v>
      </c>
      <c r="C259" s="318">
        <f t="shared" ref="C259:M259" si="99">IF(ISBLANK(C155),,C51-C155)</f>
        <v>0</v>
      </c>
      <c r="D259" s="318">
        <f t="shared" si="99"/>
        <v>0</v>
      </c>
      <c r="E259" s="318">
        <f t="shared" si="99"/>
        <v>0</v>
      </c>
      <c r="F259" s="318">
        <f t="shared" si="99"/>
        <v>0</v>
      </c>
      <c r="G259" s="667">
        <f t="shared" si="99"/>
        <v>0</v>
      </c>
      <c r="H259" s="333">
        <f t="shared" si="99"/>
        <v>0</v>
      </c>
      <c r="I259" s="318">
        <f t="shared" si="99"/>
        <v>0</v>
      </c>
      <c r="J259" s="318">
        <f t="shared" si="99"/>
        <v>0</v>
      </c>
      <c r="K259" s="318">
        <f t="shared" si="99"/>
        <v>0</v>
      </c>
      <c r="L259" s="318">
        <f t="shared" si="99"/>
        <v>0</v>
      </c>
      <c r="M259" s="329">
        <f t="shared" si="99"/>
        <v>0</v>
      </c>
      <c r="N259" s="241"/>
      <c r="O259" s="241"/>
      <c r="P259" s="241"/>
      <c r="Q259" s="241"/>
      <c r="R259" s="241"/>
    </row>
    <row r="260" spans="1:18" s="209" customFormat="1" ht="12.75" customHeight="1" x14ac:dyDescent="0.2">
      <c r="A260" s="241"/>
      <c r="B260" s="327" t="s">
        <v>254</v>
      </c>
      <c r="C260" s="318">
        <f t="shared" ref="C260:M260" si="100">IF(ISBLANK(C156),,C52-C156)</f>
        <v>0</v>
      </c>
      <c r="D260" s="318">
        <f t="shared" si="100"/>
        <v>0</v>
      </c>
      <c r="E260" s="318">
        <f t="shared" si="100"/>
        <v>0</v>
      </c>
      <c r="F260" s="318">
        <f t="shared" si="100"/>
        <v>0</v>
      </c>
      <c r="G260" s="667">
        <f t="shared" si="100"/>
        <v>0</v>
      </c>
      <c r="H260" s="333">
        <f t="shared" si="100"/>
        <v>0</v>
      </c>
      <c r="I260" s="318">
        <f t="shared" si="100"/>
        <v>0</v>
      </c>
      <c r="J260" s="318">
        <f t="shared" si="100"/>
        <v>0</v>
      </c>
      <c r="K260" s="318">
        <f t="shared" si="100"/>
        <v>0</v>
      </c>
      <c r="L260" s="318">
        <f t="shared" si="100"/>
        <v>0</v>
      </c>
      <c r="M260" s="329">
        <f t="shared" si="100"/>
        <v>0</v>
      </c>
      <c r="N260" s="241"/>
      <c r="O260" s="241"/>
      <c r="P260" s="241"/>
      <c r="Q260" s="241"/>
      <c r="R260" s="241"/>
    </row>
    <row r="261" spans="1:18" s="209" customFormat="1" ht="12.75" customHeight="1" x14ac:dyDescent="0.2">
      <c r="A261" s="241"/>
      <c r="B261" s="215" t="s">
        <v>82</v>
      </c>
      <c r="C261" s="318">
        <f t="shared" ref="C261:M261" si="101">IF(ISBLANK(C157),,C53-C157)</f>
        <v>0</v>
      </c>
      <c r="D261" s="318">
        <f t="shared" si="101"/>
        <v>0</v>
      </c>
      <c r="E261" s="318">
        <f t="shared" si="101"/>
        <v>0</v>
      </c>
      <c r="F261" s="318">
        <f t="shared" si="101"/>
        <v>0</v>
      </c>
      <c r="G261" s="667">
        <f t="shared" si="101"/>
        <v>0</v>
      </c>
      <c r="H261" s="333">
        <f t="shared" si="101"/>
        <v>0</v>
      </c>
      <c r="I261" s="318">
        <f t="shared" si="101"/>
        <v>0</v>
      </c>
      <c r="J261" s="318">
        <f t="shared" si="101"/>
        <v>0</v>
      </c>
      <c r="K261" s="318">
        <f t="shared" si="101"/>
        <v>0</v>
      </c>
      <c r="L261" s="318">
        <f t="shared" si="101"/>
        <v>0</v>
      </c>
      <c r="M261" s="329">
        <f t="shared" si="101"/>
        <v>0</v>
      </c>
      <c r="N261" s="241"/>
      <c r="O261" s="241"/>
      <c r="P261" s="241"/>
      <c r="Q261" s="241"/>
      <c r="R261" s="241"/>
    </row>
    <row r="262" spans="1:18" s="209" customFormat="1" ht="12.75" customHeight="1" x14ac:dyDescent="0.2">
      <c r="A262" s="241"/>
      <c r="B262" s="339" t="s">
        <v>261</v>
      </c>
      <c r="C262" s="725">
        <f t="shared" ref="C262:M262" si="102">IF(ISBLANK(C158),,C54-C158)</f>
        <v>0</v>
      </c>
      <c r="D262" s="725">
        <f t="shared" si="102"/>
        <v>0</v>
      </c>
      <c r="E262" s="725">
        <f t="shared" si="102"/>
        <v>238787.96540448815</v>
      </c>
      <c r="F262" s="725">
        <f t="shared" si="102"/>
        <v>238787.96540448815</v>
      </c>
      <c r="G262" s="728">
        <f t="shared" si="102"/>
        <v>238787.96540448815</v>
      </c>
      <c r="H262" s="724">
        <f t="shared" si="102"/>
        <v>238787.96540448815</v>
      </c>
      <c r="I262" s="725">
        <f t="shared" si="102"/>
        <v>238787.96540448815</v>
      </c>
      <c r="J262" s="725">
        <f t="shared" si="102"/>
        <v>238787.96540448815</v>
      </c>
      <c r="K262" s="725">
        <f t="shared" si="102"/>
        <v>238787.96540448815</v>
      </c>
      <c r="L262" s="725">
        <f t="shared" si="102"/>
        <v>238787.96540448815</v>
      </c>
      <c r="M262" s="726">
        <f t="shared" si="102"/>
        <v>238787.96540448815</v>
      </c>
      <c r="N262" s="241"/>
      <c r="O262" s="241"/>
      <c r="P262" s="241"/>
      <c r="Q262" s="241"/>
      <c r="R262" s="241"/>
    </row>
    <row r="263" spans="1:18" s="209" customFormat="1" ht="12.75" customHeight="1" x14ac:dyDescent="0.2">
      <c r="A263" s="241"/>
      <c r="B263" s="397"/>
      <c r="C263" s="398"/>
      <c r="D263" s="398"/>
      <c r="E263" s="398"/>
      <c r="F263" s="398"/>
      <c r="G263" s="398"/>
      <c r="H263" s="727"/>
      <c r="I263" s="398"/>
      <c r="J263" s="398"/>
      <c r="K263" s="398"/>
      <c r="L263" s="398"/>
      <c r="M263" s="398"/>
      <c r="N263" s="241"/>
      <c r="O263" s="241"/>
      <c r="P263" s="241"/>
      <c r="Q263" s="241"/>
      <c r="R263" s="241"/>
    </row>
    <row r="264" spans="1:18" s="209" customFormat="1" ht="12.75" customHeight="1" x14ac:dyDescent="0.2">
      <c r="A264" s="241"/>
      <c r="B264" s="353" t="s">
        <v>158</v>
      </c>
      <c r="C264" s="361"/>
      <c r="D264" s="361"/>
      <c r="E264" s="361"/>
      <c r="F264" s="361"/>
      <c r="G264" s="675"/>
      <c r="H264" s="707"/>
      <c r="I264" s="361"/>
      <c r="J264" s="361"/>
      <c r="K264" s="361"/>
      <c r="L264" s="361"/>
      <c r="M264" s="683"/>
      <c r="N264" s="241"/>
      <c r="O264" s="241"/>
      <c r="P264" s="241"/>
      <c r="Q264" s="241"/>
      <c r="R264" s="241"/>
    </row>
    <row r="265" spans="1:18" s="209" customFormat="1" ht="12.75" customHeight="1" x14ac:dyDescent="0.2">
      <c r="A265" s="241"/>
      <c r="B265" s="253" t="s">
        <v>275</v>
      </c>
      <c r="C265" s="377"/>
      <c r="D265" s="377"/>
      <c r="E265" s="377"/>
      <c r="F265" s="377"/>
      <c r="G265" s="377"/>
      <c r="H265" s="379"/>
      <c r="I265" s="377"/>
      <c r="J265" s="377"/>
      <c r="K265" s="377"/>
      <c r="L265" s="377"/>
      <c r="M265" s="378"/>
      <c r="N265" s="241"/>
      <c r="O265" s="241"/>
      <c r="P265" s="241"/>
      <c r="Q265" s="241"/>
      <c r="R265" s="241"/>
    </row>
    <row r="266" spans="1:18" s="209" customFormat="1" ht="12.75" customHeight="1" x14ac:dyDescent="0.2">
      <c r="A266" s="241"/>
      <c r="B266" s="215" t="s">
        <v>276</v>
      </c>
      <c r="C266" s="318">
        <f>IF(ISBLANK(C162),,C58-C162)</f>
        <v>-257000</v>
      </c>
      <c r="D266" s="318">
        <f t="shared" ref="D266:M266" si="103">IF(ISBLANK(D162),,D58-D162)</f>
        <v>-1535813.6050000042</v>
      </c>
      <c r="E266" s="318">
        <f t="shared" si="103"/>
        <v>-341288.68065749854</v>
      </c>
      <c r="F266" s="318">
        <f t="shared" si="103"/>
        <v>915601.49130195379</v>
      </c>
      <c r="G266" s="329">
        <f t="shared" si="103"/>
        <v>2237277.3483682498</v>
      </c>
      <c r="H266" s="333">
        <f t="shared" si="103"/>
        <v>3626242.6635854766</v>
      </c>
      <c r="I266" s="318">
        <f t="shared" si="103"/>
        <v>5085087.233793091</v>
      </c>
      <c r="J266" s="318">
        <f t="shared" si="103"/>
        <v>6616489.6511017792</v>
      </c>
      <c r="K266" s="318">
        <f t="shared" si="103"/>
        <v>8223220.1601094753</v>
      </c>
      <c r="L266" s="318">
        <f t="shared" si="103"/>
        <v>9908143.6034372188</v>
      </c>
      <c r="M266" s="329">
        <f t="shared" si="103"/>
        <v>11674222.458240267</v>
      </c>
      <c r="N266" s="241"/>
      <c r="O266" s="241"/>
      <c r="P266" s="241"/>
      <c r="Q266" s="241"/>
      <c r="R266" s="241"/>
    </row>
    <row r="267" spans="1:18" s="209" customFormat="1" ht="12.75" customHeight="1" x14ac:dyDescent="0.2">
      <c r="A267" s="241"/>
      <c r="B267" s="215" t="s">
        <v>309</v>
      </c>
      <c r="C267" s="318">
        <f t="shared" ref="C267:M267" si="104">IF(ISBLANK(C163),,C59-C163)</f>
        <v>0</v>
      </c>
      <c r="D267" s="318">
        <f t="shared" si="104"/>
        <v>0</v>
      </c>
      <c r="E267" s="318">
        <f t="shared" si="104"/>
        <v>0</v>
      </c>
      <c r="F267" s="318">
        <f t="shared" si="104"/>
        <v>0</v>
      </c>
      <c r="G267" s="329">
        <f t="shared" si="104"/>
        <v>0</v>
      </c>
      <c r="H267" s="333">
        <f t="shared" si="104"/>
        <v>0</v>
      </c>
      <c r="I267" s="318">
        <f t="shared" si="104"/>
        <v>0</v>
      </c>
      <c r="J267" s="318">
        <f t="shared" si="104"/>
        <v>0</v>
      </c>
      <c r="K267" s="318">
        <f t="shared" si="104"/>
        <v>0</v>
      </c>
      <c r="L267" s="318">
        <f t="shared" si="104"/>
        <v>0</v>
      </c>
      <c r="M267" s="329">
        <f t="shared" si="104"/>
        <v>0</v>
      </c>
      <c r="N267" s="241"/>
      <c r="O267" s="241"/>
      <c r="P267" s="241"/>
      <c r="Q267" s="241"/>
      <c r="R267" s="241"/>
    </row>
    <row r="268" spans="1:18" s="209" customFormat="1" ht="12.75" customHeight="1" x14ac:dyDescent="0.2">
      <c r="A268" s="241"/>
      <c r="B268" s="215" t="s">
        <v>310</v>
      </c>
      <c r="C268" s="318">
        <f t="shared" ref="C268:M268" si="105">IF(ISBLANK(C164),,C60-C164)</f>
        <v>0</v>
      </c>
      <c r="D268" s="318">
        <f t="shared" si="105"/>
        <v>0</v>
      </c>
      <c r="E268" s="318">
        <f t="shared" si="105"/>
        <v>0</v>
      </c>
      <c r="F268" s="318">
        <f t="shared" si="105"/>
        <v>0</v>
      </c>
      <c r="G268" s="329">
        <f t="shared" si="105"/>
        <v>0</v>
      </c>
      <c r="H268" s="333">
        <f t="shared" si="105"/>
        <v>0</v>
      </c>
      <c r="I268" s="318">
        <f t="shared" si="105"/>
        <v>0</v>
      </c>
      <c r="J268" s="318">
        <f t="shared" si="105"/>
        <v>0</v>
      </c>
      <c r="K268" s="318">
        <f t="shared" si="105"/>
        <v>0</v>
      </c>
      <c r="L268" s="318">
        <f t="shared" si="105"/>
        <v>0</v>
      </c>
      <c r="M268" s="329">
        <f t="shared" si="105"/>
        <v>0</v>
      </c>
      <c r="N268" s="241"/>
      <c r="O268" s="241"/>
      <c r="P268" s="241"/>
      <c r="Q268" s="241"/>
      <c r="R268" s="241"/>
    </row>
    <row r="269" spans="1:18" s="209" customFormat="1" ht="12.75" customHeight="1" x14ac:dyDescent="0.2">
      <c r="A269" s="241"/>
      <c r="B269" s="215" t="s">
        <v>311</v>
      </c>
      <c r="C269" s="318">
        <f t="shared" ref="C269:M269" si="106">IF(ISBLANK(C165),,C61-C165)</f>
        <v>675000</v>
      </c>
      <c r="D269" s="318">
        <f t="shared" si="106"/>
        <v>0</v>
      </c>
      <c r="E269" s="318">
        <f t="shared" si="106"/>
        <v>0</v>
      </c>
      <c r="F269" s="318">
        <f t="shared" si="106"/>
        <v>0</v>
      </c>
      <c r="G269" s="329">
        <f t="shared" si="106"/>
        <v>0</v>
      </c>
      <c r="H269" s="333">
        <f t="shared" si="106"/>
        <v>0</v>
      </c>
      <c r="I269" s="318">
        <f t="shared" si="106"/>
        <v>0</v>
      </c>
      <c r="J269" s="318">
        <f t="shared" si="106"/>
        <v>0</v>
      </c>
      <c r="K269" s="318">
        <f t="shared" si="106"/>
        <v>0</v>
      </c>
      <c r="L269" s="318">
        <f t="shared" si="106"/>
        <v>0</v>
      </c>
      <c r="M269" s="329">
        <f t="shared" si="106"/>
        <v>0</v>
      </c>
      <c r="N269" s="241"/>
      <c r="O269" s="241"/>
      <c r="P269" s="241"/>
      <c r="Q269" s="241"/>
      <c r="R269" s="241"/>
    </row>
    <row r="270" spans="1:18" s="209" customFormat="1" ht="12.75" customHeight="1" x14ac:dyDescent="0.2">
      <c r="A270" s="241"/>
      <c r="B270" s="215" t="s">
        <v>312</v>
      </c>
      <c r="C270" s="318">
        <f t="shared" ref="C270:M270" si="107">IF(ISBLANK(C166),,C62-C166)</f>
        <v>0</v>
      </c>
      <c r="D270" s="318">
        <f t="shared" si="107"/>
        <v>0</v>
      </c>
      <c r="E270" s="318">
        <f t="shared" si="107"/>
        <v>0</v>
      </c>
      <c r="F270" s="318">
        <f t="shared" si="107"/>
        <v>0</v>
      </c>
      <c r="G270" s="329">
        <f t="shared" si="107"/>
        <v>0</v>
      </c>
      <c r="H270" s="333">
        <f t="shared" si="107"/>
        <v>0</v>
      </c>
      <c r="I270" s="318">
        <f t="shared" si="107"/>
        <v>0</v>
      </c>
      <c r="J270" s="318">
        <f t="shared" si="107"/>
        <v>0</v>
      </c>
      <c r="K270" s="318">
        <f t="shared" si="107"/>
        <v>0</v>
      </c>
      <c r="L270" s="318">
        <f t="shared" si="107"/>
        <v>0</v>
      </c>
      <c r="M270" s="329">
        <f t="shared" si="107"/>
        <v>0</v>
      </c>
      <c r="N270" s="241"/>
      <c r="O270" s="241"/>
      <c r="P270" s="241"/>
      <c r="Q270" s="241"/>
      <c r="R270" s="241"/>
    </row>
    <row r="271" spans="1:18" s="209" customFormat="1" ht="12.75" customHeight="1" x14ac:dyDescent="0.2">
      <c r="A271" s="241"/>
      <c r="B271" s="215" t="s">
        <v>313</v>
      </c>
      <c r="C271" s="318">
        <f t="shared" ref="C271:M271" si="108">IF(ISBLANK(C167),,C63-C167)</f>
        <v>-675000</v>
      </c>
      <c r="D271" s="318">
        <f t="shared" si="108"/>
        <v>-1278813.6050000042</v>
      </c>
      <c r="E271" s="318">
        <f t="shared" si="108"/>
        <v>-84288.680657498538</v>
      </c>
      <c r="F271" s="318">
        <f t="shared" si="108"/>
        <v>1172601.4913019538</v>
      </c>
      <c r="G271" s="329">
        <f t="shared" si="108"/>
        <v>2494277.3483682498</v>
      </c>
      <c r="H271" s="333">
        <f t="shared" si="108"/>
        <v>3883242.6635854766</v>
      </c>
      <c r="I271" s="318">
        <f t="shared" si="108"/>
        <v>5342087.233793091</v>
      </c>
      <c r="J271" s="318">
        <f t="shared" si="108"/>
        <v>6873489.6511017792</v>
      </c>
      <c r="K271" s="318">
        <f t="shared" si="108"/>
        <v>8480220.1601094753</v>
      </c>
      <c r="L271" s="318">
        <f t="shared" si="108"/>
        <v>10165143.603437219</v>
      </c>
      <c r="M271" s="329">
        <f t="shared" si="108"/>
        <v>11931222.458240267</v>
      </c>
      <c r="N271" s="241"/>
      <c r="O271" s="241"/>
      <c r="P271" s="241"/>
      <c r="Q271" s="241"/>
      <c r="R271" s="241"/>
    </row>
    <row r="272" spans="1:18" s="209" customFormat="1" ht="12.75" customHeight="1" x14ac:dyDescent="0.2">
      <c r="A272" s="241"/>
      <c r="B272" s="215" t="s">
        <v>300</v>
      </c>
      <c r="C272" s="318">
        <f t="shared" ref="C272:M272" si="109">IF(ISBLANK(C168),,C64-C168)</f>
        <v>0</v>
      </c>
      <c r="D272" s="318">
        <f t="shared" si="109"/>
        <v>53989.604999999981</v>
      </c>
      <c r="E272" s="318">
        <f t="shared" si="109"/>
        <v>55339.345124999993</v>
      </c>
      <c r="F272" s="318">
        <f t="shared" si="109"/>
        <v>56722.828753124923</v>
      </c>
      <c r="G272" s="329">
        <f t="shared" si="109"/>
        <v>58140.899471953046</v>
      </c>
      <c r="H272" s="333">
        <f t="shared" si="109"/>
        <v>59594.421958751976</v>
      </c>
      <c r="I272" s="318">
        <f t="shared" si="109"/>
        <v>61084.282507720869</v>
      </c>
      <c r="J272" s="318">
        <f t="shared" si="109"/>
        <v>62611.389570413856</v>
      </c>
      <c r="K272" s="318">
        <f t="shared" si="109"/>
        <v>64176.674309674185</v>
      </c>
      <c r="L272" s="318">
        <f t="shared" si="109"/>
        <v>65781.091167416191</v>
      </c>
      <c r="M272" s="329">
        <f t="shared" si="109"/>
        <v>67425.618446601788</v>
      </c>
      <c r="N272" s="241"/>
      <c r="O272" s="241"/>
      <c r="P272" s="241"/>
      <c r="Q272" s="241"/>
      <c r="R272" s="241"/>
    </row>
    <row r="273" spans="1:18" s="209" customFormat="1" ht="12.75" customHeight="1" x14ac:dyDescent="0.2">
      <c r="A273" s="241"/>
      <c r="B273" s="215" t="s">
        <v>277</v>
      </c>
      <c r="C273" s="318">
        <f t="shared" ref="C273:M273" si="110">IF(ISBLANK(C169),,C65-C169)</f>
        <v>0</v>
      </c>
      <c r="D273" s="318">
        <f t="shared" si="110"/>
        <v>0</v>
      </c>
      <c r="E273" s="318">
        <f t="shared" si="110"/>
        <v>0</v>
      </c>
      <c r="F273" s="318">
        <f t="shared" si="110"/>
        <v>0</v>
      </c>
      <c r="G273" s="329">
        <f t="shared" si="110"/>
        <v>0</v>
      </c>
      <c r="H273" s="333">
        <f t="shared" si="110"/>
        <v>0</v>
      </c>
      <c r="I273" s="318">
        <f t="shared" si="110"/>
        <v>0</v>
      </c>
      <c r="J273" s="318">
        <f t="shared" si="110"/>
        <v>0</v>
      </c>
      <c r="K273" s="318">
        <f t="shared" si="110"/>
        <v>0</v>
      </c>
      <c r="L273" s="318">
        <f t="shared" si="110"/>
        <v>0</v>
      </c>
      <c r="M273" s="329">
        <f t="shared" si="110"/>
        <v>0</v>
      </c>
      <c r="N273" s="241"/>
      <c r="O273" s="241"/>
      <c r="P273" s="241"/>
      <c r="Q273" s="241"/>
      <c r="R273" s="241"/>
    </row>
    <row r="274" spans="1:18" s="209" customFormat="1" ht="12.75" customHeight="1" x14ac:dyDescent="0.2">
      <c r="A274" s="241"/>
      <c r="B274" s="215" t="s">
        <v>278</v>
      </c>
      <c r="C274" s="318">
        <f t="shared" ref="C274:M274" si="111">IF(ISBLANK(C170),,C66-C170)</f>
        <v>0</v>
      </c>
      <c r="D274" s="318">
        <f t="shared" si="111"/>
        <v>0</v>
      </c>
      <c r="E274" s="318">
        <f t="shared" si="111"/>
        <v>0</v>
      </c>
      <c r="F274" s="318">
        <f t="shared" si="111"/>
        <v>0</v>
      </c>
      <c r="G274" s="329">
        <f t="shared" si="111"/>
        <v>0</v>
      </c>
      <c r="H274" s="333">
        <f t="shared" si="111"/>
        <v>0</v>
      </c>
      <c r="I274" s="318">
        <f t="shared" si="111"/>
        <v>0</v>
      </c>
      <c r="J274" s="318">
        <f t="shared" si="111"/>
        <v>0</v>
      </c>
      <c r="K274" s="318">
        <f t="shared" si="111"/>
        <v>0</v>
      </c>
      <c r="L274" s="318">
        <f t="shared" si="111"/>
        <v>0</v>
      </c>
      <c r="M274" s="329">
        <f t="shared" si="111"/>
        <v>0</v>
      </c>
      <c r="N274" s="241"/>
      <c r="O274" s="241"/>
      <c r="P274" s="241"/>
      <c r="Q274" s="241"/>
      <c r="R274" s="241"/>
    </row>
    <row r="275" spans="1:18" s="209" customFormat="1" ht="12.75" customHeight="1" x14ac:dyDescent="0.2">
      <c r="A275" s="241"/>
      <c r="B275" s="215" t="s">
        <v>279</v>
      </c>
      <c r="C275" s="318">
        <f t="shared" ref="C275:M275" si="112">IF(ISBLANK(C171),,C67-C171)</f>
        <v>0</v>
      </c>
      <c r="D275" s="318">
        <f t="shared" si="112"/>
        <v>0</v>
      </c>
      <c r="E275" s="318">
        <f t="shared" si="112"/>
        <v>0</v>
      </c>
      <c r="F275" s="318">
        <f t="shared" si="112"/>
        <v>0</v>
      </c>
      <c r="G275" s="329">
        <f t="shared" si="112"/>
        <v>0</v>
      </c>
      <c r="H275" s="333">
        <f t="shared" si="112"/>
        <v>0</v>
      </c>
      <c r="I275" s="318">
        <f t="shared" si="112"/>
        <v>0</v>
      </c>
      <c r="J275" s="318">
        <f t="shared" si="112"/>
        <v>0</v>
      </c>
      <c r="K275" s="318">
        <f t="shared" si="112"/>
        <v>0</v>
      </c>
      <c r="L275" s="318">
        <f t="shared" si="112"/>
        <v>0</v>
      </c>
      <c r="M275" s="329">
        <f t="shared" si="112"/>
        <v>0</v>
      </c>
      <c r="N275" s="241"/>
      <c r="O275" s="241"/>
      <c r="P275" s="241"/>
      <c r="Q275" s="241"/>
      <c r="R275" s="241"/>
    </row>
    <row r="276" spans="1:18" s="209" customFormat="1" ht="12.75" customHeight="1" x14ac:dyDescent="0.2">
      <c r="A276" s="241"/>
      <c r="B276" s="215" t="s">
        <v>280</v>
      </c>
      <c r="C276" s="318">
        <f t="shared" ref="C276:M276" si="113">IF(ISBLANK(C172),,C68-C172)</f>
        <v>0</v>
      </c>
      <c r="D276" s="318">
        <f t="shared" si="113"/>
        <v>-1224824.0000000037</v>
      </c>
      <c r="E276" s="318">
        <f t="shared" si="113"/>
        <v>-28949.335532497615</v>
      </c>
      <c r="F276" s="318">
        <f t="shared" si="113"/>
        <v>1229324.3200550792</v>
      </c>
      <c r="G276" s="329">
        <f t="shared" si="113"/>
        <v>2552418.2478402024</v>
      </c>
      <c r="H276" s="333">
        <f t="shared" si="113"/>
        <v>3942837.085544229</v>
      </c>
      <c r="I276" s="318">
        <f t="shared" si="113"/>
        <v>5403171.5163008124</v>
      </c>
      <c r="J276" s="318">
        <f t="shared" si="113"/>
        <v>6936101.0406721924</v>
      </c>
      <c r="K276" s="318">
        <f t="shared" si="113"/>
        <v>8544396.8344191499</v>
      </c>
      <c r="L276" s="318">
        <f t="shared" si="113"/>
        <v>10230924.694604635</v>
      </c>
      <c r="M276" s="329">
        <f t="shared" si="113"/>
        <v>11998648.076686868</v>
      </c>
      <c r="N276" s="241"/>
      <c r="O276" s="241"/>
      <c r="P276" s="241"/>
      <c r="Q276" s="241"/>
      <c r="R276" s="241"/>
    </row>
    <row r="277" spans="1:18" s="209" customFormat="1" ht="12.75" customHeight="1" x14ac:dyDescent="0.2">
      <c r="A277" s="241"/>
      <c r="B277" s="253"/>
      <c r="C277" s="377"/>
      <c r="D277" s="377"/>
      <c r="E277" s="377"/>
      <c r="F277" s="377"/>
      <c r="G277" s="378"/>
      <c r="H277" s="379"/>
      <c r="I277" s="377"/>
      <c r="J277" s="377"/>
      <c r="K277" s="377"/>
      <c r="L277" s="377"/>
      <c r="M277" s="378"/>
      <c r="N277" s="241"/>
      <c r="O277" s="241"/>
      <c r="P277" s="241"/>
      <c r="Q277" s="241"/>
      <c r="R277" s="241"/>
    </row>
    <row r="278" spans="1:18" s="209" customFormat="1" ht="12.75" customHeight="1" x14ac:dyDescent="0.2">
      <c r="A278" s="241"/>
      <c r="B278" s="253" t="s">
        <v>281</v>
      </c>
      <c r="C278" s="377"/>
      <c r="D278" s="377"/>
      <c r="E278" s="377"/>
      <c r="F278" s="377"/>
      <c r="G278" s="378"/>
      <c r="H278" s="379"/>
      <c r="I278" s="377"/>
      <c r="J278" s="377"/>
      <c r="K278" s="377"/>
      <c r="L278" s="377"/>
      <c r="M278" s="378"/>
      <c r="N278" s="241"/>
      <c r="O278" s="241"/>
      <c r="P278" s="241"/>
      <c r="Q278" s="241"/>
      <c r="R278" s="241"/>
    </row>
    <row r="279" spans="1:18" s="209" customFormat="1" ht="12.75" customHeight="1" x14ac:dyDescent="0.2">
      <c r="A279" s="241"/>
      <c r="B279" s="215" t="s">
        <v>300</v>
      </c>
      <c r="C279" s="318">
        <f>IF(ISBLANK(C175),,C71-C175)</f>
        <v>0</v>
      </c>
      <c r="D279" s="318">
        <f t="shared" ref="D279:M279" si="114">IF(ISBLANK(D175),,D71-D175)</f>
        <v>0</v>
      </c>
      <c r="E279" s="318">
        <f t="shared" si="114"/>
        <v>0</v>
      </c>
      <c r="F279" s="318">
        <f t="shared" si="114"/>
        <v>0</v>
      </c>
      <c r="G279" s="329">
        <f t="shared" si="114"/>
        <v>0</v>
      </c>
      <c r="H279" s="333">
        <f t="shared" si="114"/>
        <v>0</v>
      </c>
      <c r="I279" s="318">
        <f t="shared" si="114"/>
        <v>0</v>
      </c>
      <c r="J279" s="318">
        <f t="shared" si="114"/>
        <v>0</v>
      </c>
      <c r="K279" s="318">
        <f t="shared" si="114"/>
        <v>0</v>
      </c>
      <c r="L279" s="318">
        <f t="shared" si="114"/>
        <v>0</v>
      </c>
      <c r="M279" s="329">
        <f t="shared" si="114"/>
        <v>0</v>
      </c>
      <c r="N279" s="241"/>
      <c r="O279" s="241"/>
      <c r="P279" s="241"/>
      <c r="Q279" s="241"/>
      <c r="R279" s="241"/>
    </row>
    <row r="280" spans="1:18" s="209" customFormat="1" ht="12.75" customHeight="1" x14ac:dyDescent="0.2">
      <c r="A280" s="241"/>
      <c r="B280" s="215" t="s">
        <v>282</v>
      </c>
      <c r="C280" s="318">
        <f t="shared" ref="C280:M280" si="115">IF(ISBLANK(C176),,C72-C176)</f>
        <v>0</v>
      </c>
      <c r="D280" s="318">
        <f t="shared" si="115"/>
        <v>0</v>
      </c>
      <c r="E280" s="318">
        <f t="shared" si="115"/>
        <v>0</v>
      </c>
      <c r="F280" s="318">
        <f t="shared" si="115"/>
        <v>0</v>
      </c>
      <c r="G280" s="329">
        <f t="shared" si="115"/>
        <v>0</v>
      </c>
      <c r="H280" s="333">
        <f t="shared" si="115"/>
        <v>0</v>
      </c>
      <c r="I280" s="318">
        <f t="shared" si="115"/>
        <v>0</v>
      </c>
      <c r="J280" s="318">
        <f t="shared" si="115"/>
        <v>0</v>
      </c>
      <c r="K280" s="318">
        <f t="shared" si="115"/>
        <v>0</v>
      </c>
      <c r="L280" s="318">
        <f t="shared" si="115"/>
        <v>0</v>
      </c>
      <c r="M280" s="329">
        <f t="shared" si="115"/>
        <v>0</v>
      </c>
      <c r="N280" s="241"/>
      <c r="O280" s="241"/>
      <c r="P280" s="241"/>
      <c r="Q280" s="241"/>
      <c r="R280" s="241"/>
    </row>
    <row r="281" spans="1:18" s="209" customFormat="1" ht="12.75" customHeight="1" x14ac:dyDescent="0.2">
      <c r="A281" s="241"/>
      <c r="B281" s="215" t="s">
        <v>283</v>
      </c>
      <c r="C281" s="318">
        <f t="shared" ref="C281:M281" si="116">IF(ISBLANK(C177),,C73-C177)</f>
        <v>0</v>
      </c>
      <c r="D281" s="318">
        <f t="shared" si="116"/>
        <v>6502593</v>
      </c>
      <c r="E281" s="318">
        <f t="shared" si="116"/>
        <v>6263805.0345955193</v>
      </c>
      <c r="F281" s="318">
        <f t="shared" si="116"/>
        <v>6025017.0691910088</v>
      </c>
      <c r="G281" s="329">
        <f t="shared" si="116"/>
        <v>5786229.1037865281</v>
      </c>
      <c r="H281" s="333">
        <f t="shared" si="116"/>
        <v>5547441.1383820176</v>
      </c>
      <c r="I281" s="318">
        <f t="shared" si="116"/>
        <v>5308653.1729775071</v>
      </c>
      <c r="J281" s="318">
        <f t="shared" si="116"/>
        <v>5069865.2075730562</v>
      </c>
      <c r="K281" s="318">
        <f t="shared" si="116"/>
        <v>4831077.2421685457</v>
      </c>
      <c r="L281" s="318">
        <f t="shared" si="116"/>
        <v>4592289.2767640352</v>
      </c>
      <c r="M281" s="329">
        <f t="shared" si="116"/>
        <v>4353501.3113595545</v>
      </c>
      <c r="N281" s="241"/>
      <c r="O281" s="241"/>
      <c r="P281" s="241"/>
      <c r="Q281" s="241"/>
      <c r="R281" s="241"/>
    </row>
    <row r="282" spans="1:18" s="209" customFormat="1" ht="12.75" customHeight="1" x14ac:dyDescent="0.2">
      <c r="A282" s="241"/>
      <c r="B282" s="215" t="s">
        <v>284</v>
      </c>
      <c r="C282" s="318">
        <f t="shared" ref="C282:M282" si="117">IF(ISBLANK(C178),,C74-C178)</f>
        <v>0</v>
      </c>
      <c r="D282" s="318">
        <f t="shared" si="117"/>
        <v>0</v>
      </c>
      <c r="E282" s="318">
        <f t="shared" si="117"/>
        <v>0</v>
      </c>
      <c r="F282" s="318">
        <f t="shared" si="117"/>
        <v>0</v>
      </c>
      <c r="G282" s="329">
        <f t="shared" si="117"/>
        <v>0</v>
      </c>
      <c r="H282" s="333">
        <f t="shared" si="117"/>
        <v>0</v>
      </c>
      <c r="I282" s="318">
        <f t="shared" si="117"/>
        <v>0</v>
      </c>
      <c r="J282" s="318">
        <f t="shared" si="117"/>
        <v>0</v>
      </c>
      <c r="K282" s="318">
        <f t="shared" si="117"/>
        <v>0</v>
      </c>
      <c r="L282" s="318">
        <f t="shared" si="117"/>
        <v>0</v>
      </c>
      <c r="M282" s="329">
        <f t="shared" si="117"/>
        <v>0</v>
      </c>
      <c r="N282" s="241"/>
      <c r="O282" s="241"/>
      <c r="P282" s="241"/>
      <c r="Q282" s="241"/>
      <c r="R282" s="241"/>
    </row>
    <row r="283" spans="1:18" s="209" customFormat="1" ht="12.75" customHeight="1" x14ac:dyDescent="0.2">
      <c r="A283" s="241"/>
      <c r="B283" s="215" t="s">
        <v>285</v>
      </c>
      <c r="C283" s="318">
        <f t="shared" ref="C283:M283" si="118">IF(ISBLANK(C179),,C75-C179)</f>
        <v>0</v>
      </c>
      <c r="D283" s="318">
        <f t="shared" si="118"/>
        <v>0</v>
      </c>
      <c r="E283" s="318">
        <f t="shared" si="118"/>
        <v>0</v>
      </c>
      <c r="F283" s="318">
        <f t="shared" si="118"/>
        <v>0</v>
      </c>
      <c r="G283" s="329">
        <f t="shared" si="118"/>
        <v>0</v>
      </c>
      <c r="H283" s="333">
        <f t="shared" si="118"/>
        <v>0</v>
      </c>
      <c r="I283" s="318">
        <f t="shared" si="118"/>
        <v>0</v>
      </c>
      <c r="J283" s="318">
        <f t="shared" si="118"/>
        <v>0</v>
      </c>
      <c r="K283" s="318">
        <f t="shared" si="118"/>
        <v>0</v>
      </c>
      <c r="L283" s="318">
        <f t="shared" si="118"/>
        <v>0</v>
      </c>
      <c r="M283" s="329">
        <f t="shared" si="118"/>
        <v>0</v>
      </c>
      <c r="N283" s="241"/>
      <c r="O283" s="241"/>
      <c r="P283" s="241"/>
      <c r="Q283" s="241"/>
      <c r="R283" s="241"/>
    </row>
    <row r="284" spans="1:18" s="209" customFormat="1" ht="12.75" customHeight="1" x14ac:dyDescent="0.2">
      <c r="A284" s="241"/>
      <c r="B284" s="215" t="s">
        <v>286</v>
      </c>
      <c r="C284" s="318">
        <f t="shared" ref="C284:M284" si="119">IF(ISBLANK(C180),,C76-C180)</f>
        <v>0</v>
      </c>
      <c r="D284" s="318">
        <f t="shared" si="119"/>
        <v>6502593</v>
      </c>
      <c r="E284" s="318">
        <f t="shared" si="119"/>
        <v>6263805.0345955193</v>
      </c>
      <c r="F284" s="318">
        <f t="shared" si="119"/>
        <v>6025017.0691910088</v>
      </c>
      <c r="G284" s="329">
        <f t="shared" si="119"/>
        <v>5786229.1037865281</v>
      </c>
      <c r="H284" s="333">
        <f t="shared" si="119"/>
        <v>5547441.1383820176</v>
      </c>
      <c r="I284" s="318">
        <f t="shared" si="119"/>
        <v>5308653.1729775071</v>
      </c>
      <c r="J284" s="318">
        <f t="shared" si="119"/>
        <v>5069865.2075730562</v>
      </c>
      <c r="K284" s="318">
        <f t="shared" si="119"/>
        <v>4831077.2421685457</v>
      </c>
      <c r="L284" s="318">
        <f t="shared" si="119"/>
        <v>4592289.2767640352</v>
      </c>
      <c r="M284" s="329">
        <f t="shared" si="119"/>
        <v>4353501.3113595545</v>
      </c>
      <c r="N284" s="241"/>
      <c r="O284" s="241"/>
      <c r="P284" s="241"/>
      <c r="Q284" s="241"/>
      <c r="R284" s="241"/>
    </row>
    <row r="285" spans="1:18" s="209" customFormat="1" ht="12.75" customHeight="1" x14ac:dyDescent="0.2">
      <c r="A285" s="241"/>
      <c r="B285" s="215" t="s">
        <v>145</v>
      </c>
      <c r="C285" s="318">
        <f t="shared" ref="C285:M285" si="120">IF(ISBLANK(C181),,C77-C181)</f>
        <v>0</v>
      </c>
      <c r="D285" s="318">
        <f t="shared" si="120"/>
        <v>5277769</v>
      </c>
      <c r="E285" s="318">
        <f t="shared" si="120"/>
        <v>6234855.6990630031</v>
      </c>
      <c r="F285" s="318">
        <f t="shared" si="120"/>
        <v>7254341.3892460763</v>
      </c>
      <c r="G285" s="329">
        <f t="shared" si="120"/>
        <v>8338647.351626724</v>
      </c>
      <c r="H285" s="333">
        <f t="shared" si="120"/>
        <v>9490278.2239262462</v>
      </c>
      <c r="I285" s="318">
        <f t="shared" si="120"/>
        <v>10711824.689278305</v>
      </c>
      <c r="J285" s="318">
        <f t="shared" si="120"/>
        <v>12005966.248245269</v>
      </c>
      <c r="K285" s="318">
        <f t="shared" si="120"/>
        <v>13375474.076587707</v>
      </c>
      <c r="L285" s="318">
        <f t="shared" si="120"/>
        <v>14823213.97136867</v>
      </c>
      <c r="M285" s="329">
        <f t="shared" si="120"/>
        <v>16352149.388046414</v>
      </c>
      <c r="N285" s="241"/>
      <c r="O285" s="241"/>
      <c r="P285" s="241"/>
      <c r="Q285" s="241"/>
      <c r="R285" s="241"/>
    </row>
    <row r="286" spans="1:18" s="209" customFormat="1" ht="12.75" customHeight="1" x14ac:dyDescent="0.2">
      <c r="A286" s="241"/>
      <c r="B286" s="253"/>
      <c r="C286" s="377"/>
      <c r="D286" s="377"/>
      <c r="E286" s="377"/>
      <c r="F286" s="377"/>
      <c r="G286" s="378"/>
      <c r="H286" s="379"/>
      <c r="I286" s="377"/>
      <c r="J286" s="377"/>
      <c r="K286" s="377"/>
      <c r="L286" s="377"/>
      <c r="M286" s="378"/>
      <c r="N286" s="241"/>
      <c r="O286" s="241"/>
      <c r="P286" s="241"/>
      <c r="Q286" s="241"/>
      <c r="R286" s="241"/>
    </row>
    <row r="287" spans="1:18" s="209" customFormat="1" ht="12.75" customHeight="1" x14ac:dyDescent="0.2">
      <c r="A287" s="241"/>
      <c r="B287" s="300" t="s">
        <v>287</v>
      </c>
      <c r="C287" s="377"/>
      <c r="D287" s="377"/>
      <c r="E287" s="377"/>
      <c r="F287" s="377"/>
      <c r="G287" s="378"/>
      <c r="H287" s="379"/>
      <c r="I287" s="377"/>
      <c r="J287" s="377"/>
      <c r="K287" s="377"/>
      <c r="L287" s="377"/>
      <c r="M287" s="378"/>
      <c r="N287" s="241"/>
      <c r="O287" s="241"/>
      <c r="P287" s="241"/>
      <c r="Q287" s="241"/>
      <c r="R287" s="241"/>
    </row>
    <row r="288" spans="1:18" s="209" customFormat="1" ht="12.75" customHeight="1" x14ac:dyDescent="0.2">
      <c r="A288" s="241"/>
      <c r="B288" s="253" t="s">
        <v>288</v>
      </c>
      <c r="C288" s="377"/>
      <c r="D288" s="377"/>
      <c r="E288" s="377"/>
      <c r="F288" s="377"/>
      <c r="G288" s="378"/>
      <c r="H288" s="379"/>
      <c r="I288" s="377"/>
      <c r="J288" s="377"/>
      <c r="K288" s="377"/>
      <c r="L288" s="377"/>
      <c r="M288" s="378"/>
      <c r="N288" s="241"/>
      <c r="O288" s="241"/>
      <c r="P288" s="241"/>
      <c r="Q288" s="241"/>
      <c r="R288" s="241"/>
    </row>
    <row r="289" spans="1:18" s="209" customFormat="1" ht="12.75" customHeight="1" x14ac:dyDescent="0.2">
      <c r="A289" s="241"/>
      <c r="B289" s="215" t="s">
        <v>289</v>
      </c>
      <c r="C289" s="318">
        <f t="shared" ref="C289:M289" si="121">IF(ISBLANK(C185),,C81-C185)</f>
        <v>0</v>
      </c>
      <c r="D289" s="318">
        <f t="shared" si="121"/>
        <v>0</v>
      </c>
      <c r="E289" s="318">
        <f t="shared" si="121"/>
        <v>0</v>
      </c>
      <c r="F289" s="318">
        <f t="shared" si="121"/>
        <v>0</v>
      </c>
      <c r="G289" s="329">
        <f t="shared" si="121"/>
        <v>0</v>
      </c>
      <c r="H289" s="333">
        <f t="shared" si="121"/>
        <v>0</v>
      </c>
      <c r="I289" s="318">
        <f t="shared" si="121"/>
        <v>0</v>
      </c>
      <c r="J289" s="318">
        <f t="shared" si="121"/>
        <v>0</v>
      </c>
      <c r="K289" s="318">
        <f t="shared" si="121"/>
        <v>0</v>
      </c>
      <c r="L289" s="318">
        <f t="shared" si="121"/>
        <v>0</v>
      </c>
      <c r="M289" s="329">
        <f t="shared" si="121"/>
        <v>0</v>
      </c>
      <c r="N289" s="241"/>
      <c r="O289" s="241"/>
      <c r="P289" s="241"/>
      <c r="Q289" s="241"/>
      <c r="R289" s="241"/>
    </row>
    <row r="290" spans="1:18" s="209" customFormat="1" ht="12.75" customHeight="1" x14ac:dyDescent="0.2">
      <c r="A290" s="241"/>
      <c r="B290" s="215" t="s">
        <v>290</v>
      </c>
      <c r="C290" s="318">
        <f t="shared" ref="C290:M290" si="122">IF(ISBLANK(C186),,C82-C186)</f>
        <v>0</v>
      </c>
      <c r="D290" s="318">
        <f t="shared" si="122"/>
        <v>0</v>
      </c>
      <c r="E290" s="318">
        <f t="shared" si="122"/>
        <v>0</v>
      </c>
      <c r="F290" s="318">
        <f t="shared" si="122"/>
        <v>0</v>
      </c>
      <c r="G290" s="329">
        <f t="shared" si="122"/>
        <v>0</v>
      </c>
      <c r="H290" s="333">
        <f t="shared" si="122"/>
        <v>0</v>
      </c>
      <c r="I290" s="318">
        <f t="shared" si="122"/>
        <v>0</v>
      </c>
      <c r="J290" s="318">
        <f t="shared" si="122"/>
        <v>0</v>
      </c>
      <c r="K290" s="318">
        <f t="shared" si="122"/>
        <v>0</v>
      </c>
      <c r="L290" s="318">
        <f t="shared" si="122"/>
        <v>0</v>
      </c>
      <c r="M290" s="329">
        <f t="shared" si="122"/>
        <v>0</v>
      </c>
      <c r="N290" s="241"/>
      <c r="O290" s="241"/>
      <c r="P290" s="241"/>
      <c r="Q290" s="241"/>
      <c r="R290" s="241"/>
    </row>
    <row r="291" spans="1:18" s="209" customFormat="1" ht="12.75" customHeight="1" x14ac:dyDescent="0.2">
      <c r="A291" s="241"/>
      <c r="B291" s="215" t="s">
        <v>301</v>
      </c>
      <c r="C291" s="318">
        <f t="shared" ref="C291:M291" si="123">IF(ISBLANK(C187),,C83-C187)</f>
        <v>0</v>
      </c>
      <c r="D291" s="318">
        <f t="shared" si="123"/>
        <v>0</v>
      </c>
      <c r="E291" s="318">
        <f t="shared" si="123"/>
        <v>0</v>
      </c>
      <c r="F291" s="318">
        <f t="shared" si="123"/>
        <v>0</v>
      </c>
      <c r="G291" s="329">
        <f t="shared" si="123"/>
        <v>0</v>
      </c>
      <c r="H291" s="333">
        <f t="shared" si="123"/>
        <v>0</v>
      </c>
      <c r="I291" s="318">
        <f t="shared" si="123"/>
        <v>0</v>
      </c>
      <c r="J291" s="318">
        <f t="shared" si="123"/>
        <v>0</v>
      </c>
      <c r="K291" s="318">
        <f t="shared" si="123"/>
        <v>0</v>
      </c>
      <c r="L291" s="318">
        <f t="shared" si="123"/>
        <v>0</v>
      </c>
      <c r="M291" s="329">
        <f t="shared" si="123"/>
        <v>0</v>
      </c>
      <c r="N291" s="241"/>
      <c r="O291" s="241"/>
      <c r="P291" s="241"/>
      <c r="Q291" s="241"/>
      <c r="R291" s="241"/>
    </row>
    <row r="292" spans="1:18" s="209" customFormat="1" ht="12.75" customHeight="1" x14ac:dyDescent="0.2">
      <c r="A292" s="241"/>
      <c r="B292" s="215" t="s">
        <v>291</v>
      </c>
      <c r="C292" s="318">
        <f t="shared" ref="C292:M292" si="124">IF(ISBLANK(C188),,C84-C188)</f>
        <v>0</v>
      </c>
      <c r="D292" s="318">
        <f t="shared" si="124"/>
        <v>0</v>
      </c>
      <c r="E292" s="318">
        <f t="shared" si="124"/>
        <v>0</v>
      </c>
      <c r="F292" s="318">
        <f t="shared" si="124"/>
        <v>0</v>
      </c>
      <c r="G292" s="329">
        <f t="shared" si="124"/>
        <v>0</v>
      </c>
      <c r="H292" s="333">
        <f t="shared" si="124"/>
        <v>0</v>
      </c>
      <c r="I292" s="318">
        <f t="shared" si="124"/>
        <v>0</v>
      </c>
      <c r="J292" s="318">
        <f t="shared" si="124"/>
        <v>0</v>
      </c>
      <c r="K292" s="318">
        <f t="shared" si="124"/>
        <v>0</v>
      </c>
      <c r="L292" s="318">
        <f t="shared" si="124"/>
        <v>0</v>
      </c>
      <c r="M292" s="329">
        <f t="shared" si="124"/>
        <v>0</v>
      </c>
      <c r="N292" s="241"/>
      <c r="O292" s="241"/>
      <c r="P292" s="241"/>
      <c r="Q292" s="241"/>
      <c r="R292" s="241"/>
    </row>
    <row r="293" spans="1:18" s="209" customFormat="1" ht="12.75" customHeight="1" x14ac:dyDescent="0.2">
      <c r="A293" s="241"/>
      <c r="B293" s="215" t="s">
        <v>292</v>
      </c>
      <c r="C293" s="318">
        <f t="shared" ref="C293:M293" si="125">IF(ISBLANK(C189),,C85-C189)</f>
        <v>0</v>
      </c>
      <c r="D293" s="318">
        <f t="shared" si="125"/>
        <v>0</v>
      </c>
      <c r="E293" s="318">
        <f t="shared" si="125"/>
        <v>0</v>
      </c>
      <c r="F293" s="318">
        <f t="shared" si="125"/>
        <v>0</v>
      </c>
      <c r="G293" s="329">
        <f t="shared" si="125"/>
        <v>0</v>
      </c>
      <c r="H293" s="333">
        <f t="shared" si="125"/>
        <v>0</v>
      </c>
      <c r="I293" s="318">
        <f t="shared" si="125"/>
        <v>0</v>
      </c>
      <c r="J293" s="318">
        <f t="shared" si="125"/>
        <v>0</v>
      </c>
      <c r="K293" s="318">
        <f t="shared" si="125"/>
        <v>0</v>
      </c>
      <c r="L293" s="318">
        <f t="shared" si="125"/>
        <v>0</v>
      </c>
      <c r="M293" s="329">
        <f t="shared" si="125"/>
        <v>0</v>
      </c>
      <c r="N293" s="241"/>
      <c r="O293" s="241"/>
      <c r="P293" s="241"/>
      <c r="Q293" s="241"/>
      <c r="R293" s="241"/>
    </row>
    <row r="294" spans="1:18" s="209" customFormat="1" ht="12.75" customHeight="1" x14ac:dyDescent="0.2">
      <c r="A294" s="241"/>
      <c r="B294" s="253"/>
      <c r="C294" s="377"/>
      <c r="D294" s="377"/>
      <c r="E294" s="377"/>
      <c r="F294" s="377"/>
      <c r="G294" s="378"/>
      <c r="H294" s="379"/>
      <c r="I294" s="377"/>
      <c r="J294" s="377"/>
      <c r="K294" s="377"/>
      <c r="L294" s="377"/>
      <c r="M294" s="378"/>
      <c r="N294" s="241"/>
      <c r="O294" s="241"/>
      <c r="P294" s="241"/>
      <c r="Q294" s="241"/>
      <c r="R294" s="241"/>
    </row>
    <row r="295" spans="1:18" s="209" customFormat="1" ht="12.75" customHeight="1" x14ac:dyDescent="0.2">
      <c r="A295" s="241"/>
      <c r="B295" s="253" t="s">
        <v>293</v>
      </c>
      <c r="C295" s="377"/>
      <c r="D295" s="377"/>
      <c r="E295" s="377"/>
      <c r="F295" s="377"/>
      <c r="G295" s="378"/>
      <c r="H295" s="379"/>
      <c r="I295" s="377"/>
      <c r="J295" s="377"/>
      <c r="K295" s="377"/>
      <c r="L295" s="377"/>
      <c r="M295" s="378"/>
      <c r="N295" s="241"/>
      <c r="O295" s="241"/>
      <c r="P295" s="241"/>
      <c r="Q295" s="241"/>
      <c r="R295" s="241"/>
    </row>
    <row r="296" spans="1:18" s="209" customFormat="1" ht="12.75" customHeight="1" x14ac:dyDescent="0.2">
      <c r="A296" s="241"/>
      <c r="B296" s="215" t="s">
        <v>289</v>
      </c>
      <c r="C296" s="318">
        <f t="shared" ref="C296:M296" si="126">IF(ISBLANK(C192),,C88-C192)</f>
        <v>0</v>
      </c>
      <c r="D296" s="318">
        <f t="shared" si="126"/>
        <v>0</v>
      </c>
      <c r="E296" s="318">
        <f t="shared" si="126"/>
        <v>0</v>
      </c>
      <c r="F296" s="318">
        <f t="shared" si="126"/>
        <v>0</v>
      </c>
      <c r="G296" s="329">
        <f t="shared" si="126"/>
        <v>0</v>
      </c>
      <c r="H296" s="333">
        <f t="shared" si="126"/>
        <v>0</v>
      </c>
      <c r="I296" s="318">
        <f t="shared" si="126"/>
        <v>0</v>
      </c>
      <c r="J296" s="318">
        <f t="shared" si="126"/>
        <v>0</v>
      </c>
      <c r="K296" s="318">
        <f t="shared" si="126"/>
        <v>0</v>
      </c>
      <c r="L296" s="318">
        <f t="shared" si="126"/>
        <v>0</v>
      </c>
      <c r="M296" s="329">
        <f t="shared" si="126"/>
        <v>0</v>
      </c>
      <c r="N296" s="241"/>
      <c r="O296" s="241"/>
      <c r="P296" s="241"/>
      <c r="Q296" s="241"/>
      <c r="R296" s="241"/>
    </row>
    <row r="297" spans="1:18" s="209" customFormat="1" ht="12.75" customHeight="1" x14ac:dyDescent="0.2">
      <c r="A297" s="241"/>
      <c r="B297" s="215" t="s">
        <v>301</v>
      </c>
      <c r="C297" s="318">
        <f t="shared" ref="C297:M297" si="127">IF(ISBLANK(C193),,C89-C193)</f>
        <v>0</v>
      </c>
      <c r="D297" s="318">
        <f t="shared" si="127"/>
        <v>0</v>
      </c>
      <c r="E297" s="318">
        <f t="shared" si="127"/>
        <v>0</v>
      </c>
      <c r="F297" s="318">
        <f t="shared" si="127"/>
        <v>0</v>
      </c>
      <c r="G297" s="329">
        <f t="shared" si="127"/>
        <v>0</v>
      </c>
      <c r="H297" s="333">
        <f t="shared" si="127"/>
        <v>0</v>
      </c>
      <c r="I297" s="318">
        <f t="shared" si="127"/>
        <v>0</v>
      </c>
      <c r="J297" s="318">
        <f t="shared" si="127"/>
        <v>0</v>
      </c>
      <c r="K297" s="318">
        <f t="shared" si="127"/>
        <v>0</v>
      </c>
      <c r="L297" s="318">
        <f t="shared" si="127"/>
        <v>0</v>
      </c>
      <c r="M297" s="329">
        <f t="shared" si="127"/>
        <v>0</v>
      </c>
      <c r="N297" s="241"/>
      <c r="O297" s="241"/>
      <c r="P297" s="241"/>
      <c r="Q297" s="241"/>
      <c r="R297" s="241"/>
    </row>
    <row r="298" spans="1:18" s="209" customFormat="1" ht="12.75" customHeight="1" x14ac:dyDescent="0.2">
      <c r="A298" s="241"/>
      <c r="B298" s="215" t="s">
        <v>291</v>
      </c>
      <c r="C298" s="318">
        <f t="shared" ref="C298:M298" si="128">IF(ISBLANK(C194),,C90-C194)</f>
        <v>0</v>
      </c>
      <c r="D298" s="318">
        <f t="shared" si="128"/>
        <v>0</v>
      </c>
      <c r="E298" s="318">
        <f t="shared" si="128"/>
        <v>0</v>
      </c>
      <c r="F298" s="318">
        <f t="shared" si="128"/>
        <v>0</v>
      </c>
      <c r="G298" s="329">
        <f t="shared" si="128"/>
        <v>0</v>
      </c>
      <c r="H298" s="333">
        <f t="shared" si="128"/>
        <v>0</v>
      </c>
      <c r="I298" s="318">
        <f t="shared" si="128"/>
        <v>0</v>
      </c>
      <c r="J298" s="318">
        <f t="shared" si="128"/>
        <v>0</v>
      </c>
      <c r="K298" s="318">
        <f t="shared" si="128"/>
        <v>0</v>
      </c>
      <c r="L298" s="318">
        <f t="shared" si="128"/>
        <v>0</v>
      </c>
      <c r="M298" s="329">
        <f t="shared" si="128"/>
        <v>0</v>
      </c>
      <c r="N298" s="241"/>
      <c r="O298" s="241"/>
      <c r="P298" s="241"/>
      <c r="Q298" s="241"/>
      <c r="R298" s="241"/>
    </row>
    <row r="299" spans="1:18" s="209" customFormat="1" ht="12.75" customHeight="1" x14ac:dyDescent="0.2">
      <c r="A299" s="241"/>
      <c r="B299" s="215" t="s">
        <v>294</v>
      </c>
      <c r="C299" s="318">
        <f t="shared" ref="C299:M299" si="129">IF(ISBLANK(C195),,C91-C195)</f>
        <v>0</v>
      </c>
      <c r="D299" s="318">
        <f t="shared" si="129"/>
        <v>0</v>
      </c>
      <c r="E299" s="318">
        <f t="shared" si="129"/>
        <v>0</v>
      </c>
      <c r="F299" s="318">
        <f t="shared" si="129"/>
        <v>0</v>
      </c>
      <c r="G299" s="329">
        <f t="shared" si="129"/>
        <v>0</v>
      </c>
      <c r="H299" s="333">
        <f t="shared" si="129"/>
        <v>0</v>
      </c>
      <c r="I299" s="318">
        <f t="shared" si="129"/>
        <v>0</v>
      </c>
      <c r="J299" s="318">
        <f t="shared" si="129"/>
        <v>0</v>
      </c>
      <c r="K299" s="318">
        <f t="shared" si="129"/>
        <v>0</v>
      </c>
      <c r="L299" s="318">
        <f t="shared" si="129"/>
        <v>0</v>
      </c>
      <c r="M299" s="329">
        <f t="shared" si="129"/>
        <v>0</v>
      </c>
      <c r="N299" s="241"/>
      <c r="O299" s="241"/>
      <c r="P299" s="241"/>
      <c r="Q299" s="241"/>
      <c r="R299" s="241"/>
    </row>
    <row r="300" spans="1:18" s="209" customFormat="1" ht="12.75" customHeight="1" x14ac:dyDescent="0.2">
      <c r="A300" s="241"/>
      <c r="B300" s="215" t="s">
        <v>295</v>
      </c>
      <c r="C300" s="318">
        <f t="shared" ref="C300:M300" si="130">IF(ISBLANK(C196),,C92-C196)</f>
        <v>0</v>
      </c>
      <c r="D300" s="318">
        <f t="shared" si="130"/>
        <v>0</v>
      </c>
      <c r="E300" s="318">
        <f t="shared" si="130"/>
        <v>0</v>
      </c>
      <c r="F300" s="318">
        <f t="shared" si="130"/>
        <v>0</v>
      </c>
      <c r="G300" s="329">
        <f t="shared" si="130"/>
        <v>0</v>
      </c>
      <c r="H300" s="333">
        <f t="shared" si="130"/>
        <v>0</v>
      </c>
      <c r="I300" s="318">
        <f t="shared" si="130"/>
        <v>0</v>
      </c>
      <c r="J300" s="318">
        <f t="shared" si="130"/>
        <v>0</v>
      </c>
      <c r="K300" s="318">
        <f t="shared" si="130"/>
        <v>0</v>
      </c>
      <c r="L300" s="318">
        <f t="shared" si="130"/>
        <v>0</v>
      </c>
      <c r="M300" s="329">
        <f t="shared" si="130"/>
        <v>0</v>
      </c>
      <c r="N300" s="241"/>
      <c r="O300" s="241"/>
      <c r="P300" s="241"/>
      <c r="Q300" s="241"/>
      <c r="R300" s="241"/>
    </row>
    <row r="301" spans="1:18" s="209" customFormat="1" ht="12.75" customHeight="1" x14ac:dyDescent="0.2">
      <c r="A301" s="241"/>
      <c r="B301" s="253"/>
      <c r="C301" s="377"/>
      <c r="D301" s="377"/>
      <c r="E301" s="377"/>
      <c r="F301" s="377"/>
      <c r="G301" s="378"/>
      <c r="H301" s="379"/>
      <c r="I301" s="377"/>
      <c r="J301" s="377"/>
      <c r="K301" s="377"/>
      <c r="L301" s="377"/>
      <c r="M301" s="378"/>
      <c r="N301" s="241"/>
      <c r="O301" s="241"/>
      <c r="P301" s="241"/>
      <c r="Q301" s="241"/>
      <c r="R301" s="241"/>
    </row>
    <row r="302" spans="1:18" s="209" customFormat="1" ht="12.75" customHeight="1" x14ac:dyDescent="0.2">
      <c r="A302" s="241"/>
      <c r="B302" s="215" t="s">
        <v>296</v>
      </c>
      <c r="C302" s="318">
        <f t="shared" ref="C302:M302" si="131">IF(ISBLANK(C198),,C94-C198)</f>
        <v>0</v>
      </c>
      <c r="D302" s="318">
        <f t="shared" si="131"/>
        <v>5277769</v>
      </c>
      <c r="E302" s="318">
        <f t="shared" si="131"/>
        <v>6234855.6990630031</v>
      </c>
      <c r="F302" s="318">
        <f t="shared" si="131"/>
        <v>7254341.3892460763</v>
      </c>
      <c r="G302" s="329">
        <f t="shared" si="131"/>
        <v>8338647.351626724</v>
      </c>
      <c r="H302" s="333">
        <f t="shared" si="131"/>
        <v>9490278.2239262462</v>
      </c>
      <c r="I302" s="318">
        <f t="shared" si="131"/>
        <v>10711824.689278305</v>
      </c>
      <c r="J302" s="318">
        <f t="shared" si="131"/>
        <v>12005966.248245269</v>
      </c>
      <c r="K302" s="318">
        <f t="shared" si="131"/>
        <v>13375474.076587707</v>
      </c>
      <c r="L302" s="318">
        <f t="shared" si="131"/>
        <v>14823213.97136867</v>
      </c>
      <c r="M302" s="329">
        <f t="shared" si="131"/>
        <v>16352149.388046414</v>
      </c>
      <c r="N302" s="241"/>
      <c r="O302" s="241"/>
      <c r="P302" s="241"/>
      <c r="Q302" s="241"/>
      <c r="R302" s="241"/>
    </row>
    <row r="303" spans="1:18" s="209" customFormat="1" ht="12.75" customHeight="1" x14ac:dyDescent="0.2">
      <c r="A303" s="241"/>
      <c r="B303" s="253"/>
      <c r="C303" s="377"/>
      <c r="D303" s="377"/>
      <c r="E303" s="377"/>
      <c r="F303" s="377"/>
      <c r="G303" s="378"/>
      <c r="H303" s="379"/>
      <c r="I303" s="377"/>
      <c r="J303" s="377"/>
      <c r="K303" s="377"/>
      <c r="L303" s="377"/>
      <c r="M303" s="378"/>
      <c r="N303" s="241"/>
      <c r="O303" s="241"/>
      <c r="P303" s="241"/>
      <c r="Q303" s="241"/>
      <c r="R303" s="241"/>
    </row>
    <row r="304" spans="1:18" s="209" customFormat="1" ht="12.75" customHeight="1" x14ac:dyDescent="0.2">
      <c r="A304" s="241"/>
      <c r="B304" s="300" t="s">
        <v>297</v>
      </c>
      <c r="C304" s="377"/>
      <c r="D304" s="377"/>
      <c r="E304" s="377"/>
      <c r="F304" s="377"/>
      <c r="G304" s="378"/>
      <c r="H304" s="379"/>
      <c r="I304" s="377"/>
      <c r="J304" s="377"/>
      <c r="K304" s="377"/>
      <c r="L304" s="377"/>
      <c r="M304" s="378"/>
      <c r="N304" s="241"/>
      <c r="O304" s="241"/>
      <c r="P304" s="241"/>
      <c r="Q304" s="241"/>
      <c r="R304" s="241"/>
    </row>
    <row r="305" spans="1:18" s="209" customFormat="1" ht="12.75" customHeight="1" x14ac:dyDescent="0.2">
      <c r="A305" s="241"/>
      <c r="B305" s="215" t="s">
        <v>298</v>
      </c>
      <c r="C305" s="318">
        <f t="shared" ref="C305:M305" si="132">IF(ISBLANK(C201),,C97-C201)</f>
        <v>0</v>
      </c>
      <c r="D305" s="318">
        <f t="shared" si="132"/>
        <v>5277769</v>
      </c>
      <c r="E305" s="318">
        <f t="shared" si="132"/>
        <v>6234855.699063018</v>
      </c>
      <c r="F305" s="318">
        <f t="shared" si="132"/>
        <v>7254341.3892461061</v>
      </c>
      <c r="G305" s="329">
        <f t="shared" si="132"/>
        <v>8338647.3516267389</v>
      </c>
      <c r="H305" s="333">
        <f t="shared" si="132"/>
        <v>9490278.223926276</v>
      </c>
      <c r="I305" s="318">
        <f t="shared" si="132"/>
        <v>10711824.689278364</v>
      </c>
      <c r="J305" s="318">
        <f t="shared" si="132"/>
        <v>12005966.248245254</v>
      </c>
      <c r="K305" s="318">
        <f t="shared" si="132"/>
        <v>13375474.076587722</v>
      </c>
      <c r="L305" s="318">
        <f t="shared" si="132"/>
        <v>14823213.971368715</v>
      </c>
      <c r="M305" s="329">
        <f t="shared" si="132"/>
        <v>16352149.388046458</v>
      </c>
      <c r="N305" s="241"/>
      <c r="O305" s="241"/>
      <c r="P305" s="241"/>
      <c r="Q305" s="241"/>
      <c r="R305" s="241"/>
    </row>
    <row r="306" spans="1:18" s="209" customFormat="1" ht="12.75" customHeight="1" x14ac:dyDescent="0.2">
      <c r="A306" s="241"/>
      <c r="B306" s="215" t="s">
        <v>111</v>
      </c>
      <c r="C306" s="318">
        <f t="shared" ref="C306:M306" si="133">IF(ISBLANK(C202),,C98-C202)</f>
        <v>0</v>
      </c>
      <c r="D306" s="318">
        <f t="shared" si="133"/>
        <v>0</v>
      </c>
      <c r="E306" s="318">
        <f t="shared" si="133"/>
        <v>0</v>
      </c>
      <c r="F306" s="318">
        <f t="shared" si="133"/>
        <v>0</v>
      </c>
      <c r="G306" s="329">
        <f t="shared" si="133"/>
        <v>0</v>
      </c>
      <c r="H306" s="333">
        <f t="shared" si="133"/>
        <v>0</v>
      </c>
      <c r="I306" s="318">
        <f t="shared" si="133"/>
        <v>0</v>
      </c>
      <c r="J306" s="318">
        <f t="shared" si="133"/>
        <v>0</v>
      </c>
      <c r="K306" s="318">
        <f t="shared" si="133"/>
        <v>0</v>
      </c>
      <c r="L306" s="318">
        <f t="shared" si="133"/>
        <v>0</v>
      </c>
      <c r="M306" s="329">
        <f t="shared" si="133"/>
        <v>0</v>
      </c>
      <c r="N306" s="241"/>
      <c r="O306" s="241"/>
      <c r="P306" s="241"/>
      <c r="Q306" s="241"/>
      <c r="R306" s="241"/>
    </row>
    <row r="307" spans="1:18" s="209" customFormat="1" ht="12.75" customHeight="1" x14ac:dyDescent="0.2">
      <c r="A307" s="241"/>
      <c r="B307" s="215" t="s">
        <v>314</v>
      </c>
      <c r="C307" s="318">
        <f t="shared" ref="C307:M307" si="134">IF(ISBLANK(C203),,C99-C203)</f>
        <v>0</v>
      </c>
      <c r="D307" s="318">
        <f t="shared" si="134"/>
        <v>0</v>
      </c>
      <c r="E307" s="318">
        <f t="shared" si="134"/>
        <v>0</v>
      </c>
      <c r="F307" s="318">
        <f t="shared" si="134"/>
        <v>0</v>
      </c>
      <c r="G307" s="329">
        <f t="shared" si="134"/>
        <v>0</v>
      </c>
      <c r="H307" s="333">
        <f t="shared" si="134"/>
        <v>0</v>
      </c>
      <c r="I307" s="318">
        <f t="shared" si="134"/>
        <v>0</v>
      </c>
      <c r="J307" s="318">
        <f t="shared" si="134"/>
        <v>0</v>
      </c>
      <c r="K307" s="318">
        <f t="shared" si="134"/>
        <v>0</v>
      </c>
      <c r="L307" s="318">
        <f t="shared" si="134"/>
        <v>0</v>
      </c>
      <c r="M307" s="329">
        <f t="shared" si="134"/>
        <v>0</v>
      </c>
      <c r="N307" s="241"/>
      <c r="O307" s="241"/>
      <c r="P307" s="241"/>
      <c r="Q307" s="241"/>
      <c r="R307" s="241"/>
    </row>
    <row r="308" spans="1:18" s="209" customFormat="1" ht="12.75" customHeight="1" x14ac:dyDescent="0.2">
      <c r="A308" s="241"/>
      <c r="B308" s="215" t="s">
        <v>310</v>
      </c>
      <c r="C308" s="318">
        <f t="shared" ref="C308:M308" si="135">IF(ISBLANK(C204),,C100-C204)</f>
        <v>0</v>
      </c>
      <c r="D308" s="318">
        <f t="shared" si="135"/>
        <v>0</v>
      </c>
      <c r="E308" s="318">
        <f t="shared" si="135"/>
        <v>0</v>
      </c>
      <c r="F308" s="318">
        <f t="shared" si="135"/>
        <v>0</v>
      </c>
      <c r="G308" s="329">
        <f t="shared" si="135"/>
        <v>0</v>
      </c>
      <c r="H308" s="333">
        <f t="shared" si="135"/>
        <v>0</v>
      </c>
      <c r="I308" s="318">
        <f t="shared" si="135"/>
        <v>0</v>
      </c>
      <c r="J308" s="318">
        <f t="shared" si="135"/>
        <v>0</v>
      </c>
      <c r="K308" s="318">
        <f t="shared" si="135"/>
        <v>0</v>
      </c>
      <c r="L308" s="318">
        <f t="shared" si="135"/>
        <v>0</v>
      </c>
      <c r="M308" s="329">
        <f t="shared" si="135"/>
        <v>0</v>
      </c>
      <c r="N308" s="241"/>
      <c r="O308" s="241"/>
      <c r="P308" s="241"/>
      <c r="Q308" s="241"/>
      <c r="R308" s="241"/>
    </row>
    <row r="309" spans="1:18" s="209" customFormat="1" ht="12.75" customHeight="1" x14ac:dyDescent="0.2">
      <c r="A309" s="241"/>
      <c r="B309" s="215" t="s">
        <v>315</v>
      </c>
      <c r="C309" s="318">
        <f t="shared" ref="C309:M309" si="136">IF(ISBLANK(C205),,C101-C205)</f>
        <v>0</v>
      </c>
      <c r="D309" s="318">
        <f t="shared" si="136"/>
        <v>0</v>
      </c>
      <c r="E309" s="318">
        <f t="shared" si="136"/>
        <v>0</v>
      </c>
      <c r="F309" s="318">
        <f t="shared" si="136"/>
        <v>0</v>
      </c>
      <c r="G309" s="329">
        <f t="shared" si="136"/>
        <v>0</v>
      </c>
      <c r="H309" s="333">
        <f t="shared" si="136"/>
        <v>0</v>
      </c>
      <c r="I309" s="318">
        <f t="shared" si="136"/>
        <v>0</v>
      </c>
      <c r="J309" s="318">
        <f t="shared" si="136"/>
        <v>0</v>
      </c>
      <c r="K309" s="318">
        <f t="shared" si="136"/>
        <v>0</v>
      </c>
      <c r="L309" s="318">
        <f t="shared" si="136"/>
        <v>0</v>
      </c>
      <c r="M309" s="329">
        <f t="shared" si="136"/>
        <v>0</v>
      </c>
      <c r="N309" s="241"/>
      <c r="O309" s="241"/>
      <c r="P309" s="241"/>
      <c r="Q309" s="241"/>
      <c r="R309" s="241"/>
    </row>
    <row r="310" spans="1:18" s="209" customFormat="1" ht="12.75" customHeight="1" x14ac:dyDescent="0.2">
      <c r="A310" s="241"/>
      <c r="B310" s="343" t="s">
        <v>299</v>
      </c>
      <c r="C310" s="725">
        <f t="shared" ref="C310:M310" si="137">IF(ISBLANK(C206),,C102-C206)</f>
        <v>0</v>
      </c>
      <c r="D310" s="725">
        <f t="shared" si="137"/>
        <v>5277769</v>
      </c>
      <c r="E310" s="725">
        <f t="shared" si="137"/>
        <v>6234855.6990630329</v>
      </c>
      <c r="F310" s="725">
        <f t="shared" si="137"/>
        <v>7254341.3892461061</v>
      </c>
      <c r="G310" s="726">
        <f t="shared" si="137"/>
        <v>8338647.3516267538</v>
      </c>
      <c r="H310" s="724">
        <f t="shared" si="137"/>
        <v>9490278.223926276</v>
      </c>
      <c r="I310" s="725">
        <f t="shared" si="137"/>
        <v>10711824.689278364</v>
      </c>
      <c r="J310" s="725">
        <f t="shared" si="137"/>
        <v>12005966.248245269</v>
      </c>
      <c r="K310" s="725">
        <f t="shared" si="137"/>
        <v>13375474.076587737</v>
      </c>
      <c r="L310" s="725">
        <f t="shared" si="137"/>
        <v>14823213.9713687</v>
      </c>
      <c r="M310" s="726">
        <f t="shared" si="137"/>
        <v>16352149.388046473</v>
      </c>
      <c r="N310" s="241"/>
      <c r="O310" s="241"/>
      <c r="P310" s="241"/>
      <c r="Q310" s="241"/>
      <c r="R310" s="241"/>
    </row>
    <row r="311" spans="1:18" s="209" customFormat="1" ht="12.75" customHeight="1" x14ac:dyDescent="0.2">
      <c r="A311" s="241"/>
      <c r="B311" s="243"/>
      <c r="C311" s="319"/>
      <c r="D311" s="319"/>
      <c r="E311" s="319"/>
      <c r="F311" s="319"/>
      <c r="G311" s="319"/>
      <c r="H311" s="319"/>
      <c r="I311" s="319"/>
      <c r="J311" s="319"/>
      <c r="K311" s="319"/>
      <c r="L311" s="319"/>
      <c r="M311" s="319"/>
      <c r="N311" s="241"/>
      <c r="O311" s="241"/>
      <c r="P311" s="241"/>
      <c r="Q311" s="241"/>
      <c r="R311" s="241"/>
    </row>
    <row r="312" spans="1:18" s="209" customFormat="1" ht="12.75" customHeight="1" x14ac:dyDescent="0.2">
      <c r="A312" s="241"/>
      <c r="B312" s="353" t="s">
        <v>268</v>
      </c>
      <c r="C312" s="361"/>
      <c r="D312" s="361"/>
      <c r="E312" s="361"/>
      <c r="F312" s="361"/>
      <c r="G312" s="675"/>
      <c r="H312" s="707"/>
      <c r="I312" s="361"/>
      <c r="J312" s="361"/>
      <c r="K312" s="361"/>
      <c r="L312" s="361"/>
      <c r="M312" s="683"/>
      <c r="N312" s="241"/>
      <c r="O312" s="241"/>
      <c r="P312" s="241"/>
      <c r="Q312" s="241"/>
      <c r="R312" s="241"/>
    </row>
    <row r="313" spans="1:18" s="209" customFormat="1" ht="12.75" customHeight="1" x14ac:dyDescent="0.2">
      <c r="A313" s="241"/>
      <c r="B313" s="215" t="s">
        <v>269</v>
      </c>
      <c r="C313" s="318">
        <f t="shared" ref="C313:M313" si="138">IF(ISBLANK(C209),,C105-C209)</f>
        <v>0</v>
      </c>
      <c r="D313" s="318">
        <f t="shared" si="138"/>
        <v>0</v>
      </c>
      <c r="E313" s="318">
        <f t="shared" si="138"/>
        <v>0</v>
      </c>
      <c r="F313" s="318">
        <f t="shared" si="138"/>
        <v>0</v>
      </c>
      <c r="G313" s="667">
        <f t="shared" si="138"/>
        <v>0</v>
      </c>
      <c r="H313" s="333">
        <f t="shared" si="138"/>
        <v>0</v>
      </c>
      <c r="I313" s="318">
        <f t="shared" si="138"/>
        <v>0</v>
      </c>
      <c r="J313" s="318">
        <f t="shared" si="138"/>
        <v>0</v>
      </c>
      <c r="K313" s="318">
        <f t="shared" si="138"/>
        <v>0</v>
      </c>
      <c r="L313" s="318">
        <f t="shared" si="138"/>
        <v>0</v>
      </c>
      <c r="M313" s="329">
        <f t="shared" si="138"/>
        <v>0</v>
      </c>
      <c r="N313" s="241"/>
      <c r="O313" s="241"/>
      <c r="P313" s="241"/>
      <c r="Q313" s="241"/>
      <c r="R313" s="241"/>
    </row>
    <row r="314" spans="1:18" s="209" customFormat="1" ht="12.75" customHeight="1" x14ac:dyDescent="0.2">
      <c r="A314" s="241"/>
      <c r="B314" s="215" t="s">
        <v>270</v>
      </c>
      <c r="C314" s="318">
        <f t="shared" ref="C314:M314" si="139">IF(ISBLANK(C210),,C106-C210)</f>
        <v>0</v>
      </c>
      <c r="D314" s="318">
        <f t="shared" si="139"/>
        <v>6502592</v>
      </c>
      <c r="E314" s="318">
        <f t="shared" si="139"/>
        <v>0</v>
      </c>
      <c r="F314" s="318">
        <f t="shared" si="139"/>
        <v>0</v>
      </c>
      <c r="G314" s="667">
        <f t="shared" si="139"/>
        <v>0</v>
      </c>
      <c r="H314" s="333">
        <f t="shared" si="139"/>
        <v>0</v>
      </c>
      <c r="I314" s="318">
        <f t="shared" si="139"/>
        <v>0</v>
      </c>
      <c r="J314" s="318">
        <f t="shared" si="139"/>
        <v>0</v>
      </c>
      <c r="K314" s="318">
        <f t="shared" si="139"/>
        <v>0</v>
      </c>
      <c r="L314" s="318">
        <f t="shared" si="139"/>
        <v>0</v>
      </c>
      <c r="M314" s="329">
        <f t="shared" si="139"/>
        <v>0</v>
      </c>
      <c r="N314" s="241"/>
      <c r="O314" s="241"/>
      <c r="P314" s="241"/>
      <c r="Q314" s="241"/>
      <c r="R314" s="241"/>
    </row>
    <row r="315" spans="1:18" s="209" customFormat="1" ht="12.75" customHeight="1" x14ac:dyDescent="0.2">
      <c r="A315" s="241"/>
      <c r="B315" s="215" t="s">
        <v>271</v>
      </c>
      <c r="C315" s="318">
        <f t="shared" ref="C315:M315" si="140">IF(ISBLANK(C211),,C107-C211)</f>
        <v>0</v>
      </c>
      <c r="D315" s="318">
        <f t="shared" si="140"/>
        <v>0</v>
      </c>
      <c r="E315" s="318">
        <f t="shared" si="140"/>
        <v>0</v>
      </c>
      <c r="F315" s="318">
        <f t="shared" si="140"/>
        <v>0</v>
      </c>
      <c r="G315" s="667">
        <f t="shared" si="140"/>
        <v>0</v>
      </c>
      <c r="H315" s="333">
        <f t="shared" si="140"/>
        <v>0</v>
      </c>
      <c r="I315" s="318">
        <f t="shared" si="140"/>
        <v>0</v>
      </c>
      <c r="J315" s="318">
        <f t="shared" si="140"/>
        <v>0</v>
      </c>
      <c r="K315" s="318">
        <f t="shared" si="140"/>
        <v>0</v>
      </c>
      <c r="L315" s="318">
        <f t="shared" si="140"/>
        <v>0</v>
      </c>
      <c r="M315" s="329">
        <f t="shared" si="140"/>
        <v>0</v>
      </c>
      <c r="N315" s="241"/>
      <c r="O315" s="241"/>
      <c r="P315" s="241"/>
      <c r="Q315" s="241"/>
      <c r="R315" s="241"/>
    </row>
    <row r="316" spans="1:18" s="209" customFormat="1" ht="12.75" customHeight="1" x14ac:dyDescent="0.2">
      <c r="A316" s="241"/>
      <c r="B316" s="215" t="s">
        <v>272</v>
      </c>
      <c r="C316" s="318">
        <f t="shared" ref="C316:M316" si="141">IF(ISBLANK(C212),,C108-C212)</f>
        <v>0</v>
      </c>
      <c r="D316" s="318">
        <f t="shared" si="141"/>
        <v>0</v>
      </c>
      <c r="E316" s="318">
        <f t="shared" si="141"/>
        <v>0</v>
      </c>
      <c r="F316" s="318">
        <f t="shared" si="141"/>
        <v>0</v>
      </c>
      <c r="G316" s="667">
        <f t="shared" si="141"/>
        <v>0</v>
      </c>
      <c r="H316" s="333">
        <f t="shared" si="141"/>
        <v>0</v>
      </c>
      <c r="I316" s="318">
        <f t="shared" si="141"/>
        <v>0</v>
      </c>
      <c r="J316" s="318">
        <f t="shared" si="141"/>
        <v>0</v>
      </c>
      <c r="K316" s="318">
        <f t="shared" si="141"/>
        <v>0</v>
      </c>
      <c r="L316" s="318">
        <f t="shared" si="141"/>
        <v>0</v>
      </c>
      <c r="M316" s="329">
        <f t="shared" si="141"/>
        <v>0</v>
      </c>
      <c r="N316" s="241"/>
      <c r="O316" s="241"/>
      <c r="P316" s="241"/>
      <c r="Q316" s="241"/>
      <c r="R316" s="241"/>
    </row>
    <row r="317" spans="1:18" s="209" customFormat="1" ht="12.75" customHeight="1" x14ac:dyDescent="0.2">
      <c r="A317" s="241"/>
      <c r="B317" s="339" t="s">
        <v>273</v>
      </c>
      <c r="C317" s="725">
        <f t="shared" ref="C317:M317" si="142">IF(ISBLANK(C213),,C109-C213)</f>
        <v>0</v>
      </c>
      <c r="D317" s="725">
        <f t="shared" si="142"/>
        <v>6502592</v>
      </c>
      <c r="E317" s="725">
        <f t="shared" si="142"/>
        <v>0</v>
      </c>
      <c r="F317" s="725">
        <f t="shared" si="142"/>
        <v>0</v>
      </c>
      <c r="G317" s="728">
        <f t="shared" si="142"/>
        <v>0</v>
      </c>
      <c r="H317" s="724">
        <f t="shared" si="142"/>
        <v>0</v>
      </c>
      <c r="I317" s="725">
        <f t="shared" si="142"/>
        <v>0</v>
      </c>
      <c r="J317" s="725">
        <f t="shared" si="142"/>
        <v>0</v>
      </c>
      <c r="K317" s="725">
        <f t="shared" si="142"/>
        <v>0</v>
      </c>
      <c r="L317" s="725">
        <f t="shared" si="142"/>
        <v>0</v>
      </c>
      <c r="M317" s="726">
        <f t="shared" si="142"/>
        <v>0</v>
      </c>
      <c r="N317" s="241"/>
      <c r="O317" s="241"/>
      <c r="P317" s="241"/>
      <c r="Q317" s="241"/>
      <c r="R317" s="241"/>
    </row>
    <row r="318" spans="1:18" s="209" customFormat="1" x14ac:dyDescent="0.2">
      <c r="A318" s="241"/>
      <c r="B318" s="241"/>
      <c r="C318" s="241"/>
      <c r="D318" s="241"/>
      <c r="E318" s="241"/>
      <c r="F318" s="241"/>
      <c r="G318" s="241"/>
      <c r="H318" s="241"/>
      <c r="I318" s="241"/>
      <c r="J318" s="241"/>
      <c r="K318" s="241"/>
      <c r="L318" s="241"/>
      <c r="M318" s="241"/>
      <c r="N318" s="241"/>
      <c r="O318" s="241"/>
      <c r="P318" s="241"/>
      <c r="Q318" s="241"/>
      <c r="R318" s="241"/>
    </row>
    <row r="319" spans="1:18" s="209" customFormat="1" x14ac:dyDescent="0.2">
      <c r="A319" s="241"/>
      <c r="B319" s="241"/>
      <c r="C319" s="241"/>
      <c r="D319" s="241"/>
      <c r="E319" s="241"/>
      <c r="F319" s="241"/>
      <c r="G319" s="241"/>
      <c r="H319" s="241"/>
      <c r="I319" s="241"/>
      <c r="J319" s="241"/>
      <c r="K319" s="241"/>
      <c r="L319" s="241"/>
      <c r="M319" s="241"/>
      <c r="N319" s="241"/>
      <c r="O319" s="241"/>
      <c r="P319" s="241"/>
      <c r="Q319" s="241"/>
      <c r="R319" s="241"/>
    </row>
    <row r="320" spans="1:18" s="209" customFormat="1" ht="19.5" x14ac:dyDescent="0.25">
      <c r="A320" s="241"/>
      <c r="B320" s="302" t="s">
        <v>274</v>
      </c>
      <c r="C320" s="241"/>
      <c r="D320" s="241"/>
      <c r="E320" s="241"/>
      <c r="F320" s="241"/>
      <c r="G320" s="241"/>
      <c r="H320" s="241"/>
      <c r="I320" s="241"/>
      <c r="J320" s="241"/>
      <c r="K320" s="241"/>
      <c r="L320" s="241"/>
      <c r="M320" s="241"/>
      <c r="N320" s="241"/>
      <c r="O320" s="241"/>
      <c r="P320" s="241"/>
      <c r="Q320" s="241"/>
      <c r="R320" s="241"/>
    </row>
    <row r="321" spans="1:18" s="209" customFormat="1" x14ac:dyDescent="0.2">
      <c r="A321" s="241"/>
      <c r="B321" s="241"/>
      <c r="C321" s="241"/>
      <c r="D321" s="241"/>
      <c r="E321" s="241"/>
      <c r="F321" s="241"/>
      <c r="G321" s="241"/>
      <c r="H321" s="241"/>
      <c r="I321" s="241"/>
      <c r="J321" s="241"/>
      <c r="K321" s="241"/>
      <c r="L321" s="241"/>
      <c r="M321" s="241"/>
      <c r="N321" s="241"/>
      <c r="O321" s="241"/>
      <c r="P321" s="241"/>
      <c r="Q321" s="241"/>
    </row>
    <row r="322" spans="1:18" s="209" customFormat="1" x14ac:dyDescent="0.2">
      <c r="A322" s="241"/>
      <c r="B322" s="461"/>
      <c r="C322" s="468"/>
      <c r="D322" s="468"/>
      <c r="E322" s="468"/>
      <c r="F322" s="469"/>
      <c r="G322" s="241"/>
      <c r="H322" s="241"/>
      <c r="I322" s="241"/>
      <c r="J322" s="241"/>
      <c r="K322" s="241"/>
      <c r="L322" s="241"/>
      <c r="M322" s="241"/>
      <c r="N322" s="241"/>
      <c r="O322" s="241"/>
      <c r="P322" s="241"/>
      <c r="Q322" s="241"/>
    </row>
    <row r="323" spans="1:18" s="209" customFormat="1" ht="33" customHeight="1" x14ac:dyDescent="0.2">
      <c r="A323" s="241"/>
      <c r="B323" s="253"/>
      <c r="C323" s="75" t="s">
        <v>351</v>
      </c>
      <c r="D323" s="75" t="s">
        <v>352</v>
      </c>
      <c r="E323" s="75" t="s">
        <v>359</v>
      </c>
      <c r="F323" s="399" t="s">
        <v>358</v>
      </c>
      <c r="G323" s="241"/>
      <c r="H323" s="241"/>
      <c r="I323" s="241"/>
      <c r="J323" s="241"/>
      <c r="K323" s="241"/>
      <c r="L323" s="241"/>
      <c r="M323" s="241"/>
      <c r="N323" s="241"/>
      <c r="O323" s="241"/>
      <c r="P323" s="241"/>
      <c r="Q323" s="241"/>
    </row>
    <row r="324" spans="1:18" s="209" customFormat="1" x14ac:dyDescent="0.2">
      <c r="A324" s="241"/>
      <c r="B324" s="253" t="s">
        <v>152</v>
      </c>
      <c r="C324" s="318">
        <f>D40</f>
        <v>25702188</v>
      </c>
      <c r="D324" s="318">
        <f>D144</f>
        <v>20424419</v>
      </c>
      <c r="E324" s="318">
        <f>SUM(D40:G40)</f>
        <v>96609346.733739242</v>
      </c>
      <c r="F324" s="329">
        <f>SUM(D40:M40)</f>
        <v>250411582.63183784</v>
      </c>
      <c r="G324" s="241"/>
      <c r="H324" s="241"/>
      <c r="I324" s="241"/>
      <c r="J324" s="241"/>
      <c r="K324" s="241"/>
      <c r="L324" s="241"/>
      <c r="M324" s="241"/>
      <c r="N324" s="241"/>
      <c r="O324" s="241"/>
      <c r="P324" s="241"/>
      <c r="Q324" s="241"/>
    </row>
    <row r="325" spans="1:18" s="209" customFormat="1" x14ac:dyDescent="0.2">
      <c r="A325" s="241"/>
      <c r="B325" s="253" t="s">
        <v>349</v>
      </c>
      <c r="C325" s="318">
        <f>D54</f>
        <v>19896715.640000001</v>
      </c>
      <c r="D325" s="318">
        <f>D158</f>
        <v>19896715.640000001</v>
      </c>
      <c r="E325" s="318">
        <f>SUM(D54:G54)</f>
        <v>83276434.732282937</v>
      </c>
      <c r="F325" s="329">
        <f>SUM(D54:M54)</f>
        <v>223103351.81377536</v>
      </c>
      <c r="G325" s="241"/>
      <c r="H325" s="241"/>
      <c r="I325" s="241"/>
      <c r="J325" s="241"/>
      <c r="K325" s="241"/>
      <c r="L325" s="241"/>
      <c r="M325" s="241"/>
      <c r="N325" s="241"/>
      <c r="O325" s="241"/>
      <c r="P325" s="241"/>
      <c r="Q325" s="241"/>
    </row>
    <row r="326" spans="1:18" s="209" customFormat="1" x14ac:dyDescent="0.2">
      <c r="A326" s="241"/>
      <c r="B326" s="253" t="s">
        <v>447</v>
      </c>
      <c r="C326" s="318">
        <f>C324-C325</f>
        <v>5805472.3599999994</v>
      </c>
      <c r="D326" s="318">
        <f>D324-D325</f>
        <v>527703.3599999994</v>
      </c>
      <c r="E326" s="318">
        <f>E324-E325</f>
        <v>13332912.001456305</v>
      </c>
      <c r="F326" s="329">
        <f>F324-F325</f>
        <v>27308230.818062484</v>
      </c>
      <c r="G326" s="241"/>
      <c r="H326" s="241"/>
      <c r="I326" s="241"/>
      <c r="J326" s="241"/>
      <c r="K326" s="241"/>
      <c r="L326" s="241"/>
      <c r="M326" s="241"/>
      <c r="N326" s="241"/>
      <c r="O326" s="241"/>
      <c r="P326" s="241"/>
      <c r="Q326" s="241"/>
    </row>
    <row r="327" spans="1:18" s="209" customFormat="1" x14ac:dyDescent="0.2">
      <c r="A327" s="241"/>
      <c r="B327" s="253"/>
      <c r="C327" s="75"/>
      <c r="D327" s="75"/>
      <c r="E327" s="75"/>
      <c r="F327" s="399"/>
      <c r="G327" s="241"/>
      <c r="H327" s="241"/>
      <c r="I327" s="241"/>
      <c r="J327" s="241"/>
      <c r="K327" s="241"/>
      <c r="L327" s="241"/>
      <c r="M327" s="241"/>
      <c r="N327" s="241"/>
      <c r="O327" s="241"/>
      <c r="P327" s="241"/>
      <c r="Q327" s="241"/>
    </row>
    <row r="328" spans="1:18" s="209" customFormat="1" x14ac:dyDescent="0.2">
      <c r="A328" s="241"/>
      <c r="B328" s="253" t="s">
        <v>350</v>
      </c>
      <c r="C328" s="318">
        <f>D109</f>
        <v>13421111</v>
      </c>
      <c r="D328" s="318">
        <f>D213</f>
        <v>6918519</v>
      </c>
      <c r="E328" s="318">
        <f>SUM(D109:G109)</f>
        <v>37092702</v>
      </c>
      <c r="F328" s="329">
        <f>SUM(D109:M109)</f>
        <v>74273126</v>
      </c>
      <c r="G328" s="241"/>
      <c r="H328" s="241"/>
      <c r="I328" s="241"/>
      <c r="J328" s="241"/>
      <c r="K328" s="241"/>
      <c r="L328" s="241"/>
      <c r="M328" s="241"/>
      <c r="N328" s="241"/>
      <c r="O328" s="241"/>
      <c r="P328" s="241"/>
      <c r="Q328" s="241"/>
    </row>
    <row r="329" spans="1:18" s="209" customFormat="1" x14ac:dyDescent="0.2">
      <c r="A329" s="241"/>
      <c r="B329" s="346"/>
      <c r="C329" s="117"/>
      <c r="D329" s="311"/>
      <c r="E329" s="311"/>
      <c r="F329" s="400"/>
      <c r="G329" s="241"/>
      <c r="H329" s="241"/>
      <c r="I329" s="241"/>
      <c r="J329" s="241"/>
      <c r="K329" s="241"/>
      <c r="L329" s="241"/>
      <c r="M329" s="241"/>
      <c r="N329" s="241"/>
      <c r="O329" s="241"/>
      <c r="P329" s="241"/>
      <c r="Q329" s="241"/>
    </row>
    <row r="330" spans="1:18" s="209" customFormat="1" x14ac:dyDescent="0.2">
      <c r="A330" s="241"/>
      <c r="B330" s="241"/>
      <c r="C330" s="241"/>
      <c r="D330" s="241"/>
      <c r="E330" s="241"/>
      <c r="F330" s="241"/>
      <c r="G330" s="241"/>
      <c r="H330" s="241"/>
      <c r="I330" s="241"/>
      <c r="J330" s="241"/>
      <c r="K330" s="241"/>
      <c r="L330" s="241"/>
      <c r="M330" s="241"/>
      <c r="N330" s="241"/>
      <c r="O330" s="241"/>
      <c r="P330" s="241"/>
      <c r="Q330" s="241"/>
      <c r="R330" s="241"/>
    </row>
    <row r="331" spans="1:18" s="209" customFormat="1" x14ac:dyDescent="0.2">
      <c r="A331" s="241"/>
      <c r="B331" s="241"/>
      <c r="C331" s="241"/>
      <c r="D331" s="241"/>
      <c r="E331" s="241"/>
      <c r="F331" s="241"/>
      <c r="G331" s="241"/>
      <c r="H331" s="241"/>
      <c r="I331" s="241"/>
      <c r="J331" s="241"/>
      <c r="K331" s="241"/>
      <c r="L331" s="241"/>
      <c r="M331" s="241"/>
      <c r="N331" s="241"/>
      <c r="O331" s="241"/>
      <c r="P331" s="241"/>
      <c r="Q331" s="241"/>
      <c r="R331" s="241"/>
    </row>
    <row r="332" spans="1:18" s="209" customFormat="1" ht="19.5" x14ac:dyDescent="0.25">
      <c r="A332" s="241"/>
      <c r="B332" s="302" t="s">
        <v>353</v>
      </c>
      <c r="C332" s="241"/>
      <c r="D332" s="241"/>
      <c r="E332" s="241"/>
      <c r="F332" s="241"/>
      <c r="G332" s="241"/>
      <c r="H332" s="241"/>
      <c r="I332" s="241"/>
      <c r="J332" s="241"/>
      <c r="K332" s="241"/>
      <c r="L332" s="241"/>
      <c r="M332" s="241"/>
      <c r="N332" s="241"/>
      <c r="O332" s="241"/>
      <c r="P332" s="241"/>
      <c r="Q332" s="241"/>
      <c r="R332" s="241"/>
    </row>
    <row r="333" spans="1:18" s="209" customFormat="1" x14ac:dyDescent="0.2">
      <c r="A333" s="241"/>
      <c r="B333" s="241"/>
      <c r="C333" s="241"/>
      <c r="D333" s="241"/>
      <c r="E333" s="241"/>
      <c r="F333" s="241"/>
      <c r="G333" s="241"/>
      <c r="H333" s="241"/>
      <c r="I333" s="241"/>
      <c r="J333" s="241"/>
      <c r="K333" s="241"/>
      <c r="L333" s="241"/>
      <c r="M333" s="241"/>
      <c r="N333" s="241"/>
      <c r="O333" s="241"/>
      <c r="P333" s="241"/>
      <c r="Q333" s="241"/>
      <c r="R333" s="241"/>
    </row>
    <row r="334" spans="1:18" s="209" customFormat="1" x14ac:dyDescent="0.2">
      <c r="A334" s="241"/>
      <c r="B334" s="241"/>
      <c r="C334" s="241"/>
      <c r="D334" s="241"/>
      <c r="E334" s="241"/>
      <c r="F334" s="241"/>
      <c r="G334" s="241"/>
      <c r="H334" s="241"/>
      <c r="I334" s="241"/>
      <c r="J334" s="241"/>
      <c r="K334" s="241"/>
      <c r="L334" s="241"/>
      <c r="M334" s="241"/>
      <c r="N334" s="241"/>
      <c r="O334" s="241"/>
      <c r="P334" s="241"/>
      <c r="Q334" s="241"/>
      <c r="R334" s="241"/>
    </row>
    <row r="335" spans="1:18" s="209" customFormat="1" x14ac:dyDescent="0.2">
      <c r="A335" s="241"/>
      <c r="B335" s="353"/>
      <c r="C335" s="361"/>
      <c r="D335" s="361"/>
      <c r="E335" s="361"/>
      <c r="F335" s="361"/>
      <c r="G335" s="362"/>
      <c r="H335" s="363"/>
      <c r="I335" s="361"/>
      <c r="J335" s="361"/>
      <c r="K335" s="361"/>
      <c r="L335" s="361"/>
      <c r="M335" s="362"/>
      <c r="N335" s="241"/>
      <c r="O335" s="241"/>
      <c r="P335" s="241"/>
      <c r="Q335" s="241"/>
      <c r="R335" s="241"/>
    </row>
    <row r="336" spans="1:18" s="209" customFormat="1" x14ac:dyDescent="0.2">
      <c r="A336" s="241"/>
      <c r="B336" s="300" t="s">
        <v>386</v>
      </c>
      <c r="C336" s="377"/>
      <c r="D336" s="377"/>
      <c r="E336" s="377"/>
      <c r="F336" s="377"/>
      <c r="G336" s="378"/>
      <c r="H336" s="379"/>
      <c r="I336" s="377"/>
      <c r="J336" s="377"/>
      <c r="K336" s="377"/>
      <c r="L336" s="377"/>
      <c r="M336" s="378"/>
      <c r="N336" s="241"/>
      <c r="O336" s="241"/>
      <c r="P336" s="241"/>
      <c r="Q336" s="241"/>
      <c r="R336" s="241"/>
    </row>
    <row r="337" spans="1:18" s="209" customFormat="1" x14ac:dyDescent="0.2">
      <c r="A337" s="241"/>
      <c r="B337" s="651" t="s">
        <v>367</v>
      </c>
      <c r="C337" s="652"/>
      <c r="D337" s="652"/>
      <c r="E337" s="652"/>
      <c r="F337" s="652"/>
      <c r="G337" s="653"/>
      <c r="H337" s="654"/>
      <c r="I337" s="652"/>
      <c r="J337" s="652"/>
      <c r="K337" s="652"/>
      <c r="L337" s="652"/>
      <c r="M337" s="653"/>
      <c r="N337" s="241"/>
      <c r="O337" s="241"/>
      <c r="P337" s="241"/>
      <c r="Q337" s="241"/>
      <c r="R337" s="241"/>
    </row>
    <row r="338" spans="1:18" s="209" customFormat="1" x14ac:dyDescent="0.2">
      <c r="A338" s="241"/>
      <c r="B338" s="651" t="s">
        <v>356</v>
      </c>
      <c r="C338" s="655"/>
      <c r="D338" s="652"/>
      <c r="E338" s="762">
        <v>0</v>
      </c>
      <c r="F338" s="762">
        <v>0</v>
      </c>
      <c r="G338" s="762">
        <v>0</v>
      </c>
      <c r="H338" s="762">
        <v>0</v>
      </c>
      <c r="I338" s="762">
        <v>0</v>
      </c>
      <c r="J338" s="762">
        <v>0</v>
      </c>
      <c r="K338" s="762">
        <v>0</v>
      </c>
      <c r="L338" s="762">
        <v>0</v>
      </c>
      <c r="M338" s="762">
        <v>0</v>
      </c>
      <c r="N338" s="241"/>
      <c r="O338" s="241"/>
      <c r="P338" s="241"/>
      <c r="Q338" s="241"/>
      <c r="R338" s="241"/>
    </row>
    <row r="339" spans="1:18" s="209" customFormat="1" x14ac:dyDescent="0.2">
      <c r="A339" s="241"/>
      <c r="B339" s="651" t="s">
        <v>355</v>
      </c>
      <c r="C339" s="655"/>
      <c r="D339" s="762">
        <v>0.02</v>
      </c>
      <c r="E339" s="762">
        <v>2.5000000000000001E-2</v>
      </c>
      <c r="F339" s="762">
        <v>2.5000000000000001E-2</v>
      </c>
      <c r="G339" s="762">
        <v>2.5000000000000001E-2</v>
      </c>
      <c r="H339" s="762">
        <v>2.5000000000000001E-2</v>
      </c>
      <c r="I339" s="762">
        <v>2.5000000000000001E-2</v>
      </c>
      <c r="J339" s="762">
        <v>2.5000000000000001E-2</v>
      </c>
      <c r="K339" s="762">
        <v>2.5000000000000001E-2</v>
      </c>
      <c r="L339" s="762">
        <v>2.5000000000000001E-2</v>
      </c>
      <c r="M339" s="762">
        <v>2.5000000000000001E-2</v>
      </c>
      <c r="N339" s="241"/>
      <c r="O339" s="241"/>
      <c r="P339" s="241"/>
      <c r="Q339" s="241"/>
      <c r="R339" s="241"/>
    </row>
    <row r="340" spans="1:18" s="209" customFormat="1" x14ac:dyDescent="0.2">
      <c r="A340" s="241"/>
      <c r="B340" s="651" t="s">
        <v>354</v>
      </c>
      <c r="C340" s="655"/>
      <c r="D340" s="762">
        <v>0.02</v>
      </c>
      <c r="E340" s="762">
        <v>0.02</v>
      </c>
      <c r="F340" s="762">
        <v>0.02</v>
      </c>
      <c r="G340" s="762">
        <v>0.02</v>
      </c>
      <c r="H340" s="762">
        <v>0.02</v>
      </c>
      <c r="I340" s="762">
        <v>0.02</v>
      </c>
      <c r="J340" s="762">
        <v>0.02</v>
      </c>
      <c r="K340" s="762">
        <v>0.02</v>
      </c>
      <c r="L340" s="762">
        <v>0.02</v>
      </c>
      <c r="M340" s="762">
        <v>0.02</v>
      </c>
      <c r="N340" s="241"/>
      <c r="O340" s="241"/>
      <c r="P340" s="241"/>
      <c r="Q340" s="241"/>
      <c r="R340" s="241"/>
    </row>
    <row r="341" spans="1:18" s="209" customFormat="1" x14ac:dyDescent="0.2">
      <c r="A341" s="241"/>
      <c r="B341" s="651" t="s">
        <v>357</v>
      </c>
      <c r="C341" s="655"/>
      <c r="D341" s="655"/>
      <c r="E341" s="762">
        <v>0.01</v>
      </c>
      <c r="F341" s="762">
        <v>0.01</v>
      </c>
      <c r="G341" s="762">
        <v>0.01</v>
      </c>
      <c r="H341" s="762">
        <v>0.01</v>
      </c>
      <c r="I341" s="762">
        <v>0.01</v>
      </c>
      <c r="J341" s="762">
        <v>0.01</v>
      </c>
      <c r="K341" s="762">
        <v>0.01</v>
      </c>
      <c r="L341" s="762">
        <v>0.01</v>
      </c>
      <c r="M341" s="762">
        <v>0.01</v>
      </c>
      <c r="N341" s="241"/>
      <c r="O341" s="241"/>
      <c r="P341" s="241"/>
      <c r="Q341" s="241"/>
      <c r="R341" s="241"/>
    </row>
    <row r="342" spans="1:18" s="209" customFormat="1" x14ac:dyDescent="0.2">
      <c r="A342" s="241"/>
      <c r="B342" s="651" t="s">
        <v>458</v>
      </c>
      <c r="C342" s="655"/>
      <c r="D342" s="762">
        <v>2.5000000000000001E-2</v>
      </c>
      <c r="E342" s="762">
        <v>2.5000000000000001E-2</v>
      </c>
      <c r="F342" s="762">
        <v>2.5000000000000001E-2</v>
      </c>
      <c r="G342" s="762">
        <v>2.5000000000000001E-2</v>
      </c>
      <c r="H342" s="762">
        <v>2.5000000000000001E-2</v>
      </c>
      <c r="I342" s="762">
        <v>2.5000000000000001E-2</v>
      </c>
      <c r="J342" s="762">
        <v>2.5000000000000001E-2</v>
      </c>
      <c r="K342" s="762">
        <v>2.5000000000000001E-2</v>
      </c>
      <c r="L342" s="762">
        <v>2.5000000000000001E-2</v>
      </c>
      <c r="M342" s="762">
        <v>2.5000000000000001E-2</v>
      </c>
      <c r="N342" s="241"/>
      <c r="O342" s="241"/>
      <c r="P342" s="241"/>
      <c r="Q342" s="241"/>
      <c r="R342" s="241"/>
    </row>
    <row r="343" spans="1:18" s="209" customFormat="1" x14ac:dyDescent="0.2">
      <c r="A343" s="241"/>
      <c r="B343" s="651" t="s">
        <v>581</v>
      </c>
      <c r="C343" s="655"/>
      <c r="D343" s="762">
        <v>0.02</v>
      </c>
      <c r="E343" s="762">
        <v>0.02</v>
      </c>
      <c r="F343" s="762">
        <v>0.02</v>
      </c>
      <c r="G343" s="762">
        <v>0.02</v>
      </c>
      <c r="H343" s="762">
        <v>0.02</v>
      </c>
      <c r="I343" s="762">
        <v>0.02</v>
      </c>
      <c r="J343" s="762">
        <v>0.02</v>
      </c>
      <c r="K343" s="762">
        <v>0.02</v>
      </c>
      <c r="L343" s="762">
        <v>0.02</v>
      </c>
      <c r="M343" s="762">
        <v>0.02</v>
      </c>
      <c r="N343" s="241"/>
      <c r="O343" s="241"/>
      <c r="P343" s="241"/>
      <c r="Q343" s="241"/>
      <c r="R343" s="241"/>
    </row>
    <row r="344" spans="1:18" s="209" customFormat="1" x14ac:dyDescent="0.2">
      <c r="A344" s="241"/>
      <c r="B344" s="651" t="s">
        <v>582</v>
      </c>
      <c r="C344" s="655"/>
      <c r="D344" s="762">
        <v>0.02</v>
      </c>
      <c r="E344" s="762">
        <v>0.02</v>
      </c>
      <c r="F344" s="762">
        <v>0.02</v>
      </c>
      <c r="G344" s="762">
        <v>0.02</v>
      </c>
      <c r="H344" s="762">
        <v>0.02</v>
      </c>
      <c r="I344" s="762">
        <v>0.02</v>
      </c>
      <c r="J344" s="762">
        <v>0.02</v>
      </c>
      <c r="K344" s="762">
        <v>0.02</v>
      </c>
      <c r="L344" s="762">
        <v>0.02</v>
      </c>
      <c r="M344" s="762">
        <v>0.02</v>
      </c>
      <c r="N344" s="241"/>
      <c r="O344" s="241"/>
      <c r="P344" s="241"/>
      <c r="Q344" s="241"/>
      <c r="R344" s="241"/>
    </row>
    <row r="345" spans="1:18" s="209" customFormat="1" x14ac:dyDescent="0.2">
      <c r="A345" s="241"/>
      <c r="B345" s="651" t="s">
        <v>583</v>
      </c>
      <c r="C345" s="655"/>
      <c r="D345" s="762">
        <v>2.6499999999999999E-2</v>
      </c>
      <c r="E345" s="762">
        <v>2.6499999999999999E-2</v>
      </c>
      <c r="F345" s="762">
        <v>2.6499999999999999E-2</v>
      </c>
      <c r="G345" s="762">
        <v>2.6499999999999999E-2</v>
      </c>
      <c r="H345" s="762">
        <v>2.6499999999999999E-2</v>
      </c>
      <c r="I345" s="762">
        <v>2.6499999999999999E-2</v>
      </c>
      <c r="J345" s="762">
        <v>2.6499999999999999E-2</v>
      </c>
      <c r="K345" s="762">
        <v>2.6499999999999999E-2</v>
      </c>
      <c r="L345" s="762">
        <v>2.6499999999999999E-2</v>
      </c>
      <c r="M345" s="762">
        <v>2.6499999999999999E-2</v>
      </c>
      <c r="N345" s="241"/>
      <c r="O345" s="241"/>
      <c r="P345" s="241"/>
      <c r="Q345" s="241"/>
      <c r="R345" s="241"/>
    </row>
    <row r="346" spans="1:18" s="209" customFormat="1" x14ac:dyDescent="0.2">
      <c r="A346" s="241"/>
      <c r="B346" s="651" t="s">
        <v>368</v>
      </c>
      <c r="C346" s="655"/>
      <c r="D346" s="655"/>
      <c r="E346" s="655"/>
      <c r="F346" s="656"/>
      <c r="G346" s="657"/>
      <c r="H346" s="658"/>
      <c r="I346" s="656"/>
      <c r="J346" s="656"/>
      <c r="K346" s="656"/>
      <c r="L346" s="656"/>
      <c r="M346" s="657"/>
      <c r="N346" s="241"/>
      <c r="O346" s="241"/>
      <c r="P346" s="241"/>
      <c r="Q346" s="241"/>
      <c r="R346" s="241"/>
    </row>
    <row r="347" spans="1:18" s="209" customFormat="1" x14ac:dyDescent="0.2">
      <c r="A347" s="241"/>
      <c r="B347" s="651" t="s">
        <v>368</v>
      </c>
      <c r="C347" s="655"/>
      <c r="D347" s="655"/>
      <c r="E347" s="655"/>
      <c r="F347" s="656"/>
      <c r="G347" s="657"/>
      <c r="H347" s="658"/>
      <c r="I347" s="656"/>
      <c r="J347" s="656"/>
      <c r="K347" s="656"/>
      <c r="L347" s="656"/>
      <c r="M347" s="657"/>
      <c r="N347" s="241"/>
      <c r="O347" s="241"/>
      <c r="P347" s="241"/>
      <c r="Q347" s="241"/>
      <c r="R347" s="241"/>
    </row>
    <row r="348" spans="1:18" s="209" customFormat="1" x14ac:dyDescent="0.2">
      <c r="A348" s="241"/>
      <c r="B348" s="651" t="s">
        <v>368</v>
      </c>
      <c r="C348" s="655"/>
      <c r="D348" s="655"/>
      <c r="E348" s="655"/>
      <c r="F348" s="656"/>
      <c r="G348" s="657"/>
      <c r="H348" s="658"/>
      <c r="I348" s="656"/>
      <c r="J348" s="656"/>
      <c r="K348" s="656"/>
      <c r="L348" s="656"/>
      <c r="M348" s="657"/>
      <c r="N348" s="241"/>
      <c r="O348" s="241"/>
      <c r="P348" s="241"/>
      <c r="Q348" s="241"/>
      <c r="R348" s="241"/>
    </row>
    <row r="349" spans="1:18" s="209" customFormat="1" x14ac:dyDescent="0.2">
      <c r="A349" s="241"/>
      <c r="B349" s="651" t="s">
        <v>368</v>
      </c>
      <c r="C349" s="655"/>
      <c r="D349" s="655"/>
      <c r="E349" s="655"/>
      <c r="F349" s="656"/>
      <c r="G349" s="657"/>
      <c r="H349" s="658"/>
      <c r="I349" s="656"/>
      <c r="J349" s="656"/>
      <c r="K349" s="656"/>
      <c r="L349" s="656"/>
      <c r="M349" s="657"/>
      <c r="N349" s="241"/>
      <c r="O349" s="241"/>
      <c r="P349" s="241"/>
      <c r="Q349" s="241"/>
      <c r="R349" s="241"/>
    </row>
    <row r="350" spans="1:18" s="209" customFormat="1" x14ac:dyDescent="0.2">
      <c r="A350" s="241"/>
      <c r="B350" s="651" t="s">
        <v>368</v>
      </c>
      <c r="C350" s="655"/>
      <c r="D350" s="655"/>
      <c r="E350" s="655"/>
      <c r="F350" s="656"/>
      <c r="G350" s="657"/>
      <c r="H350" s="658"/>
      <c r="I350" s="656"/>
      <c r="J350" s="656"/>
      <c r="K350" s="656"/>
      <c r="L350" s="656"/>
      <c r="M350" s="657"/>
      <c r="N350" s="241"/>
      <c r="O350" s="241"/>
      <c r="P350" s="241"/>
      <c r="Q350" s="241"/>
      <c r="R350" s="241"/>
    </row>
    <row r="351" spans="1:18" s="209" customFormat="1" x14ac:dyDescent="0.2">
      <c r="A351" s="241"/>
      <c r="B351" s="651" t="s">
        <v>368</v>
      </c>
      <c r="C351" s="655"/>
      <c r="D351" s="655"/>
      <c r="E351" s="655"/>
      <c r="F351" s="656"/>
      <c r="G351" s="657"/>
      <c r="H351" s="658"/>
      <c r="I351" s="656"/>
      <c r="J351" s="656"/>
      <c r="K351" s="656"/>
      <c r="L351" s="656"/>
      <c r="M351" s="657"/>
      <c r="N351" s="241"/>
      <c r="O351" s="241"/>
      <c r="P351" s="241"/>
      <c r="Q351" s="241"/>
      <c r="R351" s="241"/>
    </row>
    <row r="352" spans="1:18" s="209" customFormat="1" x14ac:dyDescent="0.2">
      <c r="A352" s="241"/>
      <c r="B352" s="651" t="s">
        <v>368</v>
      </c>
      <c r="C352" s="655"/>
      <c r="D352" s="655"/>
      <c r="E352" s="655"/>
      <c r="F352" s="656"/>
      <c r="G352" s="657"/>
      <c r="H352" s="658"/>
      <c r="I352" s="656"/>
      <c r="J352" s="656"/>
      <c r="K352" s="656"/>
      <c r="L352" s="656"/>
      <c r="M352" s="657"/>
      <c r="N352" s="241"/>
      <c r="O352" s="241"/>
      <c r="P352" s="241"/>
      <c r="Q352" s="241"/>
      <c r="R352" s="241"/>
    </row>
    <row r="353" spans="1:18" s="209" customFormat="1" x14ac:dyDescent="0.2">
      <c r="A353" s="241"/>
      <c r="B353" s="651" t="s">
        <v>368</v>
      </c>
      <c r="C353" s="655"/>
      <c r="D353" s="655"/>
      <c r="E353" s="655"/>
      <c r="F353" s="656"/>
      <c r="G353" s="657"/>
      <c r="H353" s="658"/>
      <c r="I353" s="656"/>
      <c r="J353" s="656"/>
      <c r="K353" s="656"/>
      <c r="L353" s="656"/>
      <c r="M353" s="657"/>
      <c r="N353" s="241"/>
      <c r="O353" s="241"/>
      <c r="P353" s="241"/>
      <c r="Q353" s="241"/>
      <c r="R353" s="241"/>
    </row>
    <row r="354" spans="1:18" s="209" customFormat="1" x14ac:dyDescent="0.2">
      <c r="A354" s="241"/>
      <c r="B354" s="651" t="s">
        <v>368</v>
      </c>
      <c r="C354" s="655"/>
      <c r="D354" s="655"/>
      <c r="E354" s="655"/>
      <c r="F354" s="656"/>
      <c r="G354" s="657"/>
      <c r="H354" s="658"/>
      <c r="I354" s="656"/>
      <c r="J354" s="656"/>
      <c r="K354" s="656"/>
      <c r="L354" s="656"/>
      <c r="M354" s="657"/>
      <c r="N354" s="241"/>
      <c r="O354" s="241"/>
      <c r="P354" s="241"/>
      <c r="Q354" s="241"/>
      <c r="R354" s="241"/>
    </row>
    <row r="355" spans="1:18" s="209" customFormat="1" x14ac:dyDescent="0.2">
      <c r="A355" s="241"/>
      <c r="B355" s="651" t="s">
        <v>368</v>
      </c>
      <c r="C355" s="655"/>
      <c r="D355" s="655"/>
      <c r="E355" s="655"/>
      <c r="F355" s="656"/>
      <c r="G355" s="657"/>
      <c r="H355" s="658"/>
      <c r="I355" s="656"/>
      <c r="J355" s="656"/>
      <c r="K355" s="656"/>
      <c r="L355" s="656"/>
      <c r="M355" s="657"/>
      <c r="N355" s="241"/>
      <c r="O355" s="241"/>
      <c r="P355" s="241"/>
      <c r="Q355" s="241"/>
      <c r="R355" s="241"/>
    </row>
    <row r="356" spans="1:18" s="209" customFormat="1" x14ac:dyDescent="0.2">
      <c r="A356" s="241"/>
      <c r="B356" s="651" t="s">
        <v>368</v>
      </c>
      <c r="C356" s="655"/>
      <c r="D356" s="655"/>
      <c r="E356" s="655"/>
      <c r="F356" s="656"/>
      <c r="G356" s="657"/>
      <c r="H356" s="658"/>
      <c r="I356" s="656"/>
      <c r="J356" s="656"/>
      <c r="K356" s="656"/>
      <c r="L356" s="656"/>
      <c r="M356" s="657"/>
      <c r="N356" s="241"/>
      <c r="O356" s="241"/>
      <c r="P356" s="241"/>
      <c r="Q356" s="241"/>
      <c r="R356" s="241"/>
    </row>
    <row r="357" spans="1:18" s="209" customFormat="1" x14ac:dyDescent="0.2">
      <c r="A357" s="241"/>
      <c r="B357" s="651" t="s">
        <v>368</v>
      </c>
      <c r="C357" s="655"/>
      <c r="D357" s="655"/>
      <c r="E357" s="655"/>
      <c r="F357" s="656"/>
      <c r="G357" s="657"/>
      <c r="H357" s="658"/>
      <c r="I357" s="656"/>
      <c r="J357" s="656"/>
      <c r="K357" s="656"/>
      <c r="L357" s="656"/>
      <c r="M357" s="657"/>
      <c r="N357" s="241"/>
      <c r="O357" s="241"/>
      <c r="P357" s="241"/>
      <c r="Q357" s="241"/>
      <c r="R357" s="241"/>
    </row>
    <row r="358" spans="1:18" s="209" customFormat="1" x14ac:dyDescent="0.2">
      <c r="A358" s="241"/>
      <c r="B358" s="651" t="s">
        <v>368</v>
      </c>
      <c r="C358" s="655"/>
      <c r="D358" s="655"/>
      <c r="E358" s="655"/>
      <c r="F358" s="656"/>
      <c r="G358" s="657"/>
      <c r="H358" s="658"/>
      <c r="I358" s="656"/>
      <c r="J358" s="656"/>
      <c r="K358" s="656"/>
      <c r="L358" s="656"/>
      <c r="M358" s="657"/>
      <c r="N358" s="241"/>
      <c r="O358" s="241"/>
      <c r="P358" s="241"/>
      <c r="Q358" s="241"/>
      <c r="R358" s="241"/>
    </row>
    <row r="359" spans="1:18" s="209" customFormat="1" x14ac:dyDescent="0.2">
      <c r="A359" s="241"/>
      <c r="B359" s="651" t="s">
        <v>368</v>
      </c>
      <c r="C359" s="655"/>
      <c r="D359" s="655"/>
      <c r="E359" s="655"/>
      <c r="F359" s="656"/>
      <c r="G359" s="657"/>
      <c r="H359" s="658"/>
      <c r="I359" s="656"/>
      <c r="J359" s="656"/>
      <c r="K359" s="656"/>
      <c r="L359" s="656"/>
      <c r="M359" s="657"/>
      <c r="N359" s="241"/>
      <c r="O359" s="241"/>
      <c r="P359" s="241"/>
      <c r="Q359" s="241"/>
      <c r="R359" s="241"/>
    </row>
    <row r="360" spans="1:18" s="209" customFormat="1" x14ac:dyDescent="0.2">
      <c r="A360" s="241"/>
      <c r="B360" s="651" t="s">
        <v>368</v>
      </c>
      <c r="C360" s="655"/>
      <c r="D360" s="655"/>
      <c r="E360" s="655"/>
      <c r="F360" s="656"/>
      <c r="G360" s="657"/>
      <c r="H360" s="658"/>
      <c r="I360" s="656"/>
      <c r="J360" s="656"/>
      <c r="K360" s="656"/>
      <c r="L360" s="656"/>
      <c r="M360" s="657"/>
      <c r="N360" s="241"/>
      <c r="O360" s="241"/>
      <c r="P360" s="241"/>
      <c r="Q360" s="241"/>
      <c r="R360" s="241"/>
    </row>
    <row r="361" spans="1:18" s="209" customFormat="1" x14ac:dyDescent="0.2">
      <c r="A361" s="241"/>
      <c r="B361" s="651"/>
      <c r="C361" s="655"/>
      <c r="D361" s="655"/>
      <c r="E361" s="655"/>
      <c r="F361" s="656"/>
      <c r="G361" s="657"/>
      <c r="H361" s="658"/>
      <c r="I361" s="656"/>
      <c r="J361" s="656"/>
      <c r="K361" s="656"/>
      <c r="L361" s="656"/>
      <c r="M361" s="657"/>
      <c r="N361" s="241"/>
      <c r="O361" s="241"/>
      <c r="P361" s="241"/>
      <c r="Q361" s="241"/>
      <c r="R361" s="241"/>
    </row>
    <row r="362" spans="1:18" s="209" customFormat="1" x14ac:dyDescent="0.2">
      <c r="A362" s="241"/>
      <c r="B362" s="651"/>
      <c r="C362" s="655"/>
      <c r="D362" s="655"/>
      <c r="E362" s="655"/>
      <c r="F362" s="656"/>
      <c r="G362" s="657"/>
      <c r="H362" s="658"/>
      <c r="I362" s="656"/>
      <c r="J362" s="656"/>
      <c r="K362" s="656"/>
      <c r="L362" s="656"/>
      <c r="M362" s="657"/>
      <c r="N362" s="241"/>
      <c r="O362" s="241"/>
      <c r="P362" s="241"/>
      <c r="Q362" s="241"/>
      <c r="R362" s="241"/>
    </row>
    <row r="363" spans="1:18" s="209" customFormat="1" x14ac:dyDescent="0.2">
      <c r="A363" s="241"/>
      <c r="B363" s="651"/>
      <c r="C363" s="655"/>
      <c r="D363" s="655"/>
      <c r="E363" s="655"/>
      <c r="F363" s="656"/>
      <c r="G363" s="657"/>
      <c r="H363" s="658"/>
      <c r="I363" s="656"/>
      <c r="J363" s="656"/>
      <c r="K363" s="656"/>
      <c r="L363" s="656"/>
      <c r="M363" s="657"/>
      <c r="N363" s="241"/>
      <c r="O363" s="241"/>
      <c r="P363" s="241"/>
      <c r="Q363" s="241"/>
      <c r="R363" s="241"/>
    </row>
    <row r="364" spans="1:18" s="209" customFormat="1" x14ac:dyDescent="0.2">
      <c r="A364" s="241"/>
      <c r="B364" s="651"/>
      <c r="C364" s="655"/>
      <c r="D364" s="655"/>
      <c r="E364" s="655"/>
      <c r="F364" s="656"/>
      <c r="G364" s="657"/>
      <c r="H364" s="658"/>
      <c r="I364" s="656"/>
      <c r="J364" s="656"/>
      <c r="K364" s="656"/>
      <c r="L364" s="656"/>
      <c r="M364" s="657"/>
      <c r="N364" s="241"/>
      <c r="O364" s="241"/>
      <c r="P364" s="241"/>
      <c r="Q364" s="241"/>
      <c r="R364" s="241"/>
    </row>
    <row r="365" spans="1:18" s="209" customFormat="1" x14ac:dyDescent="0.2">
      <c r="A365" s="241"/>
      <c r="B365" s="416"/>
      <c r="C365" s="311"/>
      <c r="D365" s="311"/>
      <c r="E365" s="311"/>
      <c r="F365" s="311"/>
      <c r="G365" s="311"/>
      <c r="H365" s="723"/>
      <c r="I365" s="311"/>
      <c r="J365" s="311"/>
      <c r="K365" s="311"/>
      <c r="L365" s="311"/>
      <c r="M365" s="312"/>
      <c r="N365" s="241"/>
      <c r="O365" s="241"/>
      <c r="P365" s="241"/>
      <c r="Q365" s="241"/>
      <c r="R365" s="241"/>
    </row>
    <row r="366" spans="1:18" s="209" customFormat="1" x14ac:dyDescent="0.2">
      <c r="A366" s="241"/>
      <c r="B366" s="241"/>
      <c r="C366" s="241"/>
      <c r="D366" s="241"/>
      <c r="E366" s="241"/>
      <c r="F366" s="241"/>
      <c r="G366" s="241"/>
      <c r="H366" s="241"/>
      <c r="I366" s="241"/>
      <c r="J366" s="241"/>
      <c r="K366" s="241"/>
      <c r="L366" s="241"/>
      <c r="M366" s="241"/>
      <c r="N366" s="241"/>
      <c r="O366" s="241"/>
      <c r="P366" s="241"/>
      <c r="Q366" s="241"/>
      <c r="R366" s="241"/>
    </row>
    <row r="367" spans="1:18" s="209" customFormat="1" x14ac:dyDescent="0.2">
      <c r="A367" s="241"/>
      <c r="B367" s="241"/>
      <c r="C367" s="241"/>
      <c r="D367" s="241"/>
      <c r="E367" s="241"/>
      <c r="F367" s="241"/>
      <c r="G367" s="241"/>
      <c r="H367" s="241"/>
      <c r="I367" s="241"/>
      <c r="J367" s="241"/>
      <c r="K367" s="241"/>
      <c r="L367" s="241"/>
      <c r="M367" s="241"/>
      <c r="N367" s="241"/>
      <c r="O367" s="241"/>
      <c r="P367" s="241"/>
      <c r="Q367" s="241"/>
      <c r="R367" s="241"/>
    </row>
    <row r="368" spans="1:18" s="209" customFormat="1" ht="19.5" x14ac:dyDescent="0.25">
      <c r="A368" s="241"/>
      <c r="B368" s="302" t="s">
        <v>328</v>
      </c>
      <c r="C368" s="241"/>
      <c r="D368" s="241"/>
      <c r="E368" s="241"/>
      <c r="F368" s="241"/>
      <c r="G368" s="241"/>
      <c r="H368" s="241"/>
      <c r="I368" s="241"/>
      <c r="J368" s="241"/>
      <c r="K368" s="241"/>
      <c r="L368" s="241"/>
      <c r="M368" s="241"/>
      <c r="N368" s="241"/>
      <c r="O368" s="241"/>
      <c r="P368" s="241"/>
      <c r="Q368" s="241"/>
      <c r="R368" s="241"/>
    </row>
    <row r="369" spans="1:18" s="209" customFormat="1" ht="19.5" x14ac:dyDescent="0.25">
      <c r="A369" s="241"/>
      <c r="B369" s="302"/>
      <c r="C369" s="241"/>
      <c r="D369" s="241"/>
      <c r="E369" s="241"/>
      <c r="F369" s="241"/>
      <c r="G369" s="241"/>
      <c r="H369" s="241"/>
      <c r="I369" s="241"/>
      <c r="J369" s="241"/>
      <c r="K369" s="241"/>
      <c r="L369" s="241"/>
      <c r="M369" s="241"/>
      <c r="N369" s="241"/>
      <c r="O369" s="241"/>
      <c r="P369" s="241"/>
      <c r="Q369" s="241"/>
      <c r="R369" s="241"/>
    </row>
    <row r="370" spans="1:18" s="209" customFormat="1" x14ac:dyDescent="0.2">
      <c r="A370" s="241"/>
      <c r="B370" s="353" t="s">
        <v>316</v>
      </c>
      <c r="C370" s="361"/>
      <c r="D370" s="361"/>
      <c r="E370" s="361"/>
      <c r="F370" s="361"/>
      <c r="G370" s="675"/>
      <c r="H370" s="707"/>
      <c r="I370" s="361"/>
      <c r="J370" s="361"/>
      <c r="K370" s="361"/>
      <c r="L370" s="361"/>
      <c r="M370" s="362"/>
      <c r="N370" s="242"/>
      <c r="O370" s="244"/>
      <c r="P370" s="241"/>
      <c r="Q370" s="245"/>
      <c r="R370" s="245"/>
    </row>
    <row r="371" spans="1:18" s="209" customFormat="1" x14ac:dyDescent="0.2">
      <c r="A371" s="241"/>
      <c r="B371" s="349" t="s">
        <v>317</v>
      </c>
      <c r="C371" s="350"/>
      <c r="D371" s="350"/>
      <c r="E371" s="350"/>
      <c r="F371" s="364"/>
      <c r="G371" s="364"/>
      <c r="H371" s="366"/>
      <c r="I371" s="364"/>
      <c r="J371" s="364"/>
      <c r="K371" s="364"/>
      <c r="L371" s="364"/>
      <c r="M371" s="365"/>
      <c r="N371" s="242"/>
      <c r="O371" s="244"/>
      <c r="P371" s="241"/>
      <c r="Q371" s="245"/>
      <c r="R371" s="245"/>
    </row>
    <row r="372" spans="1:18" s="209" customFormat="1" x14ac:dyDescent="0.2">
      <c r="A372" s="241"/>
      <c r="B372" s="348" t="s">
        <v>325</v>
      </c>
      <c r="C372" s="402">
        <f t="shared" ref="C372:F372" si="143">IFERROR(C68/C85,"")</f>
        <v>2.9618524517584532</v>
      </c>
      <c r="D372" s="402">
        <f t="shared" si="143"/>
        <v>2.1274130741453976</v>
      </c>
      <c r="E372" s="402">
        <f t="shared" si="143"/>
        <v>1.3425082555310885</v>
      </c>
      <c r="F372" s="403">
        <f t="shared" si="143"/>
        <v>1.2023026986714196</v>
      </c>
      <c r="G372" s="710">
        <f t="shared" ref="G372:M372" si="144">IFERROR(G68/G85,"")</f>
        <v>1.0189353024612828</v>
      </c>
      <c r="H372" s="715">
        <f t="shared" si="144"/>
        <v>1.0227729061272326</v>
      </c>
      <c r="I372" s="403">
        <f t="shared" si="144"/>
        <v>0.98040368711256898</v>
      </c>
      <c r="J372" s="403">
        <f t="shared" si="144"/>
        <v>1.0709429893897151</v>
      </c>
      <c r="K372" s="403">
        <f t="shared" si="144"/>
        <v>1.2578481947787195</v>
      </c>
      <c r="L372" s="403">
        <f t="shared" si="144"/>
        <v>1.60324221234121</v>
      </c>
      <c r="M372" s="404">
        <f t="shared" si="144"/>
        <v>1.9097313476101112</v>
      </c>
      <c r="N372" s="242"/>
      <c r="O372" s="244"/>
      <c r="P372" s="241"/>
      <c r="Q372" s="245"/>
      <c r="R372" s="245"/>
    </row>
    <row r="373" spans="1:18" s="209" customFormat="1" x14ac:dyDescent="0.2">
      <c r="A373" s="241"/>
      <c r="B373" s="348" t="s">
        <v>326</v>
      </c>
      <c r="C373" s="402">
        <f>IFERROR(C172/C189,"")</f>
        <v>2.9618524517584532</v>
      </c>
      <c r="D373" s="402">
        <f>IFERROR(D172/D189,"")</f>
        <v>2.4302462394831328</v>
      </c>
      <c r="E373" s="402">
        <f t="shared" ref="E373:F373" si="145">IFERROR(E172/E189,"")</f>
        <v>1.3493993909540887</v>
      </c>
      <c r="F373" s="402">
        <f t="shared" si="145"/>
        <v>0.91191971867538824</v>
      </c>
      <c r="G373" s="711">
        <f t="shared" ref="G373:M373" si="146">IFERROR(G172/G189,"")</f>
        <v>0.42198029084338762</v>
      </c>
      <c r="H373" s="716">
        <f t="shared" si="146"/>
        <v>0.11424149547561949</v>
      </c>
      <c r="I373" s="402">
        <f t="shared" si="146"/>
        <v>-0.25394008759285636</v>
      </c>
      <c r="J373" s="402">
        <f t="shared" si="146"/>
        <v>-0.49454832568315527</v>
      </c>
      <c r="K373" s="402">
        <f t="shared" si="146"/>
        <v>-0.64172395973438434</v>
      </c>
      <c r="L373" s="402">
        <f t="shared" si="146"/>
        <v>-0.65720139436681002</v>
      </c>
      <c r="M373" s="415">
        <f t="shared" si="146"/>
        <v>-0.85498741901175646</v>
      </c>
      <c r="N373" s="242"/>
      <c r="O373" s="244"/>
      <c r="P373" s="241"/>
      <c r="Q373" s="245"/>
      <c r="R373" s="245"/>
    </row>
    <row r="374" spans="1:18" s="209" customFormat="1" x14ac:dyDescent="0.2">
      <c r="A374" s="241"/>
      <c r="B374" s="348" t="s">
        <v>327</v>
      </c>
      <c r="C374" s="402">
        <f>IFERROR(C372-C373,"")</f>
        <v>0</v>
      </c>
      <c r="D374" s="402">
        <f>IFERROR(D372-D373,"")</f>
        <v>-0.30283316533773519</v>
      </c>
      <c r="E374" s="402">
        <f t="shared" ref="E374:F374" si="147">IFERROR(E372-E373,"")</f>
        <v>-6.8911354230001276E-3</v>
      </c>
      <c r="F374" s="402">
        <f t="shared" si="147"/>
        <v>0.29038297999603135</v>
      </c>
      <c r="G374" s="711">
        <f t="shared" ref="G374:M374" si="148">IFERROR(G372-G373,"")</f>
        <v>0.59695501161789521</v>
      </c>
      <c r="H374" s="716">
        <f t="shared" si="148"/>
        <v>0.90853141065161314</v>
      </c>
      <c r="I374" s="402">
        <f t="shared" si="148"/>
        <v>1.2343437747054253</v>
      </c>
      <c r="J374" s="402">
        <f t="shared" si="148"/>
        <v>1.5654913150728704</v>
      </c>
      <c r="K374" s="402">
        <f t="shared" si="148"/>
        <v>1.8995721545131037</v>
      </c>
      <c r="L374" s="402">
        <f t="shared" si="148"/>
        <v>2.2604436067080202</v>
      </c>
      <c r="M374" s="415">
        <f t="shared" si="148"/>
        <v>2.7647187666218676</v>
      </c>
      <c r="N374" s="242"/>
      <c r="O374" s="244"/>
      <c r="P374" s="241"/>
      <c r="Q374" s="245"/>
      <c r="R374" s="245"/>
    </row>
    <row r="375" spans="1:18" s="209" customFormat="1" x14ac:dyDescent="0.2">
      <c r="A375" s="241"/>
      <c r="B375" s="237" t="s">
        <v>318</v>
      </c>
      <c r="C375" s="409"/>
      <c r="D375" s="409"/>
      <c r="E375" s="391"/>
      <c r="F375" s="410"/>
      <c r="G375" s="410"/>
      <c r="H375" s="717"/>
      <c r="I375" s="410"/>
      <c r="J375" s="410"/>
      <c r="K375" s="410"/>
      <c r="L375" s="410"/>
      <c r="M375" s="411"/>
      <c r="N375" s="242"/>
      <c r="O375" s="244"/>
      <c r="P375" s="241"/>
      <c r="Q375" s="245"/>
      <c r="R375" s="245"/>
    </row>
    <row r="376" spans="1:18" s="209" customFormat="1" x14ac:dyDescent="0.2">
      <c r="A376" s="241"/>
      <c r="B376" s="348" t="s">
        <v>325</v>
      </c>
      <c r="C376" s="402">
        <f t="shared" ref="C376:F376" si="149">IFERROR(C63/C85,"")</f>
        <v>2.2463206411226837</v>
      </c>
      <c r="D376" s="402">
        <f t="shared" si="149"/>
        <v>1.4945459389008968</v>
      </c>
      <c r="E376" s="402">
        <f t="shared" si="149"/>
        <v>0.82463370113546253</v>
      </c>
      <c r="F376" s="402">
        <f t="shared" si="149"/>
        <v>0.68424298545529216</v>
      </c>
      <c r="G376" s="711">
        <f t="shared" ref="G376:M376" si="150">IFERROR(G63/G85,"")</f>
        <v>0.50134893670360381</v>
      </c>
      <c r="H376" s="716">
        <f t="shared" si="150"/>
        <v>0.50718795806160821</v>
      </c>
      <c r="I376" s="402">
        <f t="shared" si="150"/>
        <v>0.4635137974236575</v>
      </c>
      <c r="J376" s="402">
        <f t="shared" si="150"/>
        <v>0.55446346711277239</v>
      </c>
      <c r="K376" s="402">
        <f t="shared" si="150"/>
        <v>0.74325359604168739</v>
      </c>
      <c r="L376" s="402">
        <f t="shared" si="150"/>
        <v>1.0858635444256712</v>
      </c>
      <c r="M376" s="415">
        <f t="shared" si="150"/>
        <v>1.3637808457796761</v>
      </c>
      <c r="N376" s="242"/>
      <c r="O376" s="244"/>
      <c r="P376" s="241"/>
      <c r="Q376" s="245"/>
      <c r="R376" s="245"/>
    </row>
    <row r="377" spans="1:18" s="209" customFormat="1" x14ac:dyDescent="0.2">
      <c r="A377" s="241"/>
      <c r="B377" s="348" t="s">
        <v>326</v>
      </c>
      <c r="C377" s="402">
        <f t="shared" ref="C377:F377" si="151">IFERROR(C167/C189,"")</f>
        <v>2.4125307020762223</v>
      </c>
      <c r="D377" s="402">
        <f t="shared" si="151"/>
        <v>1.8107278326906253</v>
      </c>
      <c r="E377" s="402">
        <f t="shared" si="151"/>
        <v>0.84469788231104803</v>
      </c>
      <c r="F377" s="402">
        <f t="shared" si="151"/>
        <v>0.40725870243322065</v>
      </c>
      <c r="G377" s="711">
        <f t="shared" ref="G377:M377" si="152">IFERROR(G167/G189,"")</f>
        <v>-8.2008185403384226E-2</v>
      </c>
      <c r="H377" s="716">
        <f t="shared" si="152"/>
        <v>-0.38761135991804024</v>
      </c>
      <c r="I377" s="402">
        <f t="shared" si="152"/>
        <v>-0.75687539456710062</v>
      </c>
      <c r="J377" s="402">
        <f t="shared" si="152"/>
        <v>-0.99689633718446669</v>
      </c>
      <c r="K377" s="402">
        <f t="shared" si="152"/>
        <v>-1.142050936560782</v>
      </c>
      <c r="L377" s="402">
        <f t="shared" si="152"/>
        <v>-1.1600462394451931</v>
      </c>
      <c r="M377" s="415">
        <f t="shared" si="152"/>
        <v>-1.3854017644786589</v>
      </c>
      <c r="N377" s="242"/>
      <c r="O377" s="244"/>
      <c r="P377" s="241"/>
      <c r="Q377" s="245"/>
      <c r="R377" s="245"/>
    </row>
    <row r="378" spans="1:18" s="209" customFormat="1" x14ac:dyDescent="0.2">
      <c r="A378" s="241"/>
      <c r="B378" s="348" t="s">
        <v>327</v>
      </c>
      <c r="C378" s="402">
        <f t="shared" ref="C378:F378" si="153">IFERROR(C376-C377,"")</f>
        <v>-0.16621006095353863</v>
      </c>
      <c r="D378" s="402">
        <f t="shared" si="153"/>
        <v>-0.3161818937897285</v>
      </c>
      <c r="E378" s="402">
        <f t="shared" si="153"/>
        <v>-2.0064181175585505E-2</v>
      </c>
      <c r="F378" s="402">
        <f t="shared" si="153"/>
        <v>0.27698428302207151</v>
      </c>
      <c r="G378" s="711">
        <f t="shared" ref="G378:M378" si="154">IFERROR(G376-G377,"")</f>
        <v>0.58335712210698798</v>
      </c>
      <c r="H378" s="716">
        <f t="shared" si="154"/>
        <v>0.89479931797964851</v>
      </c>
      <c r="I378" s="402">
        <f t="shared" si="154"/>
        <v>1.2203891919907581</v>
      </c>
      <c r="J378" s="402">
        <f t="shared" si="154"/>
        <v>1.5513598042972392</v>
      </c>
      <c r="K378" s="402">
        <f t="shared" si="154"/>
        <v>1.8853045326024693</v>
      </c>
      <c r="L378" s="402">
        <f t="shared" si="154"/>
        <v>2.2459097838708644</v>
      </c>
      <c r="M378" s="415">
        <f t="shared" si="154"/>
        <v>2.7491826102583348</v>
      </c>
      <c r="N378" s="242"/>
      <c r="O378" s="244"/>
      <c r="P378" s="241"/>
      <c r="Q378" s="245"/>
      <c r="R378" s="245"/>
    </row>
    <row r="379" spans="1:18" s="209" customFormat="1" x14ac:dyDescent="0.2">
      <c r="A379" s="241"/>
      <c r="B379" s="347"/>
      <c r="C379" s="391"/>
      <c r="D379" s="391"/>
      <c r="E379" s="391"/>
      <c r="F379" s="405"/>
      <c r="G379" s="405"/>
      <c r="H379" s="718"/>
      <c r="I379" s="405"/>
      <c r="J379" s="405"/>
      <c r="K379" s="405"/>
      <c r="L379" s="405"/>
      <c r="M379" s="406"/>
      <c r="N379" s="242"/>
      <c r="O379" s="244"/>
      <c r="P379" s="241"/>
      <c r="Q379" s="245"/>
      <c r="R379" s="245"/>
    </row>
    <row r="380" spans="1:18" s="209" customFormat="1" x14ac:dyDescent="0.2">
      <c r="A380" s="241"/>
      <c r="B380" s="300" t="s">
        <v>319</v>
      </c>
      <c r="C380" s="407"/>
      <c r="D380" s="408"/>
      <c r="E380" s="405"/>
      <c r="F380" s="405"/>
      <c r="G380" s="405"/>
      <c r="H380" s="718"/>
      <c r="I380" s="405"/>
      <c r="J380" s="405"/>
      <c r="K380" s="405"/>
      <c r="L380" s="405"/>
      <c r="M380" s="406"/>
      <c r="N380" s="242"/>
      <c r="O380" s="244"/>
      <c r="P380" s="241"/>
      <c r="Q380" s="245"/>
      <c r="R380" s="245"/>
    </row>
    <row r="381" spans="1:18" s="209" customFormat="1" x14ac:dyDescent="0.2">
      <c r="A381" s="241"/>
      <c r="B381" s="349" t="s">
        <v>320</v>
      </c>
      <c r="C381" s="412"/>
      <c r="D381" s="412"/>
      <c r="E381" s="412"/>
      <c r="F381" s="410"/>
      <c r="G381" s="410"/>
      <c r="H381" s="717"/>
      <c r="I381" s="410"/>
      <c r="J381" s="410"/>
      <c r="K381" s="410"/>
      <c r="L381" s="410"/>
      <c r="M381" s="411"/>
      <c r="N381" s="242"/>
      <c r="O381" s="244"/>
      <c r="P381" s="241"/>
      <c r="Q381" s="245"/>
      <c r="R381" s="245"/>
    </row>
    <row r="382" spans="1:18" s="209" customFormat="1" x14ac:dyDescent="0.2">
      <c r="A382" s="241"/>
      <c r="B382" s="348" t="s">
        <v>325</v>
      </c>
      <c r="C382" s="402">
        <f t="shared" ref="C382:F382" si="155">IFERROR(C105/C47,"")</f>
        <v>1.2154887966600345</v>
      </c>
      <c r="D382" s="402">
        <f t="shared" si="155"/>
        <v>0.94099980081998236</v>
      </c>
      <c r="E382" s="402">
        <f t="shared" si="155"/>
        <v>1.8981413433189018</v>
      </c>
      <c r="F382" s="403">
        <f t="shared" si="155"/>
        <v>1.0132387666274074</v>
      </c>
      <c r="G382" s="710">
        <f t="shared" ref="G382:M382" si="156">IFERROR(G105/G47,"")</f>
        <v>1.0433565731661687</v>
      </c>
      <c r="H382" s="715">
        <f t="shared" si="156"/>
        <v>0.94415404977623851</v>
      </c>
      <c r="I382" s="403">
        <f t="shared" si="156"/>
        <v>0.87207582158338104</v>
      </c>
      <c r="J382" s="403">
        <f t="shared" si="156"/>
        <v>1.0557201517759676</v>
      </c>
      <c r="K382" s="403">
        <f t="shared" si="156"/>
        <v>1.0581680833101437</v>
      </c>
      <c r="L382" s="403">
        <f t="shared" si="156"/>
        <v>0.84896604341302517</v>
      </c>
      <c r="M382" s="404">
        <f t="shared" si="156"/>
        <v>0.98438198981885094</v>
      </c>
      <c r="N382" s="242"/>
      <c r="O382" s="244"/>
      <c r="P382" s="241"/>
      <c r="Q382" s="245"/>
      <c r="R382" s="245"/>
    </row>
    <row r="383" spans="1:18" s="209" customFormat="1" x14ac:dyDescent="0.2">
      <c r="A383" s="241"/>
      <c r="B383" s="348" t="s">
        <v>326</v>
      </c>
      <c r="C383" s="402">
        <f t="shared" ref="C383:D383" si="157">IFERROR(C209/C151,"")</f>
        <v>1.2154887966600345</v>
      </c>
      <c r="D383" s="402">
        <f t="shared" si="157"/>
        <v>0.94099980081998236</v>
      </c>
      <c r="E383" s="402">
        <f t="shared" ref="E383:F383" si="158">IFERROR(E209/E151,"")</f>
        <v>2.0207224434495581</v>
      </c>
      <c r="F383" s="402">
        <f t="shared" si="158"/>
        <v>1.0766030146519032</v>
      </c>
      <c r="G383" s="711">
        <f t="shared" ref="G383:M383" si="159">IFERROR(G209/G151,"")</f>
        <v>1.1062861814862701</v>
      </c>
      <c r="H383" s="716">
        <f t="shared" si="159"/>
        <v>0.9993868989220791</v>
      </c>
      <c r="I383" s="402">
        <f t="shared" si="159"/>
        <v>0.92122500021071019</v>
      </c>
      <c r="J383" s="402">
        <f t="shared" si="159"/>
        <v>1.1133558943393984</v>
      </c>
      <c r="K383" s="402">
        <f t="shared" si="159"/>
        <v>1.11451109145918</v>
      </c>
      <c r="L383" s="402">
        <f t="shared" si="159"/>
        <v>0.89313426465808365</v>
      </c>
      <c r="M383" s="415">
        <f t="shared" si="159"/>
        <v>1.0341995138511331</v>
      </c>
      <c r="N383" s="242"/>
      <c r="O383" s="244"/>
      <c r="P383" s="241"/>
      <c r="Q383" s="245"/>
      <c r="R383" s="245"/>
    </row>
    <row r="384" spans="1:18" s="209" customFormat="1" x14ac:dyDescent="0.2">
      <c r="A384" s="241"/>
      <c r="B384" s="348" t="s">
        <v>327</v>
      </c>
      <c r="C384" s="402">
        <f>IFERROR(C382-C383,"")</f>
        <v>0</v>
      </c>
      <c r="D384" s="402">
        <f>IFERROR(D382-D383,"")</f>
        <v>0</v>
      </c>
      <c r="E384" s="402">
        <f t="shared" ref="E384:F384" si="160">IFERROR(E382-E383,"")</f>
        <v>-0.12258110013065626</v>
      </c>
      <c r="F384" s="402">
        <f t="shared" si="160"/>
        <v>-6.3364248024495806E-2</v>
      </c>
      <c r="G384" s="711">
        <f t="shared" ref="G384:M384" si="161">IFERROR(G382-G383,"")</f>
        <v>-6.2929608320101416E-2</v>
      </c>
      <c r="H384" s="716">
        <f t="shared" si="161"/>
        <v>-5.523284914584059E-2</v>
      </c>
      <c r="I384" s="402">
        <f t="shared" si="161"/>
        <v>-4.9149178627329149E-2</v>
      </c>
      <c r="J384" s="402">
        <f t="shared" si="161"/>
        <v>-5.7635742563430847E-2</v>
      </c>
      <c r="K384" s="402">
        <f t="shared" si="161"/>
        <v>-5.6343008149036367E-2</v>
      </c>
      <c r="L384" s="402">
        <f t="shared" si="161"/>
        <v>-4.4168221245058481E-2</v>
      </c>
      <c r="M384" s="415">
        <f t="shared" si="161"/>
        <v>-4.9817524032282123E-2</v>
      </c>
      <c r="N384" s="242"/>
      <c r="O384" s="244"/>
      <c r="P384" s="241"/>
      <c r="Q384" s="245"/>
      <c r="R384" s="245"/>
    </row>
    <row r="385" spans="1:18" s="209" customFormat="1" x14ac:dyDescent="0.2">
      <c r="A385" s="241"/>
      <c r="B385" s="237" t="s">
        <v>321</v>
      </c>
      <c r="C385" s="413"/>
      <c r="D385" s="414"/>
      <c r="E385" s="405"/>
      <c r="F385" s="405"/>
      <c r="G385" s="405"/>
      <c r="H385" s="718"/>
      <c r="I385" s="405"/>
      <c r="J385" s="405"/>
      <c r="K385" s="405"/>
      <c r="L385" s="405"/>
      <c r="M385" s="406"/>
      <c r="N385" s="242"/>
      <c r="O385" s="244"/>
      <c r="P385" s="241"/>
      <c r="Q385" s="245"/>
      <c r="R385" s="245"/>
    </row>
    <row r="386" spans="1:18" s="209" customFormat="1" x14ac:dyDescent="0.2">
      <c r="A386" s="241"/>
      <c r="B386" s="348" t="s">
        <v>325</v>
      </c>
      <c r="C386" s="402">
        <f t="shared" ref="C386:F386" si="162">IFERROR((C84+C90)/C23,"")</f>
        <v>0.17530871915072366</v>
      </c>
      <c r="D386" s="402">
        <f t="shared" si="162"/>
        <v>0.15619010193564697</v>
      </c>
      <c r="E386" s="402">
        <f t="shared" si="162"/>
        <v>0.13767222682635405</v>
      </c>
      <c r="F386" s="403">
        <f t="shared" si="162"/>
        <v>0.11960654682605873</v>
      </c>
      <c r="G386" s="710">
        <f t="shared" ref="G386:M386" si="163">IFERROR((G84+G90)/G23,"")</f>
        <v>0.10194829813684853</v>
      </c>
      <c r="H386" s="715">
        <f t="shared" si="163"/>
        <v>8.463400861499723E-2</v>
      </c>
      <c r="I386" s="403">
        <f t="shared" si="163"/>
        <v>6.7639848516943837E-2</v>
      </c>
      <c r="J386" s="403">
        <f t="shared" si="163"/>
        <v>5.09489157533956E-2</v>
      </c>
      <c r="K386" s="403">
        <f t="shared" si="163"/>
        <v>3.4509908189315458E-2</v>
      </c>
      <c r="L386" s="403">
        <f t="shared" si="163"/>
        <v>1.8303981464864463E-2</v>
      </c>
      <c r="M386" s="404">
        <f t="shared" si="163"/>
        <v>3.108351725754745E-3</v>
      </c>
      <c r="N386" s="242"/>
      <c r="O386" s="244"/>
      <c r="P386" s="241"/>
      <c r="Q386" s="245"/>
      <c r="R386" s="245"/>
    </row>
    <row r="387" spans="1:18" s="209" customFormat="1" x14ac:dyDescent="0.2">
      <c r="A387" s="241"/>
      <c r="B387" s="348" t="s">
        <v>326</v>
      </c>
      <c r="C387" s="402">
        <f t="shared" ref="C387:D387" si="164">IFERROR((C188+C194)/(C127),"")</f>
        <v>0.17530871915072366</v>
      </c>
      <c r="D387" s="402">
        <f t="shared" si="164"/>
        <v>0.17060501192472913</v>
      </c>
      <c r="E387" s="402">
        <f t="shared" ref="E387:F387" si="165">IFERROR((E188+E194)/(E127),"")</f>
        <v>0.15023666753843742</v>
      </c>
      <c r="F387" s="402">
        <f t="shared" si="165"/>
        <v>0.13040497704172233</v>
      </c>
      <c r="G387" s="711">
        <f t="shared" ref="G387:M387" si="166">IFERROR((G188+G194)/(G127),"")</f>
        <v>0.11105701585405618</v>
      </c>
      <c r="H387" s="716">
        <f t="shared" si="166"/>
        <v>9.2119998832449049E-2</v>
      </c>
      <c r="I387" s="402">
        <f t="shared" si="166"/>
        <v>7.3564771713312646E-2</v>
      </c>
      <c r="J387" s="402">
        <f t="shared" si="166"/>
        <v>5.5370043379817158E-2</v>
      </c>
      <c r="K387" s="402">
        <f t="shared" si="166"/>
        <v>3.747744499468908E-2</v>
      </c>
      <c r="L387" s="402">
        <f t="shared" si="166"/>
        <v>1.9864189692100825E-2</v>
      </c>
      <c r="M387" s="415">
        <f t="shared" si="166"/>
        <v>3.3710619163234284E-3</v>
      </c>
      <c r="N387" s="242"/>
      <c r="O387" s="244"/>
      <c r="P387" s="241"/>
      <c r="Q387" s="245"/>
      <c r="R387" s="245"/>
    </row>
    <row r="388" spans="1:18" s="209" customFormat="1" x14ac:dyDescent="0.2">
      <c r="A388" s="241"/>
      <c r="B388" s="348" t="s">
        <v>327</v>
      </c>
      <c r="C388" s="402">
        <f t="shared" ref="C388:D388" si="167">IFERROR(C386-C387,"")</f>
        <v>0</v>
      </c>
      <c r="D388" s="402">
        <f t="shared" si="167"/>
        <v>-1.4414909989082153E-2</v>
      </c>
      <c r="E388" s="402">
        <f t="shared" ref="E388:F388" si="168">IFERROR(E386-E387,"")</f>
        <v>-1.2564440712083375E-2</v>
      </c>
      <c r="F388" s="402">
        <f t="shared" si="168"/>
        <v>-1.0798430215663596E-2</v>
      </c>
      <c r="G388" s="711">
        <f t="shared" ref="G388:M388" si="169">IFERROR(G386-G387,"")</f>
        <v>-9.1087177172076567E-3</v>
      </c>
      <c r="H388" s="716">
        <f t="shared" si="169"/>
        <v>-7.4859902174518184E-3</v>
      </c>
      <c r="I388" s="402">
        <f t="shared" si="169"/>
        <v>-5.9249231963688087E-3</v>
      </c>
      <c r="J388" s="402">
        <f t="shared" si="169"/>
        <v>-4.4211276264215574E-3</v>
      </c>
      <c r="K388" s="402">
        <f t="shared" si="169"/>
        <v>-2.9675368053736217E-3</v>
      </c>
      <c r="L388" s="402">
        <f t="shared" si="169"/>
        <v>-1.5602082272363621E-3</v>
      </c>
      <c r="M388" s="415">
        <f t="shared" si="169"/>
        <v>-2.6271019056868343E-4</v>
      </c>
      <c r="N388" s="242"/>
      <c r="O388" s="244"/>
      <c r="P388" s="241"/>
      <c r="Q388" s="245"/>
      <c r="R388" s="245"/>
    </row>
    <row r="389" spans="1:18" s="209" customFormat="1" x14ac:dyDescent="0.2">
      <c r="A389" s="241"/>
      <c r="B389" s="237" t="s">
        <v>322</v>
      </c>
      <c r="C389" s="413"/>
      <c r="D389" s="414"/>
      <c r="E389" s="410"/>
      <c r="F389" s="410"/>
      <c r="G389" s="410"/>
      <c r="H389" s="717"/>
      <c r="I389" s="410"/>
      <c r="J389" s="410"/>
      <c r="K389" s="410"/>
      <c r="L389" s="410"/>
      <c r="M389" s="411"/>
      <c r="N389" s="242"/>
      <c r="O389" s="244"/>
      <c r="P389" s="241"/>
      <c r="Q389" s="245"/>
      <c r="R389" s="245"/>
    </row>
    <row r="390" spans="1:18" s="209" customFormat="1" x14ac:dyDescent="0.2">
      <c r="A390" s="241"/>
      <c r="B390" s="348" t="s">
        <v>325</v>
      </c>
      <c r="C390" s="402">
        <f>IFERROR(C91/(C40-C26-C29-C32-C35-C36-C37-C38),"")</f>
        <v>0.16892422725134418</v>
      </c>
      <c r="D390" s="402">
        <f>IFERROR(D91/(D40-D26-D29-D32-D35-D36-D37-D38),"")</f>
        <v>0.14990391110431989</v>
      </c>
      <c r="E390" s="402">
        <f t="shared" ref="E390:F390" si="170">IFERROR(E91/(E40-E26-E29-E32-E35-E36-E37-E38),"")</f>
        <v>0.13118768967027544</v>
      </c>
      <c r="F390" s="402">
        <f t="shared" si="170"/>
        <v>0.11384866180922536</v>
      </c>
      <c r="G390" s="711">
        <f t="shared" ref="G390:M390" si="171">IFERROR(G91/(G40-G26-G29-G32-G35-G36-G37-G38),"")</f>
        <v>9.6709708518511031E-2</v>
      </c>
      <c r="H390" s="716">
        <f t="shared" si="171"/>
        <v>7.9096292176074043E-2</v>
      </c>
      <c r="I390" s="402">
        <f t="shared" si="171"/>
        <v>6.2479018439209416E-2</v>
      </c>
      <c r="J390" s="402">
        <f t="shared" si="171"/>
        <v>4.6136284734060173E-2</v>
      </c>
      <c r="K390" s="402">
        <f t="shared" si="171"/>
        <v>2.93418879222682E-2</v>
      </c>
      <c r="L390" s="402">
        <f t="shared" si="171"/>
        <v>1.421608708046348E-2</v>
      </c>
      <c r="M390" s="415">
        <f t="shared" si="171"/>
        <v>1.0995218652845588E-2</v>
      </c>
      <c r="N390" s="242"/>
      <c r="O390" s="244"/>
      <c r="P390" s="241"/>
      <c r="Q390" s="245"/>
      <c r="R390" s="245"/>
    </row>
    <row r="391" spans="1:18" s="209" customFormat="1" x14ac:dyDescent="0.2">
      <c r="A391" s="241"/>
      <c r="B391" s="348" t="s">
        <v>326</v>
      </c>
      <c r="C391" s="402">
        <f>IFERROR(C195/(C144-C130-C133-C136-C139-C140-C141-C142),"")</f>
        <v>0.16892422725134418</v>
      </c>
      <c r="D391" s="402">
        <f>IFERROR(D195/(D144-D130-D133-D136-D139-D140-D141-D142),"")</f>
        <v>0.16233523234915459</v>
      </c>
      <c r="E391" s="402">
        <f t="shared" ref="E391:F391" si="172">IFERROR(E195/(E144-E130-E133-E136-E139-E140-E141-E142),"")</f>
        <v>0.14168672266294885</v>
      </c>
      <c r="F391" s="402">
        <f t="shared" si="172"/>
        <v>0.12318685404409579</v>
      </c>
      <c r="G391" s="711">
        <f t="shared" ref="G391:M391" si="173">IFERROR(G195/(G144-G130-G133-G136-G139-G140-G141-G142),"")</f>
        <v>0.10480141468310604</v>
      </c>
      <c r="H391" s="716">
        <f t="shared" si="173"/>
        <v>8.5846567040964258E-2</v>
      </c>
      <c r="I391" s="402">
        <f t="shared" si="173"/>
        <v>6.7908646973605269E-2</v>
      </c>
      <c r="J391" s="402">
        <f t="shared" si="173"/>
        <v>5.0219237610671708E-2</v>
      </c>
      <c r="K391" s="402">
        <f t="shared" si="173"/>
        <v>3.198307607116254E-2</v>
      </c>
      <c r="L391" s="402">
        <f t="shared" si="173"/>
        <v>1.5516508768780553E-2</v>
      </c>
      <c r="M391" s="415">
        <f t="shared" si="173"/>
        <v>1.2016178490015425E-2</v>
      </c>
      <c r="N391" s="242"/>
      <c r="O391" s="244"/>
      <c r="P391" s="241"/>
      <c r="Q391" s="245"/>
      <c r="R391" s="245"/>
    </row>
    <row r="392" spans="1:18" s="209" customFormat="1" x14ac:dyDescent="0.2">
      <c r="A392" s="241"/>
      <c r="B392" s="348" t="s">
        <v>327</v>
      </c>
      <c r="C392" s="402">
        <f t="shared" ref="C392:D392" si="174">IFERROR(C390-C391,"")</f>
        <v>0</v>
      </c>
      <c r="D392" s="402">
        <f t="shared" si="174"/>
        <v>-1.2431321244834703E-2</v>
      </c>
      <c r="E392" s="402">
        <f t="shared" ref="E392:F392" si="175">IFERROR(E390-E391,"")</f>
        <v>-1.0499032992673407E-2</v>
      </c>
      <c r="F392" s="402">
        <f t="shared" si="175"/>
        <v>-9.3381922348704377E-3</v>
      </c>
      <c r="G392" s="711">
        <f t="shared" ref="G392:M392" si="176">IFERROR(G390-G391,"")</f>
        <v>-8.0917061645950084E-3</v>
      </c>
      <c r="H392" s="716">
        <f t="shared" si="176"/>
        <v>-6.7502748648902156E-3</v>
      </c>
      <c r="I392" s="402">
        <f t="shared" si="176"/>
        <v>-5.4296285343958528E-3</v>
      </c>
      <c r="J392" s="402">
        <f t="shared" si="176"/>
        <v>-4.0829528766115342E-3</v>
      </c>
      <c r="K392" s="402">
        <f t="shared" si="176"/>
        <v>-2.6411881488943405E-3</v>
      </c>
      <c r="L392" s="402">
        <f t="shared" si="176"/>
        <v>-1.300421688317073E-3</v>
      </c>
      <c r="M392" s="415">
        <f t="shared" si="176"/>
        <v>-1.020959837169837E-3</v>
      </c>
      <c r="N392" s="242"/>
      <c r="O392" s="244"/>
      <c r="P392" s="241"/>
      <c r="Q392" s="245"/>
      <c r="R392" s="245"/>
    </row>
    <row r="393" spans="1:18" s="209" customFormat="1" x14ac:dyDescent="0.2">
      <c r="A393" s="241"/>
      <c r="B393" s="347"/>
      <c r="C393" s="75"/>
      <c r="D393" s="54"/>
      <c r="E393" s="89"/>
      <c r="F393" s="89"/>
      <c r="G393" s="89"/>
      <c r="H393" s="719"/>
      <c r="I393" s="89"/>
      <c r="J393" s="89"/>
      <c r="K393" s="89"/>
      <c r="L393" s="89"/>
      <c r="M393" s="367"/>
      <c r="N393" s="242"/>
      <c r="O393" s="244"/>
      <c r="P393" s="241"/>
      <c r="Q393" s="245"/>
      <c r="R393" s="245"/>
    </row>
    <row r="394" spans="1:18" s="209" customFormat="1" x14ac:dyDescent="0.2">
      <c r="A394" s="241"/>
      <c r="B394" s="300" t="s">
        <v>323</v>
      </c>
      <c r="C394" s="75"/>
      <c r="D394" s="54"/>
      <c r="E394" s="89"/>
      <c r="F394" s="89"/>
      <c r="G394" s="89"/>
      <c r="H394" s="719"/>
      <c r="I394" s="89"/>
      <c r="J394" s="89"/>
      <c r="K394" s="89"/>
      <c r="L394" s="89"/>
      <c r="M394" s="367"/>
      <c r="N394" s="242"/>
      <c r="O394" s="244"/>
      <c r="P394" s="241"/>
      <c r="Q394" s="245"/>
      <c r="R394" s="245"/>
    </row>
    <row r="395" spans="1:18" s="209" customFormat="1" x14ac:dyDescent="0.2">
      <c r="A395" s="241"/>
      <c r="B395" s="349" t="s">
        <v>324</v>
      </c>
      <c r="C395" s="368"/>
      <c r="D395" s="369"/>
      <c r="E395" s="364"/>
      <c r="F395" s="364"/>
      <c r="G395" s="364"/>
      <c r="H395" s="366"/>
      <c r="I395" s="364"/>
      <c r="J395" s="364"/>
      <c r="K395" s="364"/>
      <c r="L395" s="364"/>
      <c r="M395" s="365"/>
      <c r="N395" s="242"/>
      <c r="O395" s="244"/>
      <c r="P395" s="241"/>
      <c r="Q395" s="245"/>
      <c r="R395" s="245"/>
    </row>
    <row r="396" spans="1:18" s="209" customFormat="1" x14ac:dyDescent="0.2">
      <c r="A396" s="241"/>
      <c r="B396" s="348" t="s">
        <v>325</v>
      </c>
      <c r="C396" s="360">
        <f t="shared" ref="C396:F396" si="177">IFERROR((C40-C54-C31-C35-C34)/(C40-C31-C35-C34-C50-C51-C52),"")</f>
        <v>7.6110786371435327E-2</v>
      </c>
      <c r="D396" s="360">
        <f t="shared" si="177"/>
        <v>1.1109247133869831E-2</v>
      </c>
      <c r="E396" s="360">
        <f t="shared" si="177"/>
        <v>3.6215386649946342E-2</v>
      </c>
      <c r="F396" s="370">
        <f t="shared" si="177"/>
        <v>1.8284984709885904E-2</v>
      </c>
      <c r="G396" s="712">
        <f t="shared" ref="G396:M396" si="178">IFERROR((G40-G54-G31-G35-G34)/(G40-G31-G35-G34-G50-G51-G52),"")</f>
        <v>2.4487564496149521E-2</v>
      </c>
      <c r="H396" s="720">
        <f t="shared" si="178"/>
        <v>2.7572943863541827E-2</v>
      </c>
      <c r="I396" s="370">
        <f t="shared" si="178"/>
        <v>3.0024729945424961E-2</v>
      </c>
      <c r="J396" s="370">
        <f t="shared" si="178"/>
        <v>3.5711481439819039E-2</v>
      </c>
      <c r="K396" s="370">
        <f t="shared" si="178"/>
        <v>2.6218650124095889E-2</v>
      </c>
      <c r="L396" s="370">
        <f t="shared" si="178"/>
        <v>4.5843152157754377E-2</v>
      </c>
      <c r="M396" s="371">
        <f t="shared" si="178"/>
        <v>5.3519454359756406E-2</v>
      </c>
      <c r="N396" s="242"/>
      <c r="O396" s="244"/>
      <c r="P396" s="241"/>
      <c r="Q396" s="245"/>
      <c r="R396" s="245"/>
    </row>
    <row r="397" spans="1:18" s="209" customFormat="1" x14ac:dyDescent="0.2">
      <c r="A397" s="241"/>
      <c r="B397" s="348" t="s">
        <v>326</v>
      </c>
      <c r="C397" s="360">
        <f t="shared" ref="C397:D397" si="179">IFERROR((C144-C158-C135-C139-C138)/(C144-C138-C135-C139-C154-C155-C156),"")</f>
        <v>7.6110786371435327E-2</v>
      </c>
      <c r="D397" s="360">
        <f t="shared" si="179"/>
        <v>-5.1611892038313602E-2</v>
      </c>
      <c r="E397" s="360">
        <f t="shared" ref="E397:F397" si="180">IFERROR((E144-E158-E135-E139-E138)/(E144-E138-E135-E139-E154-E155-E156),"")</f>
        <v>-8.6071761618364048E-3</v>
      </c>
      <c r="F397" s="360">
        <f t="shared" si="180"/>
        <v>-3.0982951428032823E-2</v>
      </c>
      <c r="G397" s="713">
        <f t="shared" ref="G397:M397" si="181">IFERROR((G144-G158-G135-G139-G138)/(G144-G138-G135-G139-G154-G155-G156),"")</f>
        <v>-2.6319190310538032E-2</v>
      </c>
      <c r="H397" s="721">
        <f t="shared" si="181"/>
        <v>-2.492782130493695E-2</v>
      </c>
      <c r="I397" s="360">
        <f t="shared" si="181"/>
        <v>-2.3959124833852537E-2</v>
      </c>
      <c r="J397" s="360">
        <f t="shared" si="181"/>
        <v>-1.9741039422841059E-2</v>
      </c>
      <c r="K397" s="360">
        <f t="shared" si="181"/>
        <v>-3.2614854145979602E-2</v>
      </c>
      <c r="L397" s="360">
        <f t="shared" si="181"/>
        <v>-1.2232466883835502E-2</v>
      </c>
      <c r="M397" s="696">
        <f t="shared" si="181"/>
        <v>-5.729172676033299E-3</v>
      </c>
      <c r="N397" s="242"/>
      <c r="O397" s="244"/>
      <c r="P397" s="241"/>
      <c r="Q397" s="245"/>
      <c r="R397" s="245"/>
    </row>
    <row r="398" spans="1:18" s="209" customFormat="1" x14ac:dyDescent="0.2">
      <c r="A398" s="241"/>
      <c r="B398" s="351" t="s">
        <v>327</v>
      </c>
      <c r="C398" s="401">
        <f t="shared" ref="C398:D398" si="182">IFERROR(C396-C397,"")</f>
        <v>0</v>
      </c>
      <c r="D398" s="401">
        <f t="shared" si="182"/>
        <v>6.2721139172183429E-2</v>
      </c>
      <c r="E398" s="401">
        <f t="shared" ref="E398:F398" si="183">IFERROR(E396-E397,"")</f>
        <v>4.4822562811782748E-2</v>
      </c>
      <c r="F398" s="401">
        <f t="shared" si="183"/>
        <v>4.926793613791873E-2</v>
      </c>
      <c r="G398" s="714">
        <f t="shared" ref="G398:M398" si="184">IFERROR(G396-G397,"")</f>
        <v>5.0806754806687553E-2</v>
      </c>
      <c r="H398" s="722">
        <f t="shared" si="184"/>
        <v>5.2500765168478777E-2</v>
      </c>
      <c r="I398" s="401">
        <f t="shared" si="184"/>
        <v>5.3983854779277501E-2</v>
      </c>
      <c r="J398" s="401">
        <f t="shared" si="184"/>
        <v>5.5452520862660101E-2</v>
      </c>
      <c r="K398" s="401">
        <f t="shared" si="184"/>
        <v>5.8833504270075491E-2</v>
      </c>
      <c r="L398" s="401">
        <f t="shared" si="184"/>
        <v>5.8075619041589879E-2</v>
      </c>
      <c r="M398" s="697">
        <f t="shared" si="184"/>
        <v>5.9248627035789703E-2</v>
      </c>
      <c r="N398" s="242"/>
      <c r="O398" s="244"/>
      <c r="P398" s="241"/>
      <c r="Q398" s="245"/>
      <c r="R398" s="245"/>
    </row>
    <row r="399" spans="1:18" s="209" customFormat="1" x14ac:dyDescent="0.2">
      <c r="A399" s="241"/>
      <c r="B399" s="241"/>
      <c r="C399" s="251"/>
      <c r="D399" s="252"/>
      <c r="E399" s="242"/>
      <c r="F399" s="242"/>
      <c r="G399" s="242"/>
      <c r="H399" s="242"/>
      <c r="I399" s="242"/>
      <c r="J399" s="242"/>
      <c r="K399" s="242"/>
      <c r="L399" s="242"/>
      <c r="M399" s="242"/>
      <c r="N399" s="242"/>
      <c r="O399" s="244"/>
      <c r="P399" s="241"/>
      <c r="Q399" s="245"/>
      <c r="R399" s="245"/>
    </row>
    <row r="400" spans="1:18" s="209" customFormat="1" x14ac:dyDescent="0.2">
      <c r="A400" s="241"/>
      <c r="B400" s="241"/>
      <c r="C400" s="241"/>
      <c r="D400" s="241"/>
      <c r="E400" s="241"/>
      <c r="F400" s="241"/>
      <c r="G400" s="241"/>
      <c r="H400" s="241"/>
      <c r="I400" s="241"/>
      <c r="J400" s="241"/>
      <c r="K400" s="241"/>
      <c r="L400" s="241"/>
      <c r="M400" s="241"/>
      <c r="N400" s="241"/>
      <c r="O400" s="241"/>
      <c r="P400" s="241"/>
      <c r="Q400" s="241"/>
      <c r="R400" s="241"/>
    </row>
    <row r="401" spans="1:18" s="209" customFormat="1" x14ac:dyDescent="0.2">
      <c r="A401" s="241"/>
      <c r="B401" s="241"/>
      <c r="C401" s="241"/>
      <c r="D401" s="241"/>
      <c r="E401" s="241"/>
      <c r="F401" s="241"/>
      <c r="G401" s="241"/>
      <c r="H401" s="241"/>
      <c r="I401" s="241"/>
      <c r="J401" s="241"/>
      <c r="K401" s="241"/>
      <c r="L401" s="241"/>
      <c r="M401" s="241"/>
      <c r="N401" s="241"/>
      <c r="O401" s="241"/>
      <c r="P401" s="241"/>
      <c r="Q401" s="241"/>
      <c r="R401" s="241"/>
    </row>
    <row r="402" spans="1:18" s="209" customFormat="1" x14ac:dyDescent="0.2">
      <c r="A402" s="241"/>
      <c r="B402" s="241"/>
      <c r="C402" s="251"/>
      <c r="D402" s="252"/>
      <c r="E402" s="242"/>
      <c r="F402" s="242"/>
      <c r="G402" s="242"/>
      <c r="H402" s="242"/>
      <c r="I402" s="242"/>
      <c r="J402" s="242"/>
      <c r="K402" s="242"/>
      <c r="L402" s="242"/>
      <c r="M402" s="242"/>
      <c r="N402" s="242"/>
      <c r="O402" s="244"/>
      <c r="P402" s="241"/>
      <c r="Q402" s="245"/>
      <c r="R402" s="245"/>
    </row>
    <row r="403" spans="1:18" s="209" customFormat="1" x14ac:dyDescent="0.2">
      <c r="A403" s="241"/>
      <c r="B403" s="241"/>
      <c r="C403" s="251"/>
      <c r="D403" s="252"/>
      <c r="E403" s="242"/>
      <c r="F403" s="242"/>
      <c r="G403" s="242"/>
      <c r="H403" s="242"/>
      <c r="I403" s="242"/>
      <c r="J403" s="242"/>
      <c r="K403" s="242"/>
      <c r="L403" s="242"/>
      <c r="M403" s="242"/>
      <c r="N403" s="242"/>
      <c r="O403" s="244"/>
      <c r="P403" s="241"/>
      <c r="Q403" s="245"/>
      <c r="R403" s="245"/>
    </row>
    <row r="404" spans="1:18" x14ac:dyDescent="0.2"/>
    <row r="405" spans="1:18" x14ac:dyDescent="0.2"/>
    <row r="406" spans="1:18" x14ac:dyDescent="0.2"/>
    <row r="407" spans="1:18" x14ac:dyDescent="0.2"/>
    <row r="408" spans="1:18" x14ac:dyDescent="0.2"/>
    <row r="409" spans="1:18" x14ac:dyDescent="0.2"/>
    <row r="410" spans="1:18" x14ac:dyDescent="0.2"/>
    <row r="411" spans="1:18" x14ac:dyDescent="0.2"/>
    <row r="412" spans="1:18" x14ac:dyDescent="0.2"/>
    <row r="413" spans="1:18" x14ac:dyDescent="0.2"/>
    <row r="414" spans="1:18" x14ac:dyDescent="0.2"/>
    <row r="415" spans="1:18" x14ac:dyDescent="0.2"/>
    <row r="416" spans="1:18"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spans="1:18" hidden="1" x14ac:dyDescent="0.2"/>
    <row r="578" spans="1:18" hidden="1" x14ac:dyDescent="0.2"/>
    <row r="579" spans="1:18" hidden="1" x14ac:dyDescent="0.2"/>
    <row r="580" spans="1:18" hidden="1" x14ac:dyDescent="0.2"/>
    <row r="581" spans="1:18" hidden="1" x14ac:dyDescent="0.2"/>
    <row r="582" spans="1:18" hidden="1" x14ac:dyDescent="0.2"/>
    <row r="583" spans="1:18" hidden="1" x14ac:dyDescent="0.2"/>
    <row r="584" spans="1:18" hidden="1" x14ac:dyDescent="0.2"/>
    <row r="585" spans="1:18" hidden="1" x14ac:dyDescent="0.2"/>
    <row r="586" spans="1:18" hidden="1" x14ac:dyDescent="0.2"/>
    <row r="587" spans="1:18" hidden="1" x14ac:dyDescent="0.2"/>
    <row r="588" spans="1:18" s="209" customFormat="1" hidden="1" x14ac:dyDescent="0.2">
      <c r="A588" s="241"/>
      <c r="B588" s="241"/>
      <c r="C588" s="251"/>
      <c r="D588" s="252"/>
      <c r="E588" s="242"/>
      <c r="F588" s="242"/>
      <c r="G588" s="242"/>
      <c r="H588" s="242"/>
      <c r="I588" s="242"/>
      <c r="J588" s="242"/>
      <c r="K588" s="242"/>
      <c r="L588" s="242"/>
      <c r="M588" s="242"/>
      <c r="N588" s="242"/>
      <c r="O588" s="244"/>
      <c r="Q588" s="214"/>
      <c r="R588" s="214"/>
    </row>
    <row r="589" spans="1:18" s="209" customFormat="1" hidden="1" x14ac:dyDescent="0.2">
      <c r="A589" s="241"/>
      <c r="B589" s="241"/>
      <c r="C589" s="251"/>
      <c r="D589" s="252"/>
      <c r="E589" s="242"/>
      <c r="F589" s="242"/>
      <c r="G589" s="242"/>
      <c r="H589" s="242"/>
      <c r="I589" s="242"/>
      <c r="J589" s="242"/>
      <c r="K589" s="242"/>
      <c r="L589" s="242"/>
      <c r="M589" s="242"/>
      <c r="N589" s="242"/>
      <c r="O589" s="244"/>
      <c r="Q589" s="214"/>
      <c r="R589" s="214"/>
    </row>
    <row r="590" spans="1:18" s="209" customFormat="1" hidden="1" x14ac:dyDescent="0.2">
      <c r="A590" s="241"/>
      <c r="B590" s="241"/>
      <c r="C590" s="251"/>
      <c r="D590" s="252"/>
      <c r="E590" s="242"/>
      <c r="F590" s="242"/>
      <c r="G590" s="242"/>
      <c r="H590" s="242"/>
      <c r="I590" s="242"/>
      <c r="J590" s="242"/>
      <c r="K590" s="242"/>
      <c r="L590" s="242"/>
      <c r="M590" s="242"/>
      <c r="N590" s="242"/>
      <c r="O590" s="244"/>
      <c r="Q590" s="214"/>
      <c r="R590" s="214"/>
    </row>
    <row r="591" spans="1:18" s="209" customFormat="1" hidden="1" x14ac:dyDescent="0.2">
      <c r="A591" s="241"/>
      <c r="B591" s="241"/>
      <c r="C591" s="251"/>
      <c r="D591" s="252"/>
      <c r="E591" s="242"/>
      <c r="F591" s="242"/>
      <c r="G591" s="242"/>
      <c r="H591" s="242"/>
      <c r="I591" s="242"/>
      <c r="J591" s="242"/>
      <c r="K591" s="242"/>
      <c r="L591" s="242"/>
      <c r="M591" s="242"/>
      <c r="N591" s="242"/>
      <c r="O591" s="244"/>
      <c r="Q591" s="214"/>
      <c r="R591" s="214"/>
    </row>
    <row r="592" spans="1:18" s="209" customFormat="1" hidden="1" x14ac:dyDescent="0.2">
      <c r="A592" s="241"/>
      <c r="B592" s="241"/>
      <c r="C592" s="251"/>
      <c r="D592" s="252"/>
      <c r="E592" s="242"/>
      <c r="F592" s="242"/>
      <c r="G592" s="242"/>
      <c r="H592" s="242"/>
      <c r="I592" s="242"/>
      <c r="J592" s="242"/>
      <c r="K592" s="242"/>
      <c r="L592" s="242"/>
      <c r="M592" s="242"/>
      <c r="N592" s="242"/>
      <c r="O592" s="244"/>
      <c r="Q592" s="214"/>
      <c r="R592" s="214"/>
    </row>
    <row r="593" spans="1:18" s="209" customFormat="1" hidden="1" x14ac:dyDescent="0.2">
      <c r="A593" s="241"/>
      <c r="B593" s="241"/>
      <c r="C593" s="251"/>
      <c r="D593" s="252"/>
      <c r="E593" s="242"/>
      <c r="F593" s="242"/>
      <c r="G593" s="242"/>
      <c r="H593" s="242"/>
      <c r="I593" s="242"/>
      <c r="J593" s="242"/>
      <c r="K593" s="242"/>
      <c r="L593" s="242"/>
      <c r="M593" s="242"/>
      <c r="N593" s="242"/>
      <c r="O593" s="244"/>
      <c r="Q593" s="214"/>
      <c r="R593" s="214"/>
    </row>
    <row r="594" spans="1:18" s="209" customFormat="1" hidden="1" x14ac:dyDescent="0.2">
      <c r="A594" s="241"/>
      <c r="B594" s="241"/>
      <c r="C594" s="251"/>
      <c r="D594" s="252"/>
      <c r="E594" s="242"/>
      <c r="F594" s="242"/>
      <c r="G594" s="242"/>
      <c r="H594" s="242"/>
      <c r="I594" s="242"/>
      <c r="J594" s="242"/>
      <c r="K594" s="242"/>
      <c r="L594" s="242"/>
      <c r="M594" s="242"/>
      <c r="N594" s="242"/>
      <c r="O594" s="244"/>
      <c r="Q594" s="214"/>
      <c r="R594" s="214"/>
    </row>
    <row r="595" spans="1:18" s="209" customFormat="1" hidden="1" x14ac:dyDescent="0.2">
      <c r="A595" s="241"/>
      <c r="B595" s="241"/>
      <c r="C595" s="251"/>
      <c r="D595" s="252"/>
      <c r="E595" s="242"/>
      <c r="F595" s="242"/>
      <c r="G595" s="242"/>
      <c r="H595" s="242"/>
      <c r="I595" s="242"/>
      <c r="J595" s="242"/>
      <c r="K595" s="242"/>
      <c r="L595" s="242"/>
      <c r="M595" s="242"/>
      <c r="N595" s="242"/>
      <c r="O595" s="244"/>
      <c r="Q595" s="214"/>
      <c r="R595" s="214"/>
    </row>
    <row r="596" spans="1:18" s="209" customFormat="1" hidden="1" x14ac:dyDescent="0.2">
      <c r="A596" s="241"/>
      <c r="B596" s="241"/>
      <c r="C596" s="251"/>
      <c r="D596" s="252"/>
      <c r="E596" s="242"/>
      <c r="F596" s="242"/>
      <c r="G596" s="242"/>
      <c r="H596" s="242"/>
      <c r="I596" s="242"/>
      <c r="J596" s="242"/>
      <c r="K596" s="242"/>
      <c r="L596" s="242"/>
      <c r="M596" s="242"/>
      <c r="N596" s="242"/>
      <c r="O596" s="244"/>
      <c r="Q596" s="214"/>
      <c r="R596" s="214"/>
    </row>
    <row r="597" spans="1:18" s="209" customFormat="1" hidden="1" x14ac:dyDescent="0.2">
      <c r="A597" s="241"/>
      <c r="B597" s="241"/>
      <c r="C597" s="251"/>
      <c r="D597" s="252"/>
      <c r="E597" s="242"/>
      <c r="F597" s="242"/>
      <c r="G597" s="242"/>
      <c r="H597" s="242"/>
      <c r="I597" s="242"/>
      <c r="J597" s="242"/>
      <c r="K597" s="242"/>
      <c r="L597" s="242"/>
      <c r="M597" s="242"/>
      <c r="N597" s="242"/>
      <c r="O597" s="244"/>
      <c r="Q597" s="214"/>
      <c r="R597" s="214"/>
    </row>
    <row r="598" spans="1:18" s="209" customFormat="1" hidden="1" x14ac:dyDescent="0.2">
      <c r="A598" s="241"/>
      <c r="B598" s="241"/>
      <c r="C598" s="251"/>
      <c r="D598" s="252"/>
      <c r="E598" s="242"/>
      <c r="F598" s="242"/>
      <c r="G598" s="242"/>
      <c r="H598" s="242"/>
      <c r="I598" s="242"/>
      <c r="J598" s="242"/>
      <c r="K598" s="242"/>
      <c r="L598" s="242"/>
      <c r="M598" s="242"/>
      <c r="N598" s="242"/>
      <c r="O598" s="244"/>
      <c r="Q598" s="214"/>
      <c r="R598" s="214"/>
    </row>
    <row r="599" spans="1:18" s="209" customFormat="1" hidden="1" x14ac:dyDescent="0.2">
      <c r="A599" s="241"/>
      <c r="B599" s="241"/>
      <c r="C599" s="251"/>
      <c r="D599" s="252"/>
      <c r="E599" s="242"/>
      <c r="F599" s="242"/>
      <c r="G599" s="242"/>
      <c r="H599" s="242"/>
      <c r="I599" s="242"/>
      <c r="J599" s="242"/>
      <c r="K599" s="242"/>
      <c r="L599" s="242"/>
      <c r="M599" s="242"/>
      <c r="N599" s="242"/>
      <c r="O599" s="244"/>
      <c r="Q599" s="214"/>
      <c r="R599" s="214"/>
    </row>
    <row r="600" spans="1:18" s="209" customFormat="1" hidden="1" x14ac:dyDescent="0.2">
      <c r="A600" s="241"/>
      <c r="B600" s="241"/>
      <c r="C600" s="251"/>
      <c r="D600" s="252"/>
      <c r="E600" s="242"/>
      <c r="F600" s="242"/>
      <c r="G600" s="242"/>
      <c r="H600" s="242"/>
      <c r="I600" s="242"/>
      <c r="J600" s="242"/>
      <c r="K600" s="242"/>
      <c r="L600" s="242"/>
      <c r="M600" s="242"/>
      <c r="N600" s="242"/>
      <c r="O600" s="244"/>
      <c r="Q600" s="214"/>
      <c r="R600" s="214"/>
    </row>
    <row r="601" spans="1:18" s="209" customFormat="1" hidden="1" x14ac:dyDescent="0.2">
      <c r="A601" s="241"/>
      <c r="B601" s="241"/>
      <c r="C601" s="251"/>
      <c r="D601" s="252"/>
      <c r="E601" s="242"/>
      <c r="F601" s="242"/>
      <c r="G601" s="242"/>
      <c r="H601" s="242"/>
      <c r="I601" s="242"/>
      <c r="J601" s="242"/>
      <c r="K601" s="242"/>
      <c r="L601" s="242"/>
      <c r="M601" s="242"/>
      <c r="N601" s="242"/>
      <c r="O601" s="244"/>
      <c r="Q601" s="214"/>
      <c r="R601" s="214"/>
    </row>
    <row r="602" spans="1:18" s="209" customFormat="1" hidden="1" x14ac:dyDescent="0.2">
      <c r="A602" s="241"/>
      <c r="B602" s="241"/>
      <c r="C602" s="251"/>
      <c r="D602" s="252"/>
      <c r="E602" s="242"/>
      <c r="F602" s="242"/>
      <c r="G602" s="242"/>
      <c r="H602" s="242"/>
      <c r="I602" s="242"/>
      <c r="J602" s="242"/>
      <c r="K602" s="242"/>
      <c r="L602" s="242"/>
      <c r="M602" s="242"/>
      <c r="N602" s="242"/>
      <c r="O602" s="244"/>
      <c r="Q602" s="214"/>
      <c r="R602" s="214"/>
    </row>
    <row r="603" spans="1:18" s="209" customFormat="1" hidden="1" x14ac:dyDescent="0.2">
      <c r="A603" s="241"/>
      <c r="B603" s="241"/>
      <c r="C603" s="251"/>
      <c r="D603" s="252"/>
      <c r="E603" s="242"/>
      <c r="F603" s="242"/>
      <c r="G603" s="242"/>
      <c r="H603" s="242"/>
      <c r="I603" s="242"/>
      <c r="J603" s="242"/>
      <c r="K603" s="242"/>
      <c r="L603" s="242"/>
      <c r="M603" s="242"/>
      <c r="N603" s="242"/>
      <c r="O603" s="244"/>
      <c r="Q603" s="214"/>
      <c r="R603" s="214"/>
    </row>
    <row r="604" spans="1:18" s="209" customFormat="1" hidden="1" x14ac:dyDescent="0.2">
      <c r="A604" s="241"/>
      <c r="B604" s="241"/>
      <c r="C604" s="251"/>
      <c r="D604" s="252"/>
      <c r="E604" s="242"/>
      <c r="F604" s="242"/>
      <c r="G604" s="242"/>
      <c r="H604" s="242"/>
      <c r="I604" s="242"/>
      <c r="J604" s="242"/>
      <c r="K604" s="242"/>
      <c r="L604" s="242"/>
      <c r="M604" s="242"/>
      <c r="N604" s="242"/>
      <c r="O604" s="244"/>
      <c r="Q604" s="214"/>
      <c r="R604" s="214"/>
    </row>
    <row r="605" spans="1:18" s="209" customFormat="1" hidden="1" x14ac:dyDescent="0.2">
      <c r="A605" s="241"/>
      <c r="B605" s="241"/>
      <c r="C605" s="251"/>
      <c r="D605" s="252"/>
      <c r="E605" s="242"/>
      <c r="F605" s="242"/>
      <c r="G605" s="242"/>
      <c r="H605" s="242"/>
      <c r="I605" s="242"/>
      <c r="J605" s="242"/>
      <c r="K605" s="242"/>
      <c r="L605" s="242"/>
      <c r="M605" s="242"/>
      <c r="N605" s="242"/>
      <c r="O605" s="244"/>
      <c r="Q605" s="214"/>
      <c r="R605" s="214"/>
    </row>
    <row r="606" spans="1:18" s="209" customFormat="1" hidden="1" x14ac:dyDescent="0.2">
      <c r="A606" s="241"/>
      <c r="B606" s="241"/>
      <c r="C606" s="251"/>
      <c r="D606" s="252"/>
      <c r="E606" s="242"/>
      <c r="F606" s="242"/>
      <c r="G606" s="242"/>
      <c r="H606" s="242"/>
      <c r="I606" s="242"/>
      <c r="J606" s="242"/>
      <c r="K606" s="242"/>
      <c r="L606" s="242"/>
      <c r="M606" s="242"/>
      <c r="N606" s="242"/>
      <c r="O606" s="244"/>
      <c r="Q606" s="214"/>
      <c r="R606" s="214"/>
    </row>
    <row r="607" spans="1:18" s="209" customFormat="1" hidden="1" x14ac:dyDescent="0.2">
      <c r="A607" s="241"/>
      <c r="B607" s="241"/>
      <c r="C607" s="251"/>
      <c r="D607" s="252"/>
      <c r="E607" s="242"/>
      <c r="F607" s="242"/>
      <c r="G607" s="242"/>
      <c r="H607" s="242"/>
      <c r="I607" s="242"/>
      <c r="J607" s="242"/>
      <c r="K607" s="242"/>
      <c r="L607" s="242"/>
      <c r="M607" s="242"/>
      <c r="N607" s="242"/>
      <c r="O607" s="244"/>
      <c r="Q607" s="214"/>
      <c r="R607" s="214"/>
    </row>
    <row r="608" spans="1:18" s="209" customFormat="1" hidden="1" x14ac:dyDescent="0.2">
      <c r="A608" s="241"/>
      <c r="B608" s="241"/>
      <c r="C608" s="251"/>
      <c r="D608" s="252"/>
      <c r="E608" s="242"/>
      <c r="F608" s="242"/>
      <c r="G608" s="242"/>
      <c r="H608" s="242"/>
      <c r="I608" s="242"/>
      <c r="J608" s="242"/>
      <c r="K608" s="242"/>
      <c r="L608" s="242"/>
      <c r="M608" s="242"/>
      <c r="N608" s="242"/>
      <c r="O608" s="244"/>
      <c r="Q608" s="214"/>
      <c r="R608" s="214"/>
    </row>
    <row r="609" spans="1:18" s="209" customFormat="1" hidden="1" x14ac:dyDescent="0.2">
      <c r="A609" s="241"/>
      <c r="B609" s="241"/>
      <c r="C609" s="251"/>
      <c r="D609" s="252"/>
      <c r="E609" s="242"/>
      <c r="F609" s="242"/>
      <c r="G609" s="242"/>
      <c r="H609" s="242"/>
      <c r="I609" s="242"/>
      <c r="J609" s="242"/>
      <c r="K609" s="242"/>
      <c r="L609" s="242"/>
      <c r="M609" s="242"/>
      <c r="N609" s="242"/>
      <c r="O609" s="244"/>
      <c r="Q609" s="214"/>
      <c r="R609" s="214"/>
    </row>
    <row r="610" spans="1:18" s="209" customFormat="1" hidden="1" x14ac:dyDescent="0.2">
      <c r="A610" s="241"/>
      <c r="B610" s="241"/>
      <c r="C610" s="251"/>
      <c r="D610" s="252"/>
      <c r="E610" s="242"/>
      <c r="F610" s="242"/>
      <c r="G610" s="242"/>
      <c r="H610" s="242"/>
      <c r="I610" s="242"/>
      <c r="J610" s="242"/>
      <c r="K610" s="242"/>
      <c r="L610" s="242"/>
      <c r="M610" s="242"/>
      <c r="N610" s="242"/>
      <c r="O610" s="244"/>
      <c r="Q610" s="214"/>
      <c r="R610" s="214"/>
    </row>
    <row r="611" spans="1:18" s="209" customFormat="1" hidden="1" x14ac:dyDescent="0.2">
      <c r="A611" s="241"/>
      <c r="B611" s="241"/>
      <c r="C611" s="251"/>
      <c r="D611" s="252"/>
      <c r="E611" s="242"/>
      <c r="F611" s="242"/>
      <c r="G611" s="242"/>
      <c r="H611" s="242"/>
      <c r="I611" s="242"/>
      <c r="J611" s="242"/>
      <c r="K611" s="242"/>
      <c r="L611" s="242"/>
      <c r="M611" s="242"/>
      <c r="N611" s="242"/>
      <c r="O611" s="244"/>
      <c r="Q611" s="214"/>
      <c r="R611" s="214"/>
    </row>
    <row r="612" spans="1:18" s="209" customFormat="1" hidden="1" x14ac:dyDescent="0.2">
      <c r="A612" s="241"/>
      <c r="B612" s="241"/>
      <c r="C612" s="251"/>
      <c r="D612" s="252"/>
      <c r="E612" s="242"/>
      <c r="F612" s="242"/>
      <c r="G612" s="242"/>
      <c r="H612" s="242"/>
      <c r="I612" s="242"/>
      <c r="J612" s="242"/>
      <c r="K612" s="242"/>
      <c r="L612" s="242"/>
      <c r="M612" s="242"/>
      <c r="N612" s="242"/>
      <c r="O612" s="244"/>
      <c r="Q612" s="214"/>
      <c r="R612" s="214"/>
    </row>
    <row r="613" spans="1:18" s="209" customFormat="1" hidden="1" x14ac:dyDescent="0.2">
      <c r="A613" s="241"/>
      <c r="B613" s="241"/>
      <c r="C613" s="251"/>
      <c r="D613" s="252"/>
      <c r="E613" s="242"/>
      <c r="F613" s="242"/>
      <c r="G613" s="242"/>
      <c r="H613" s="242"/>
      <c r="I613" s="242"/>
      <c r="J613" s="242"/>
      <c r="K613" s="242"/>
      <c r="L613" s="242"/>
      <c r="M613" s="242"/>
      <c r="N613" s="242"/>
      <c r="O613" s="244"/>
      <c r="Q613" s="214"/>
      <c r="R613" s="214"/>
    </row>
    <row r="614" spans="1:18" s="209" customFormat="1" hidden="1" x14ac:dyDescent="0.2">
      <c r="A614" s="241"/>
      <c r="B614" s="241"/>
      <c r="C614" s="251"/>
      <c r="D614" s="252"/>
      <c r="E614" s="242"/>
      <c r="F614" s="242"/>
      <c r="G614" s="242"/>
      <c r="H614" s="242"/>
      <c r="I614" s="242"/>
      <c r="J614" s="242"/>
      <c r="K614" s="242"/>
      <c r="L614" s="242"/>
      <c r="M614" s="242"/>
      <c r="N614" s="242"/>
      <c r="O614" s="244"/>
      <c r="Q614" s="214"/>
      <c r="R614" s="214"/>
    </row>
    <row r="615" spans="1:18" s="209" customFormat="1" hidden="1" x14ac:dyDescent="0.2">
      <c r="A615" s="241"/>
      <c r="B615" s="241"/>
      <c r="C615" s="251"/>
      <c r="D615" s="252"/>
      <c r="E615" s="242"/>
      <c r="F615" s="242"/>
      <c r="G615" s="242"/>
      <c r="H615" s="242"/>
      <c r="I615" s="242"/>
      <c r="J615" s="242"/>
      <c r="K615" s="242"/>
      <c r="L615" s="242"/>
      <c r="M615" s="242"/>
      <c r="N615" s="242"/>
      <c r="O615" s="244"/>
      <c r="Q615" s="214"/>
      <c r="R615" s="214"/>
    </row>
    <row r="616" spans="1:18" s="209" customFormat="1" hidden="1" x14ac:dyDescent="0.2">
      <c r="A616" s="241"/>
      <c r="B616" s="241"/>
      <c r="C616" s="251"/>
      <c r="D616" s="252"/>
      <c r="E616" s="242"/>
      <c r="F616" s="242"/>
      <c r="G616" s="242"/>
      <c r="H616" s="242"/>
      <c r="I616" s="242"/>
      <c r="J616" s="242"/>
      <c r="K616" s="242"/>
      <c r="L616" s="242"/>
      <c r="M616" s="242"/>
      <c r="N616" s="242"/>
      <c r="O616" s="244"/>
      <c r="Q616" s="214"/>
      <c r="R616" s="214"/>
    </row>
    <row r="617" spans="1:18" s="209" customFormat="1" hidden="1" x14ac:dyDescent="0.2">
      <c r="A617" s="241"/>
      <c r="B617" s="241"/>
      <c r="C617" s="251"/>
      <c r="D617" s="252"/>
      <c r="E617" s="242"/>
      <c r="F617" s="242"/>
      <c r="G617" s="242"/>
      <c r="H617" s="242"/>
      <c r="I617" s="242"/>
      <c r="J617" s="242"/>
      <c r="K617" s="242"/>
      <c r="L617" s="242"/>
      <c r="M617" s="242"/>
      <c r="N617" s="242"/>
      <c r="O617" s="244"/>
      <c r="Q617" s="214"/>
      <c r="R617" s="214"/>
    </row>
    <row r="618" spans="1:18" s="209" customFormat="1" hidden="1" x14ac:dyDescent="0.2">
      <c r="A618" s="241"/>
      <c r="B618" s="241"/>
      <c r="C618" s="251"/>
      <c r="D618" s="252"/>
      <c r="E618" s="242"/>
      <c r="F618" s="242"/>
      <c r="G618" s="242"/>
      <c r="H618" s="242"/>
      <c r="I618" s="242"/>
      <c r="J618" s="242"/>
      <c r="K618" s="242"/>
      <c r="L618" s="242"/>
      <c r="M618" s="242"/>
      <c r="N618" s="242"/>
      <c r="O618" s="244"/>
      <c r="Q618" s="214"/>
      <c r="R618" s="214"/>
    </row>
    <row r="619" spans="1:18" s="209" customFormat="1" hidden="1" x14ac:dyDescent="0.2">
      <c r="A619" s="241"/>
      <c r="B619" s="241"/>
      <c r="C619" s="251"/>
      <c r="D619" s="252"/>
      <c r="E619" s="242"/>
      <c r="F619" s="242"/>
      <c r="G619" s="242"/>
      <c r="H619" s="242"/>
      <c r="I619" s="242"/>
      <c r="J619" s="242"/>
      <c r="K619" s="242"/>
      <c r="L619" s="242"/>
      <c r="M619" s="242"/>
      <c r="N619" s="242"/>
      <c r="O619" s="244"/>
      <c r="Q619" s="214"/>
      <c r="R619" s="214"/>
    </row>
    <row r="620" spans="1:18" s="209" customFormat="1" hidden="1" x14ac:dyDescent="0.2">
      <c r="A620" s="241"/>
      <c r="B620" s="241"/>
      <c r="C620" s="251"/>
      <c r="D620" s="252"/>
      <c r="E620" s="242"/>
      <c r="F620" s="242"/>
      <c r="G620" s="242"/>
      <c r="H620" s="242"/>
      <c r="I620" s="242"/>
      <c r="J620" s="242"/>
      <c r="K620" s="242"/>
      <c r="L620" s="242"/>
      <c r="M620" s="242"/>
      <c r="N620" s="242"/>
      <c r="O620" s="244"/>
      <c r="Q620" s="214"/>
      <c r="R620" s="214"/>
    </row>
    <row r="621" spans="1:18" s="209" customFormat="1" hidden="1" x14ac:dyDescent="0.2">
      <c r="A621" s="241"/>
      <c r="B621" s="241"/>
      <c r="C621" s="251"/>
      <c r="D621" s="252"/>
      <c r="E621" s="242"/>
      <c r="F621" s="242"/>
      <c r="G621" s="242"/>
      <c r="H621" s="242"/>
      <c r="I621" s="242"/>
      <c r="J621" s="242"/>
      <c r="K621" s="242"/>
      <c r="L621" s="242"/>
      <c r="M621" s="242"/>
      <c r="N621" s="242"/>
      <c r="O621" s="244"/>
      <c r="Q621" s="214"/>
      <c r="R621" s="214"/>
    </row>
    <row r="622" spans="1:18" s="209" customFormat="1" hidden="1" x14ac:dyDescent="0.2">
      <c r="A622" s="241"/>
      <c r="B622" s="241"/>
      <c r="C622" s="251"/>
      <c r="D622" s="252"/>
      <c r="E622" s="242"/>
      <c r="F622" s="242"/>
      <c r="G622" s="242"/>
      <c r="H622" s="242"/>
      <c r="I622" s="242"/>
      <c r="J622" s="242"/>
      <c r="K622" s="242"/>
      <c r="L622" s="242"/>
      <c r="M622" s="242"/>
      <c r="N622" s="242"/>
      <c r="O622" s="244"/>
      <c r="Q622" s="214"/>
      <c r="R622" s="214"/>
    </row>
    <row r="623" spans="1:18" s="209" customFormat="1" hidden="1" x14ac:dyDescent="0.2">
      <c r="A623" s="241"/>
      <c r="B623" s="241"/>
      <c r="C623" s="251"/>
      <c r="D623" s="252"/>
      <c r="E623" s="242"/>
      <c r="F623" s="242"/>
      <c r="G623" s="242"/>
      <c r="H623" s="242"/>
      <c r="I623" s="242"/>
      <c r="J623" s="242"/>
      <c r="K623" s="242"/>
      <c r="L623" s="242"/>
      <c r="M623" s="242"/>
      <c r="N623" s="242"/>
      <c r="O623" s="244"/>
      <c r="Q623" s="214"/>
      <c r="R623" s="214"/>
    </row>
    <row r="624" spans="1:18" s="209" customFormat="1" hidden="1" x14ac:dyDescent="0.2">
      <c r="A624" s="241"/>
      <c r="B624" s="241"/>
      <c r="C624" s="251"/>
      <c r="D624" s="252"/>
      <c r="E624" s="242"/>
      <c r="F624" s="242"/>
      <c r="G624" s="242"/>
      <c r="H624" s="242"/>
      <c r="I624" s="242"/>
      <c r="J624" s="242"/>
      <c r="K624" s="242"/>
      <c r="L624" s="242"/>
      <c r="M624" s="242"/>
      <c r="N624" s="242"/>
      <c r="O624" s="244"/>
      <c r="Q624" s="214"/>
      <c r="R624" s="214"/>
    </row>
    <row r="625" spans="1:18" s="209" customFormat="1" hidden="1" x14ac:dyDescent="0.2">
      <c r="A625" s="241"/>
      <c r="B625" s="241"/>
      <c r="C625" s="251"/>
      <c r="D625" s="252"/>
      <c r="E625" s="242"/>
      <c r="F625" s="242"/>
      <c r="G625" s="242"/>
      <c r="H625" s="242"/>
      <c r="I625" s="242"/>
      <c r="J625" s="242"/>
      <c r="K625" s="242"/>
      <c r="L625" s="242"/>
      <c r="M625" s="242"/>
      <c r="N625" s="242"/>
      <c r="O625" s="244"/>
      <c r="Q625" s="214"/>
      <c r="R625" s="214"/>
    </row>
    <row r="626" spans="1:18" s="209" customFormat="1" hidden="1" x14ac:dyDescent="0.2">
      <c r="A626" s="241"/>
      <c r="B626" s="241"/>
      <c r="C626" s="251"/>
      <c r="D626" s="252"/>
      <c r="E626" s="242"/>
      <c r="F626" s="242"/>
      <c r="G626" s="242"/>
      <c r="H626" s="242"/>
      <c r="I626" s="242"/>
      <c r="J626" s="242"/>
      <c r="K626" s="242"/>
      <c r="L626" s="242"/>
      <c r="M626" s="242"/>
      <c r="N626" s="242"/>
      <c r="O626" s="244"/>
      <c r="Q626" s="214"/>
      <c r="R626" s="214"/>
    </row>
    <row r="627" spans="1:18" s="209" customFormat="1" hidden="1" x14ac:dyDescent="0.2">
      <c r="A627" s="241"/>
      <c r="B627" s="241"/>
      <c r="C627" s="251"/>
      <c r="D627" s="252"/>
      <c r="E627" s="242"/>
      <c r="F627" s="242"/>
      <c r="G627" s="242"/>
      <c r="H627" s="242"/>
      <c r="I627" s="242"/>
      <c r="J627" s="242"/>
      <c r="K627" s="242"/>
      <c r="L627" s="242"/>
      <c r="M627" s="242"/>
      <c r="N627" s="242"/>
      <c r="O627" s="244"/>
      <c r="Q627" s="214"/>
      <c r="R627" s="214"/>
    </row>
    <row r="628" spans="1:18" s="209" customFormat="1" hidden="1" x14ac:dyDescent="0.2">
      <c r="A628" s="241"/>
      <c r="B628" s="241"/>
      <c r="C628" s="251"/>
      <c r="D628" s="252"/>
      <c r="E628" s="242"/>
      <c r="F628" s="242"/>
      <c r="G628" s="242"/>
      <c r="H628" s="242"/>
      <c r="I628" s="242"/>
      <c r="J628" s="242"/>
      <c r="K628" s="242"/>
      <c r="L628" s="242"/>
      <c r="M628" s="242"/>
      <c r="N628" s="242"/>
      <c r="O628" s="244"/>
      <c r="Q628" s="214"/>
      <c r="R628" s="214"/>
    </row>
    <row r="629" spans="1:18" s="209" customFormat="1" hidden="1" x14ac:dyDescent="0.2">
      <c r="A629" s="241"/>
      <c r="B629" s="241"/>
      <c r="C629" s="251"/>
      <c r="D629" s="252"/>
      <c r="E629" s="242"/>
      <c r="F629" s="242"/>
      <c r="G629" s="242"/>
      <c r="H629" s="242"/>
      <c r="I629" s="242"/>
      <c r="J629" s="242"/>
      <c r="K629" s="242"/>
      <c r="L629" s="242"/>
      <c r="M629" s="242"/>
      <c r="N629" s="242"/>
      <c r="O629" s="244"/>
      <c r="Q629" s="214"/>
      <c r="R629" s="214"/>
    </row>
    <row r="630" spans="1:18" s="209" customFormat="1" hidden="1" x14ac:dyDescent="0.2">
      <c r="A630" s="241"/>
      <c r="B630" s="241"/>
      <c r="C630" s="251"/>
      <c r="D630" s="252"/>
      <c r="E630" s="242"/>
      <c r="F630" s="242"/>
      <c r="G630" s="242"/>
      <c r="H630" s="242"/>
      <c r="I630" s="242"/>
      <c r="J630" s="242"/>
      <c r="K630" s="242"/>
      <c r="L630" s="242"/>
      <c r="M630" s="242"/>
      <c r="N630" s="242"/>
      <c r="O630" s="244"/>
      <c r="Q630" s="214"/>
      <c r="R630" s="214"/>
    </row>
    <row r="631" spans="1:18" s="209" customFormat="1" hidden="1" x14ac:dyDescent="0.2">
      <c r="A631" s="241"/>
      <c r="B631" s="241"/>
      <c r="C631" s="251"/>
      <c r="D631" s="252"/>
      <c r="E631" s="242"/>
      <c r="F631" s="242"/>
      <c r="G631" s="242"/>
      <c r="H631" s="242"/>
      <c r="I631" s="242"/>
      <c r="J631" s="242"/>
      <c r="K631" s="242"/>
      <c r="L631" s="242"/>
      <c r="M631" s="242"/>
      <c r="N631" s="242"/>
      <c r="O631" s="244"/>
      <c r="Q631" s="214"/>
      <c r="R631" s="214"/>
    </row>
    <row r="632" spans="1:18" s="209" customFormat="1" hidden="1" x14ac:dyDescent="0.2">
      <c r="A632" s="241"/>
      <c r="B632" s="241"/>
      <c r="C632" s="251"/>
      <c r="D632" s="252"/>
      <c r="E632" s="242"/>
      <c r="F632" s="242"/>
      <c r="G632" s="242"/>
      <c r="H632" s="242"/>
      <c r="I632" s="242"/>
      <c r="J632" s="242"/>
      <c r="K632" s="242"/>
      <c r="L632" s="242"/>
      <c r="M632" s="242"/>
      <c r="N632" s="242"/>
      <c r="O632" s="244"/>
      <c r="Q632" s="214"/>
      <c r="R632" s="214"/>
    </row>
    <row r="633" spans="1:18" s="209" customFormat="1" hidden="1" x14ac:dyDescent="0.2">
      <c r="A633" s="241"/>
      <c r="B633" s="241"/>
      <c r="C633" s="251"/>
      <c r="D633" s="252"/>
      <c r="E633" s="242"/>
      <c r="F633" s="242"/>
      <c r="G633" s="242"/>
      <c r="H633" s="242"/>
      <c r="I633" s="242"/>
      <c r="J633" s="242"/>
      <c r="K633" s="242"/>
      <c r="L633" s="242"/>
      <c r="M633" s="242"/>
      <c r="N633" s="242"/>
      <c r="O633" s="244"/>
      <c r="Q633" s="214"/>
      <c r="R633" s="214"/>
    </row>
    <row r="634" spans="1:18" s="209" customFormat="1" hidden="1" x14ac:dyDescent="0.2">
      <c r="A634" s="241"/>
      <c r="B634" s="241"/>
      <c r="C634" s="251"/>
      <c r="D634" s="252"/>
      <c r="E634" s="242"/>
      <c r="F634" s="242"/>
      <c r="G634" s="242"/>
      <c r="H634" s="242"/>
      <c r="I634" s="242"/>
      <c r="J634" s="242"/>
      <c r="K634" s="242"/>
      <c r="L634" s="242"/>
      <c r="M634" s="242"/>
      <c r="N634" s="242"/>
      <c r="O634" s="244"/>
      <c r="Q634" s="214"/>
      <c r="R634" s="214"/>
    </row>
    <row r="635" spans="1:18" s="209" customFormat="1" hidden="1" x14ac:dyDescent="0.2">
      <c r="A635" s="241"/>
      <c r="B635" s="241"/>
      <c r="C635" s="251"/>
      <c r="D635" s="252"/>
      <c r="E635" s="242"/>
      <c r="F635" s="242"/>
      <c r="G635" s="242"/>
      <c r="H635" s="242"/>
      <c r="I635" s="242"/>
      <c r="J635" s="242"/>
      <c r="K635" s="242"/>
      <c r="L635" s="242"/>
      <c r="M635" s="242"/>
      <c r="N635" s="242"/>
      <c r="O635" s="244"/>
      <c r="Q635" s="214"/>
      <c r="R635" s="214"/>
    </row>
    <row r="636" spans="1:18" s="209" customFormat="1" hidden="1" x14ac:dyDescent="0.2">
      <c r="A636" s="241"/>
      <c r="B636" s="241"/>
      <c r="C636" s="251"/>
      <c r="D636" s="252"/>
      <c r="E636" s="242"/>
      <c r="F636" s="242"/>
      <c r="G636" s="242"/>
      <c r="H636" s="242"/>
      <c r="I636" s="242"/>
      <c r="J636" s="242"/>
      <c r="K636" s="242"/>
      <c r="L636" s="242"/>
      <c r="M636" s="242"/>
      <c r="N636" s="242"/>
      <c r="O636" s="244"/>
      <c r="Q636" s="214"/>
      <c r="R636" s="214"/>
    </row>
    <row r="637" spans="1:18" s="209" customFormat="1" hidden="1" x14ac:dyDescent="0.2">
      <c r="A637" s="241"/>
      <c r="B637" s="241"/>
      <c r="C637" s="251"/>
      <c r="D637" s="252"/>
      <c r="E637" s="242"/>
      <c r="F637" s="242"/>
      <c r="G637" s="242"/>
      <c r="H637" s="242"/>
      <c r="I637" s="242"/>
      <c r="J637" s="242"/>
      <c r="K637" s="242"/>
      <c r="L637" s="242"/>
      <c r="M637" s="242"/>
      <c r="N637" s="242"/>
      <c r="O637" s="244"/>
      <c r="Q637" s="214"/>
      <c r="R637" s="214"/>
    </row>
    <row r="638" spans="1:18" s="209" customFormat="1" hidden="1" x14ac:dyDescent="0.2">
      <c r="A638" s="241"/>
      <c r="B638" s="241"/>
      <c r="C638" s="251"/>
      <c r="D638" s="252"/>
      <c r="E638" s="242"/>
      <c r="F638" s="242"/>
      <c r="G638" s="242"/>
      <c r="H638" s="242"/>
      <c r="I638" s="242"/>
      <c r="J638" s="242"/>
      <c r="K638" s="242"/>
      <c r="L638" s="242"/>
      <c r="M638" s="242"/>
      <c r="N638" s="242"/>
      <c r="O638" s="244"/>
      <c r="Q638" s="214"/>
      <c r="R638" s="214"/>
    </row>
    <row r="639" spans="1:18" s="209" customFormat="1" hidden="1" x14ac:dyDescent="0.2">
      <c r="A639" s="241"/>
      <c r="B639" s="241"/>
      <c r="C639" s="251"/>
      <c r="D639" s="252"/>
      <c r="E639" s="242"/>
      <c r="F639" s="242"/>
      <c r="G639" s="242"/>
      <c r="H639" s="242"/>
      <c r="I639" s="242"/>
      <c r="J639" s="242"/>
      <c r="K639" s="242"/>
      <c r="L639" s="242"/>
      <c r="M639" s="242"/>
      <c r="N639" s="242"/>
      <c r="O639" s="244"/>
      <c r="Q639" s="214"/>
      <c r="R639" s="214"/>
    </row>
    <row r="640" spans="1:18" s="209" customFormat="1" hidden="1" x14ac:dyDescent="0.2">
      <c r="A640" s="241"/>
      <c r="B640" s="241"/>
      <c r="C640" s="251"/>
      <c r="D640" s="252"/>
      <c r="E640" s="242"/>
      <c r="F640" s="242"/>
      <c r="G640" s="242"/>
      <c r="H640" s="242"/>
      <c r="I640" s="242"/>
      <c r="J640" s="242"/>
      <c r="K640" s="242"/>
      <c r="L640" s="242"/>
      <c r="M640" s="242"/>
      <c r="N640" s="242"/>
      <c r="O640" s="244"/>
      <c r="Q640" s="214"/>
      <c r="R640" s="214"/>
    </row>
    <row r="641" spans="1:18" s="209" customFormat="1" hidden="1" x14ac:dyDescent="0.2">
      <c r="A641" s="241"/>
      <c r="B641" s="241"/>
      <c r="C641" s="251"/>
      <c r="D641" s="252"/>
      <c r="E641" s="242"/>
      <c r="F641" s="242"/>
      <c r="G641" s="242"/>
      <c r="H641" s="242"/>
      <c r="I641" s="242"/>
      <c r="J641" s="242"/>
      <c r="K641" s="242"/>
      <c r="L641" s="242"/>
      <c r="M641" s="242"/>
      <c r="N641" s="242"/>
      <c r="O641" s="244"/>
      <c r="Q641" s="214"/>
      <c r="R641" s="214"/>
    </row>
    <row r="642" spans="1:18" s="209" customFormat="1" hidden="1" x14ac:dyDescent="0.2">
      <c r="A642" s="241"/>
      <c r="B642" s="241"/>
      <c r="C642" s="251"/>
      <c r="D642" s="252"/>
      <c r="E642" s="242"/>
      <c r="F642" s="242"/>
      <c r="G642" s="242"/>
      <c r="H642" s="242"/>
      <c r="I642" s="242"/>
      <c r="J642" s="242"/>
      <c r="K642" s="242"/>
      <c r="L642" s="242"/>
      <c r="M642" s="242"/>
      <c r="N642" s="242"/>
      <c r="O642" s="244"/>
      <c r="Q642" s="214"/>
      <c r="R642" s="214"/>
    </row>
    <row r="643" spans="1:18" s="209" customFormat="1" hidden="1" x14ac:dyDescent="0.2">
      <c r="A643" s="241"/>
      <c r="B643" s="241"/>
      <c r="C643" s="251"/>
      <c r="D643" s="252"/>
      <c r="E643" s="242"/>
      <c r="F643" s="242"/>
      <c r="G643" s="242"/>
      <c r="H643" s="242"/>
      <c r="I643" s="242"/>
      <c r="J643" s="242"/>
      <c r="K643" s="242"/>
      <c r="L643" s="242"/>
      <c r="M643" s="242"/>
      <c r="N643" s="242"/>
      <c r="O643" s="244"/>
      <c r="Q643" s="214"/>
      <c r="R643" s="214"/>
    </row>
    <row r="644" spans="1:18" s="209" customFormat="1" hidden="1" x14ac:dyDescent="0.2">
      <c r="A644" s="241"/>
      <c r="B644" s="241"/>
      <c r="C644" s="251"/>
      <c r="D644" s="252"/>
      <c r="E644" s="242"/>
      <c r="F644" s="242"/>
      <c r="G644" s="242"/>
      <c r="H644" s="242"/>
      <c r="I644" s="242"/>
      <c r="J644" s="242"/>
      <c r="K644" s="242"/>
      <c r="L644" s="242"/>
      <c r="M644" s="242"/>
      <c r="N644" s="242"/>
      <c r="O644" s="244"/>
      <c r="Q644" s="214"/>
      <c r="R644" s="214"/>
    </row>
    <row r="645" spans="1:18" s="209" customFormat="1" hidden="1" x14ac:dyDescent="0.2">
      <c r="A645" s="241"/>
      <c r="B645" s="241"/>
      <c r="C645" s="251"/>
      <c r="D645" s="252"/>
      <c r="E645" s="242"/>
      <c r="F645" s="242"/>
      <c r="G645" s="242"/>
      <c r="H645" s="242"/>
      <c r="I645" s="242"/>
      <c r="J645" s="242"/>
      <c r="K645" s="242"/>
      <c r="L645" s="242"/>
      <c r="M645" s="242"/>
      <c r="N645" s="242"/>
      <c r="O645" s="244"/>
      <c r="Q645" s="214"/>
      <c r="R645" s="214"/>
    </row>
    <row r="646" spans="1:18" s="209" customFormat="1" hidden="1" x14ac:dyDescent="0.2">
      <c r="A646" s="241"/>
      <c r="B646" s="241"/>
      <c r="C646" s="251"/>
      <c r="D646" s="252"/>
      <c r="E646" s="242"/>
      <c r="F646" s="242"/>
      <c r="G646" s="242"/>
      <c r="H646" s="242"/>
      <c r="I646" s="242"/>
      <c r="J646" s="242"/>
      <c r="K646" s="242"/>
      <c r="L646" s="242"/>
      <c r="M646" s="242"/>
      <c r="N646" s="242"/>
      <c r="O646" s="244"/>
      <c r="Q646" s="214"/>
      <c r="R646" s="214"/>
    </row>
    <row r="647" spans="1:18" s="209" customFormat="1" hidden="1" x14ac:dyDescent="0.2">
      <c r="A647" s="241"/>
      <c r="B647" s="241"/>
      <c r="C647" s="251"/>
      <c r="D647" s="252"/>
      <c r="E647" s="242"/>
      <c r="F647" s="242"/>
      <c r="G647" s="242"/>
      <c r="H647" s="242"/>
      <c r="I647" s="242"/>
      <c r="J647" s="242"/>
      <c r="K647" s="242"/>
      <c r="L647" s="242"/>
      <c r="M647" s="242"/>
      <c r="N647" s="242"/>
      <c r="O647" s="244"/>
      <c r="Q647" s="214"/>
      <c r="R647" s="214"/>
    </row>
    <row r="648" spans="1:18" s="209" customFormat="1" hidden="1" x14ac:dyDescent="0.2">
      <c r="A648" s="241"/>
      <c r="B648" s="241"/>
      <c r="C648" s="251"/>
      <c r="D648" s="252"/>
      <c r="E648" s="242"/>
      <c r="F648" s="242"/>
      <c r="G648" s="242"/>
      <c r="H648" s="242"/>
      <c r="I648" s="242"/>
      <c r="J648" s="242"/>
      <c r="K648" s="242"/>
      <c r="L648" s="242"/>
      <c r="M648" s="242"/>
      <c r="N648" s="242"/>
      <c r="O648" s="244"/>
      <c r="Q648" s="214"/>
      <c r="R648" s="214"/>
    </row>
    <row r="649" spans="1:18" s="209" customFormat="1" hidden="1" x14ac:dyDescent="0.2">
      <c r="A649" s="241"/>
      <c r="B649" s="241"/>
      <c r="C649" s="251"/>
      <c r="D649" s="252"/>
      <c r="E649" s="242"/>
      <c r="F649" s="242"/>
      <c r="G649" s="242"/>
      <c r="H649" s="242"/>
      <c r="I649" s="242"/>
      <c r="J649" s="242"/>
      <c r="K649" s="242"/>
      <c r="L649" s="242"/>
      <c r="M649" s="242"/>
      <c r="N649" s="242"/>
      <c r="O649" s="244"/>
      <c r="Q649" s="214"/>
      <c r="R649" s="214"/>
    </row>
    <row r="650" spans="1:18" s="209" customFormat="1" hidden="1" x14ac:dyDescent="0.2">
      <c r="A650" s="241"/>
      <c r="B650" s="241"/>
      <c r="C650" s="251"/>
      <c r="D650" s="252"/>
      <c r="E650" s="242"/>
      <c r="F650" s="242"/>
      <c r="G650" s="242"/>
      <c r="H650" s="242"/>
      <c r="I650" s="242"/>
      <c r="J650" s="242"/>
      <c r="K650" s="242"/>
      <c r="L650" s="242"/>
      <c r="M650" s="242"/>
      <c r="N650" s="242"/>
      <c r="O650" s="244"/>
      <c r="Q650" s="214"/>
      <c r="R650" s="214"/>
    </row>
    <row r="651" spans="1:18" s="209" customFormat="1" hidden="1" x14ac:dyDescent="0.2">
      <c r="A651" s="241"/>
      <c r="B651" s="241"/>
      <c r="C651" s="251"/>
      <c r="D651" s="252"/>
      <c r="E651" s="242"/>
      <c r="F651" s="242"/>
      <c r="G651" s="242"/>
      <c r="H651" s="242"/>
      <c r="I651" s="242"/>
      <c r="J651" s="242"/>
      <c r="K651" s="242"/>
      <c r="L651" s="242"/>
      <c r="M651" s="242"/>
      <c r="N651" s="242"/>
      <c r="O651" s="244"/>
      <c r="Q651" s="214"/>
      <c r="R651" s="214"/>
    </row>
    <row r="652" spans="1:18" s="209" customFormat="1" hidden="1" x14ac:dyDescent="0.2">
      <c r="A652" s="241"/>
      <c r="B652" s="241"/>
      <c r="C652" s="251"/>
      <c r="D652" s="252"/>
      <c r="E652" s="242"/>
      <c r="F652" s="242"/>
      <c r="G652" s="242"/>
      <c r="H652" s="242"/>
      <c r="I652" s="242"/>
      <c r="J652" s="242"/>
      <c r="K652" s="242"/>
      <c r="L652" s="242"/>
      <c r="M652" s="242"/>
      <c r="N652" s="242"/>
      <c r="O652" s="244"/>
      <c r="Q652" s="214"/>
      <c r="R652" s="214"/>
    </row>
    <row r="653" spans="1:18" s="209" customFormat="1" hidden="1" x14ac:dyDescent="0.2">
      <c r="A653" s="241"/>
      <c r="B653" s="241"/>
      <c r="C653" s="251"/>
      <c r="D653" s="252"/>
      <c r="E653" s="242"/>
      <c r="F653" s="242"/>
      <c r="G653" s="242"/>
      <c r="H653" s="242"/>
      <c r="I653" s="242"/>
      <c r="J653" s="242"/>
      <c r="K653" s="242"/>
      <c r="L653" s="242"/>
      <c r="M653" s="242"/>
      <c r="N653" s="242"/>
      <c r="O653" s="244"/>
      <c r="Q653" s="214"/>
      <c r="R653" s="214"/>
    </row>
    <row r="654" spans="1:18" s="209" customFormat="1" hidden="1" x14ac:dyDescent="0.2">
      <c r="A654" s="241"/>
      <c r="B654" s="241"/>
      <c r="C654" s="251"/>
      <c r="D654" s="252"/>
      <c r="E654" s="242"/>
      <c r="F654" s="242"/>
      <c r="G654" s="242"/>
      <c r="H654" s="242"/>
      <c r="I654" s="242"/>
      <c r="J654" s="242"/>
      <c r="K654" s="242"/>
      <c r="L654" s="242"/>
      <c r="M654" s="242"/>
      <c r="N654" s="242"/>
      <c r="O654" s="244"/>
      <c r="Q654" s="214"/>
      <c r="R654" s="214"/>
    </row>
    <row r="655" spans="1:18" s="209" customFormat="1" hidden="1" x14ac:dyDescent="0.2">
      <c r="A655" s="241"/>
      <c r="B655" s="241"/>
      <c r="C655" s="251"/>
      <c r="D655" s="252"/>
      <c r="E655" s="242"/>
      <c r="F655" s="242"/>
      <c r="G655" s="242"/>
      <c r="H655" s="242"/>
      <c r="I655" s="242"/>
      <c r="J655" s="242"/>
      <c r="K655" s="242"/>
      <c r="L655" s="242"/>
      <c r="M655" s="242"/>
      <c r="N655" s="242"/>
      <c r="O655" s="244"/>
      <c r="Q655" s="214"/>
      <c r="R655" s="214"/>
    </row>
    <row r="656" spans="1:18" s="209" customFormat="1" hidden="1" x14ac:dyDescent="0.2">
      <c r="A656" s="241"/>
      <c r="B656" s="241"/>
      <c r="C656" s="251"/>
      <c r="D656" s="252"/>
      <c r="E656" s="242"/>
      <c r="F656" s="242"/>
      <c r="G656" s="242"/>
      <c r="H656" s="242"/>
      <c r="I656" s="242"/>
      <c r="J656" s="242"/>
      <c r="K656" s="242"/>
      <c r="L656" s="242"/>
      <c r="M656" s="242"/>
      <c r="N656" s="242"/>
      <c r="O656" s="244"/>
      <c r="Q656" s="214"/>
      <c r="R656" s="214"/>
    </row>
    <row r="657" spans="1:18" s="209" customFormat="1" hidden="1" x14ac:dyDescent="0.2">
      <c r="A657" s="241"/>
      <c r="B657" s="241"/>
      <c r="C657" s="251"/>
      <c r="D657" s="252"/>
      <c r="E657" s="242"/>
      <c r="F657" s="242"/>
      <c r="G657" s="242"/>
      <c r="H657" s="242"/>
      <c r="I657" s="242"/>
      <c r="J657" s="242"/>
      <c r="K657" s="242"/>
      <c r="L657" s="242"/>
      <c r="M657" s="242"/>
      <c r="N657" s="242"/>
      <c r="O657" s="244"/>
      <c r="Q657" s="214"/>
      <c r="R657" s="214"/>
    </row>
    <row r="658" spans="1:18" s="209" customFormat="1" hidden="1" x14ac:dyDescent="0.2">
      <c r="A658" s="241"/>
      <c r="B658" s="241"/>
      <c r="C658" s="251"/>
      <c r="D658" s="252"/>
      <c r="E658" s="242"/>
      <c r="F658" s="242"/>
      <c r="G658" s="242"/>
      <c r="H658" s="242"/>
      <c r="I658" s="242"/>
      <c r="J658" s="242"/>
      <c r="K658" s="242"/>
      <c r="L658" s="242"/>
      <c r="M658" s="242"/>
      <c r="N658" s="242"/>
      <c r="O658" s="244"/>
      <c r="Q658" s="214"/>
      <c r="R658" s="214"/>
    </row>
    <row r="659" spans="1:18" s="209" customFormat="1" hidden="1" x14ac:dyDescent="0.2">
      <c r="A659" s="241"/>
      <c r="B659" s="241"/>
      <c r="C659" s="251"/>
      <c r="D659" s="252"/>
      <c r="E659" s="242"/>
      <c r="F659" s="242"/>
      <c r="G659" s="242"/>
      <c r="H659" s="242"/>
      <c r="I659" s="242"/>
      <c r="J659" s="242"/>
      <c r="K659" s="242"/>
      <c r="L659" s="242"/>
      <c r="M659" s="242"/>
      <c r="N659" s="242"/>
      <c r="O659" s="244"/>
      <c r="Q659" s="214"/>
      <c r="R659" s="214"/>
    </row>
    <row r="660" spans="1:18" s="209" customFormat="1" hidden="1" x14ac:dyDescent="0.2">
      <c r="A660" s="241"/>
      <c r="B660" s="241"/>
      <c r="C660" s="251"/>
      <c r="D660" s="252"/>
      <c r="E660" s="242"/>
      <c r="F660" s="242"/>
      <c r="G660" s="242"/>
      <c r="H660" s="242"/>
      <c r="I660" s="242"/>
      <c r="J660" s="242"/>
      <c r="K660" s="242"/>
      <c r="L660" s="242"/>
      <c r="M660" s="242"/>
      <c r="N660" s="242"/>
      <c r="O660" s="244"/>
      <c r="Q660" s="214"/>
      <c r="R660" s="214"/>
    </row>
    <row r="661" spans="1:18" s="209" customFormat="1" hidden="1" x14ac:dyDescent="0.2">
      <c r="A661" s="241"/>
      <c r="B661" s="241"/>
      <c r="C661" s="251"/>
      <c r="D661" s="252"/>
      <c r="E661" s="242"/>
      <c r="F661" s="242"/>
      <c r="G661" s="242"/>
      <c r="H661" s="242"/>
      <c r="I661" s="242"/>
      <c r="J661" s="242"/>
      <c r="K661" s="242"/>
      <c r="L661" s="242"/>
      <c r="M661" s="242"/>
      <c r="N661" s="242"/>
      <c r="O661" s="244"/>
      <c r="Q661" s="214"/>
      <c r="R661" s="214"/>
    </row>
    <row r="662" spans="1:18" s="209" customFormat="1" hidden="1" x14ac:dyDescent="0.2">
      <c r="A662" s="241"/>
      <c r="B662" s="241"/>
      <c r="C662" s="251"/>
      <c r="D662" s="252"/>
      <c r="E662" s="242"/>
      <c r="F662" s="242"/>
      <c r="G662" s="242"/>
      <c r="H662" s="242"/>
      <c r="I662" s="242"/>
      <c r="J662" s="242"/>
      <c r="K662" s="242"/>
      <c r="L662" s="242"/>
      <c r="M662" s="242"/>
      <c r="N662" s="242"/>
      <c r="O662" s="244"/>
      <c r="Q662" s="214"/>
      <c r="R662" s="214"/>
    </row>
    <row r="663" spans="1:18" s="209" customFormat="1" hidden="1" x14ac:dyDescent="0.2">
      <c r="A663" s="241"/>
      <c r="B663" s="241"/>
      <c r="C663" s="251"/>
      <c r="D663" s="252"/>
      <c r="E663" s="242"/>
      <c r="F663" s="242"/>
      <c r="G663" s="242"/>
      <c r="H663" s="242"/>
      <c r="I663" s="242"/>
      <c r="J663" s="242"/>
      <c r="K663" s="242"/>
      <c r="L663" s="242"/>
      <c r="M663" s="242"/>
      <c r="N663" s="242"/>
      <c r="O663" s="244"/>
      <c r="Q663" s="214"/>
      <c r="R663" s="214"/>
    </row>
    <row r="664" spans="1:18" s="209" customFormat="1" hidden="1" x14ac:dyDescent="0.2">
      <c r="A664" s="241"/>
      <c r="B664" s="241"/>
      <c r="C664" s="251"/>
      <c r="D664" s="252"/>
      <c r="E664" s="242"/>
      <c r="F664" s="242"/>
      <c r="G664" s="242"/>
      <c r="H664" s="242"/>
      <c r="I664" s="242"/>
      <c r="J664" s="242"/>
      <c r="K664" s="242"/>
      <c r="L664" s="242"/>
      <c r="M664" s="242"/>
      <c r="N664" s="242"/>
      <c r="O664" s="244"/>
      <c r="Q664" s="214"/>
      <c r="R664" s="214"/>
    </row>
    <row r="665" spans="1:18" s="209" customFormat="1" hidden="1" x14ac:dyDescent="0.2">
      <c r="A665" s="241"/>
      <c r="B665" s="241"/>
      <c r="C665" s="251"/>
      <c r="D665" s="252"/>
      <c r="E665" s="242"/>
      <c r="F665" s="242"/>
      <c r="G665" s="242"/>
      <c r="H665" s="242"/>
      <c r="I665" s="242"/>
      <c r="J665" s="242"/>
      <c r="K665" s="242"/>
      <c r="L665" s="242"/>
      <c r="M665" s="242"/>
      <c r="N665" s="242"/>
      <c r="O665" s="244"/>
      <c r="Q665" s="214"/>
      <c r="R665" s="214"/>
    </row>
    <row r="666" spans="1:18" s="209" customFormat="1" hidden="1" x14ac:dyDescent="0.2">
      <c r="A666" s="241"/>
      <c r="B666" s="241"/>
      <c r="C666" s="251"/>
      <c r="D666" s="252"/>
      <c r="E666" s="242"/>
      <c r="F666" s="242"/>
      <c r="G666" s="242"/>
      <c r="H666" s="242"/>
      <c r="I666" s="242"/>
      <c r="J666" s="242"/>
      <c r="K666" s="242"/>
      <c r="L666" s="242"/>
      <c r="M666" s="242"/>
      <c r="N666" s="242"/>
      <c r="O666" s="244"/>
      <c r="Q666" s="214"/>
      <c r="R666" s="214"/>
    </row>
    <row r="667" spans="1:18" s="209" customFormat="1" hidden="1" x14ac:dyDescent="0.2">
      <c r="A667" s="241"/>
      <c r="B667" s="241"/>
      <c r="C667" s="251"/>
      <c r="D667" s="252"/>
      <c r="E667" s="242"/>
      <c r="F667" s="242"/>
      <c r="G667" s="242"/>
      <c r="H667" s="242"/>
      <c r="I667" s="242"/>
      <c r="J667" s="242"/>
      <c r="K667" s="242"/>
      <c r="L667" s="242"/>
      <c r="M667" s="242"/>
      <c r="N667" s="242"/>
      <c r="O667" s="244"/>
      <c r="Q667" s="214"/>
      <c r="R667" s="214"/>
    </row>
    <row r="668" spans="1:18" s="209" customFormat="1" hidden="1" x14ac:dyDescent="0.2">
      <c r="A668" s="241"/>
      <c r="B668" s="241"/>
      <c r="C668" s="251"/>
      <c r="D668" s="252"/>
      <c r="E668" s="242"/>
      <c r="F668" s="242"/>
      <c r="G668" s="242"/>
      <c r="H668" s="242"/>
      <c r="I668" s="242"/>
      <c r="J668" s="242"/>
      <c r="K668" s="242"/>
      <c r="L668" s="242"/>
      <c r="M668" s="242"/>
      <c r="N668" s="242"/>
      <c r="O668" s="244"/>
      <c r="Q668" s="214"/>
      <c r="R668" s="214"/>
    </row>
    <row r="669" spans="1:18" s="209" customFormat="1" hidden="1" x14ac:dyDescent="0.2">
      <c r="A669" s="241"/>
      <c r="B669" s="241"/>
      <c r="C669" s="251"/>
      <c r="D669" s="252"/>
      <c r="E669" s="242"/>
      <c r="F669" s="242"/>
      <c r="G669" s="242"/>
      <c r="H669" s="242"/>
      <c r="I669" s="242"/>
      <c r="J669" s="242"/>
      <c r="K669" s="242"/>
      <c r="L669" s="242"/>
      <c r="M669" s="242"/>
      <c r="N669" s="242"/>
      <c r="O669" s="244"/>
      <c r="Q669" s="214"/>
      <c r="R669" s="214"/>
    </row>
    <row r="670" spans="1:18" s="209" customFormat="1" hidden="1" x14ac:dyDescent="0.2">
      <c r="A670" s="241"/>
      <c r="B670" s="241"/>
      <c r="C670" s="251"/>
      <c r="D670" s="252"/>
      <c r="E670" s="242"/>
      <c r="F670" s="242"/>
      <c r="G670" s="242"/>
      <c r="H670" s="242"/>
      <c r="I670" s="242"/>
      <c r="J670" s="242"/>
      <c r="K670" s="242"/>
      <c r="L670" s="242"/>
      <c r="M670" s="242"/>
      <c r="N670" s="242"/>
      <c r="O670" s="244"/>
      <c r="Q670" s="214"/>
      <c r="R670" s="214"/>
    </row>
    <row r="671" spans="1:18" s="209" customFormat="1" hidden="1" x14ac:dyDescent="0.2">
      <c r="A671" s="241"/>
      <c r="B671" s="241"/>
      <c r="C671" s="251"/>
      <c r="D671" s="252"/>
      <c r="E671" s="242"/>
      <c r="F671" s="242"/>
      <c r="G671" s="242"/>
      <c r="H671" s="242"/>
      <c r="I671" s="242"/>
      <c r="J671" s="242"/>
      <c r="K671" s="242"/>
      <c r="L671" s="242"/>
      <c r="M671" s="242"/>
      <c r="N671" s="242"/>
      <c r="O671" s="244"/>
      <c r="Q671" s="214"/>
      <c r="R671" s="214"/>
    </row>
    <row r="672" spans="1:18" s="209" customFormat="1" hidden="1" x14ac:dyDescent="0.2">
      <c r="A672" s="241"/>
      <c r="B672" s="241"/>
      <c r="C672" s="251"/>
      <c r="D672" s="252"/>
      <c r="E672" s="242"/>
      <c r="F672" s="242"/>
      <c r="G672" s="242"/>
      <c r="H672" s="242"/>
      <c r="I672" s="242"/>
      <c r="J672" s="242"/>
      <c r="K672" s="242"/>
      <c r="L672" s="242"/>
      <c r="M672" s="242"/>
      <c r="N672" s="242"/>
      <c r="O672" s="244"/>
      <c r="Q672" s="214"/>
      <c r="R672" s="214"/>
    </row>
    <row r="673" spans="1:18" s="209" customFormat="1" hidden="1" x14ac:dyDescent="0.2">
      <c r="A673" s="241"/>
      <c r="B673" s="241"/>
      <c r="C673" s="251"/>
      <c r="D673" s="252"/>
      <c r="E673" s="242"/>
      <c r="F673" s="242"/>
      <c r="G673" s="242"/>
      <c r="H673" s="242"/>
      <c r="I673" s="242"/>
      <c r="J673" s="242"/>
      <c r="K673" s="242"/>
      <c r="L673" s="242"/>
      <c r="M673" s="242"/>
      <c r="N673" s="242"/>
      <c r="O673" s="244"/>
      <c r="Q673" s="214"/>
      <c r="R673" s="214"/>
    </row>
    <row r="674" spans="1:18" s="209" customFormat="1" hidden="1" x14ac:dyDescent="0.2">
      <c r="A674" s="241"/>
      <c r="B674" s="241"/>
      <c r="C674" s="251"/>
      <c r="D674" s="252"/>
      <c r="E674" s="242"/>
      <c r="F674" s="242"/>
      <c r="G674" s="242"/>
      <c r="H674" s="242"/>
      <c r="I674" s="242"/>
      <c r="J674" s="242"/>
      <c r="K674" s="242"/>
      <c r="L674" s="242"/>
      <c r="M674" s="242"/>
      <c r="N674" s="242"/>
      <c r="O674" s="244"/>
      <c r="Q674" s="214"/>
      <c r="R674" s="214"/>
    </row>
    <row r="675" spans="1:18" s="209" customFormat="1" hidden="1" x14ac:dyDescent="0.2">
      <c r="A675" s="241"/>
      <c r="B675" s="241"/>
      <c r="C675" s="251"/>
      <c r="D675" s="252"/>
      <c r="E675" s="242"/>
      <c r="F675" s="242"/>
      <c r="G675" s="242"/>
      <c r="H675" s="242"/>
      <c r="I675" s="242"/>
      <c r="J675" s="242"/>
      <c r="K675" s="242"/>
      <c r="L675" s="242"/>
      <c r="M675" s="242"/>
      <c r="N675" s="242"/>
      <c r="O675" s="244"/>
      <c r="Q675" s="214"/>
      <c r="R675" s="214"/>
    </row>
    <row r="676" spans="1:18" s="209" customFormat="1" hidden="1" x14ac:dyDescent="0.2">
      <c r="A676" s="241"/>
      <c r="B676" s="241"/>
      <c r="C676" s="251"/>
      <c r="D676" s="252"/>
      <c r="E676" s="242"/>
      <c r="F676" s="242"/>
      <c r="G676" s="242"/>
      <c r="H676" s="242"/>
      <c r="I676" s="242"/>
      <c r="J676" s="242"/>
      <c r="K676" s="242"/>
      <c r="L676" s="242"/>
      <c r="M676" s="242"/>
      <c r="N676" s="242"/>
      <c r="O676" s="244"/>
      <c r="Q676" s="214"/>
      <c r="R676" s="214"/>
    </row>
    <row r="677" spans="1:18" s="209" customFormat="1" hidden="1" x14ac:dyDescent="0.2">
      <c r="A677" s="241"/>
      <c r="B677" s="241"/>
      <c r="C677" s="251"/>
      <c r="D677" s="252"/>
      <c r="E677" s="242"/>
      <c r="F677" s="242"/>
      <c r="G677" s="242"/>
      <c r="H677" s="242"/>
      <c r="I677" s="242"/>
      <c r="J677" s="242"/>
      <c r="K677" s="242"/>
      <c r="L677" s="242"/>
      <c r="M677" s="242"/>
      <c r="N677" s="242"/>
      <c r="O677" s="244"/>
      <c r="Q677" s="214"/>
      <c r="R677" s="214"/>
    </row>
    <row r="678" spans="1:18" s="209" customFormat="1" hidden="1" x14ac:dyDescent="0.2">
      <c r="A678" s="241"/>
      <c r="B678" s="241"/>
      <c r="C678" s="251"/>
      <c r="D678" s="252"/>
      <c r="E678" s="242"/>
      <c r="F678" s="242"/>
      <c r="G678" s="242"/>
      <c r="H678" s="242"/>
      <c r="I678" s="242"/>
      <c r="J678" s="242"/>
      <c r="K678" s="242"/>
      <c r="L678" s="242"/>
      <c r="M678" s="242"/>
      <c r="N678" s="242"/>
      <c r="O678" s="244"/>
      <c r="Q678" s="214"/>
      <c r="R678" s="214"/>
    </row>
    <row r="679" spans="1:18" s="209" customFormat="1" hidden="1" x14ac:dyDescent="0.2">
      <c r="A679" s="241"/>
      <c r="B679" s="241"/>
      <c r="C679" s="251"/>
      <c r="D679" s="252"/>
      <c r="E679" s="242"/>
      <c r="F679" s="242"/>
      <c r="G679" s="242"/>
      <c r="H679" s="242"/>
      <c r="I679" s="242"/>
      <c r="J679" s="242"/>
      <c r="K679" s="242"/>
      <c r="L679" s="242"/>
      <c r="M679" s="242"/>
      <c r="N679" s="242"/>
      <c r="O679" s="244"/>
      <c r="Q679" s="214"/>
      <c r="R679" s="214"/>
    </row>
    <row r="680" spans="1:18" s="209" customFormat="1" hidden="1" x14ac:dyDescent="0.2">
      <c r="A680" s="241"/>
      <c r="B680" s="241"/>
      <c r="C680" s="251"/>
      <c r="D680" s="252"/>
      <c r="E680" s="242"/>
      <c r="F680" s="242"/>
      <c r="G680" s="242"/>
      <c r="H680" s="242"/>
      <c r="I680" s="242"/>
      <c r="J680" s="242"/>
      <c r="K680" s="242"/>
      <c r="L680" s="242"/>
      <c r="M680" s="242"/>
      <c r="N680" s="242"/>
      <c r="O680" s="244"/>
      <c r="Q680" s="214"/>
      <c r="R680" s="214"/>
    </row>
    <row r="681" spans="1:18" s="209" customFormat="1" hidden="1" x14ac:dyDescent="0.2">
      <c r="A681" s="241"/>
      <c r="B681" s="241"/>
      <c r="C681" s="251"/>
      <c r="D681" s="252"/>
      <c r="E681" s="242"/>
      <c r="F681" s="242"/>
      <c r="G681" s="242"/>
      <c r="H681" s="242"/>
      <c r="I681" s="242"/>
      <c r="J681" s="242"/>
      <c r="K681" s="242"/>
      <c r="L681" s="242"/>
      <c r="M681" s="242"/>
      <c r="N681" s="242"/>
      <c r="O681" s="244"/>
      <c r="Q681" s="214"/>
      <c r="R681" s="214"/>
    </row>
    <row r="682" spans="1:18" s="209" customFormat="1" hidden="1" x14ac:dyDescent="0.2">
      <c r="A682" s="241"/>
      <c r="B682" s="241"/>
      <c r="C682" s="251"/>
      <c r="D682" s="252"/>
      <c r="E682" s="242"/>
      <c r="F682" s="242"/>
      <c r="G682" s="242"/>
      <c r="H682" s="242"/>
      <c r="I682" s="242"/>
      <c r="J682" s="242"/>
      <c r="K682" s="242"/>
      <c r="L682" s="242"/>
      <c r="M682" s="242"/>
      <c r="N682" s="242"/>
      <c r="O682" s="244"/>
      <c r="Q682" s="214"/>
      <c r="R682" s="214"/>
    </row>
    <row r="683" spans="1:18" s="209" customFormat="1" hidden="1" x14ac:dyDescent="0.2">
      <c r="A683" s="241"/>
      <c r="B683" s="241"/>
      <c r="C683" s="251"/>
      <c r="D683" s="252"/>
      <c r="E683" s="242"/>
      <c r="F683" s="242"/>
      <c r="G683" s="242"/>
      <c r="H683" s="242"/>
      <c r="I683" s="242"/>
      <c r="J683" s="242"/>
      <c r="K683" s="242"/>
      <c r="L683" s="242"/>
      <c r="M683" s="242"/>
      <c r="N683" s="242"/>
      <c r="O683" s="244"/>
      <c r="Q683" s="214"/>
      <c r="R683" s="214"/>
    </row>
    <row r="684" spans="1:18" s="209" customFormat="1" hidden="1" x14ac:dyDescent="0.2">
      <c r="A684" s="241"/>
      <c r="B684" s="241"/>
      <c r="C684" s="251"/>
      <c r="D684" s="252"/>
      <c r="E684" s="242"/>
      <c r="F684" s="242"/>
      <c r="G684" s="242"/>
      <c r="H684" s="242"/>
      <c r="I684" s="242"/>
      <c r="J684" s="242"/>
      <c r="K684" s="242"/>
      <c r="L684" s="242"/>
      <c r="M684" s="242"/>
      <c r="N684" s="242"/>
      <c r="O684" s="244"/>
      <c r="Q684" s="214"/>
      <c r="R684" s="214"/>
    </row>
    <row r="685" spans="1:18" s="209" customFormat="1" hidden="1" x14ac:dyDescent="0.2">
      <c r="A685" s="241"/>
      <c r="B685" s="241"/>
      <c r="C685" s="251"/>
      <c r="D685" s="252"/>
      <c r="E685" s="242"/>
      <c r="F685" s="242"/>
      <c r="G685" s="242"/>
      <c r="H685" s="242"/>
      <c r="I685" s="242"/>
      <c r="J685" s="242"/>
      <c r="K685" s="242"/>
      <c r="L685" s="242"/>
      <c r="M685" s="242"/>
      <c r="N685" s="242"/>
      <c r="O685" s="244"/>
      <c r="Q685" s="214"/>
      <c r="R685" s="214"/>
    </row>
    <row r="686" spans="1:18" s="209" customFormat="1" hidden="1" x14ac:dyDescent="0.2">
      <c r="A686" s="241"/>
      <c r="B686" s="241"/>
      <c r="C686" s="251"/>
      <c r="D686" s="252"/>
      <c r="E686" s="242"/>
      <c r="F686" s="242"/>
      <c r="G686" s="242"/>
      <c r="H686" s="242"/>
      <c r="I686" s="242"/>
      <c r="J686" s="242"/>
      <c r="K686" s="242"/>
      <c r="L686" s="242"/>
      <c r="M686" s="242"/>
      <c r="N686" s="242"/>
      <c r="O686" s="244"/>
      <c r="Q686" s="214"/>
      <c r="R686" s="214"/>
    </row>
    <row r="687" spans="1:18" s="209" customFormat="1" hidden="1" x14ac:dyDescent="0.2">
      <c r="A687" s="241"/>
      <c r="B687" s="241"/>
      <c r="C687" s="251"/>
      <c r="D687" s="252"/>
      <c r="E687" s="242"/>
      <c r="F687" s="242"/>
      <c r="G687" s="242"/>
      <c r="H687" s="242"/>
      <c r="I687" s="242"/>
      <c r="J687" s="242"/>
      <c r="K687" s="242"/>
      <c r="L687" s="242"/>
      <c r="M687" s="242"/>
      <c r="N687" s="242"/>
      <c r="O687" s="244"/>
      <c r="Q687" s="214"/>
      <c r="R687" s="214"/>
    </row>
    <row r="688" spans="1:18" s="209" customFormat="1" hidden="1" x14ac:dyDescent="0.2">
      <c r="A688" s="241"/>
      <c r="B688" s="241"/>
      <c r="C688" s="251"/>
      <c r="D688" s="252"/>
      <c r="E688" s="242"/>
      <c r="F688" s="242"/>
      <c r="G688" s="242"/>
      <c r="H688" s="242"/>
      <c r="I688" s="242"/>
      <c r="J688" s="242"/>
      <c r="K688" s="242"/>
      <c r="L688" s="242"/>
      <c r="M688" s="242"/>
      <c r="N688" s="242"/>
      <c r="O688" s="244"/>
      <c r="Q688" s="214"/>
      <c r="R688" s="214"/>
    </row>
    <row r="689" spans="1:18" s="209" customFormat="1" hidden="1" x14ac:dyDescent="0.2">
      <c r="A689" s="241"/>
      <c r="B689" s="241"/>
      <c r="C689" s="251"/>
      <c r="D689" s="252"/>
      <c r="E689" s="242"/>
      <c r="F689" s="242"/>
      <c r="G689" s="242"/>
      <c r="H689" s="242"/>
      <c r="I689" s="242"/>
      <c r="J689" s="242"/>
      <c r="K689" s="242"/>
      <c r="L689" s="242"/>
      <c r="M689" s="242"/>
      <c r="N689" s="242"/>
      <c r="O689" s="244"/>
      <c r="Q689" s="214"/>
      <c r="R689" s="214"/>
    </row>
    <row r="690" spans="1:18" s="209" customFormat="1" hidden="1" x14ac:dyDescent="0.2">
      <c r="A690" s="241"/>
      <c r="B690" s="241"/>
      <c r="C690" s="251"/>
      <c r="D690" s="252"/>
      <c r="E690" s="242"/>
      <c r="F690" s="242"/>
      <c r="G690" s="242"/>
      <c r="H690" s="242"/>
      <c r="I690" s="242"/>
      <c r="J690" s="242"/>
      <c r="K690" s="242"/>
      <c r="L690" s="242"/>
      <c r="M690" s="242"/>
      <c r="N690" s="242"/>
      <c r="O690" s="244"/>
      <c r="Q690" s="214"/>
      <c r="R690" s="214"/>
    </row>
    <row r="691" spans="1:18" s="209" customFormat="1" hidden="1" x14ac:dyDescent="0.2">
      <c r="A691" s="241"/>
      <c r="B691" s="241"/>
      <c r="C691" s="251"/>
      <c r="D691" s="252"/>
      <c r="E691" s="242"/>
      <c r="F691" s="242"/>
      <c r="G691" s="242"/>
      <c r="H691" s="242"/>
      <c r="I691" s="242"/>
      <c r="J691" s="242"/>
      <c r="K691" s="242"/>
      <c r="L691" s="242"/>
      <c r="M691" s="242"/>
      <c r="N691" s="242"/>
      <c r="O691" s="244"/>
      <c r="Q691" s="214"/>
      <c r="R691" s="214"/>
    </row>
    <row r="692" spans="1:18" s="209" customFormat="1" hidden="1" x14ac:dyDescent="0.2">
      <c r="A692" s="241"/>
      <c r="B692" s="241"/>
      <c r="C692" s="251"/>
      <c r="D692" s="252"/>
      <c r="E692" s="242"/>
      <c r="F692" s="242"/>
      <c r="G692" s="242"/>
      <c r="H692" s="242"/>
      <c r="I692" s="242"/>
      <c r="J692" s="242"/>
      <c r="K692" s="242"/>
      <c r="L692" s="242"/>
      <c r="M692" s="242"/>
      <c r="N692" s="242"/>
      <c r="O692" s="244"/>
      <c r="Q692" s="214"/>
      <c r="R692" s="214"/>
    </row>
    <row r="693" spans="1:18" s="209" customFormat="1" hidden="1" x14ac:dyDescent="0.2">
      <c r="A693" s="241"/>
      <c r="B693" s="241"/>
      <c r="C693" s="251"/>
      <c r="D693" s="252"/>
      <c r="E693" s="242"/>
      <c r="F693" s="242"/>
      <c r="G693" s="242"/>
      <c r="H693" s="242"/>
      <c r="I693" s="242"/>
      <c r="J693" s="242"/>
      <c r="K693" s="242"/>
      <c r="L693" s="242"/>
      <c r="M693" s="242"/>
      <c r="N693" s="242"/>
      <c r="O693" s="244"/>
      <c r="Q693" s="214"/>
      <c r="R693" s="214"/>
    </row>
    <row r="694" spans="1:18" s="209" customFormat="1" hidden="1" x14ac:dyDescent="0.2">
      <c r="A694" s="241"/>
      <c r="B694" s="241"/>
      <c r="C694" s="251"/>
      <c r="D694" s="252"/>
      <c r="E694" s="242"/>
      <c r="F694" s="242"/>
      <c r="G694" s="242"/>
      <c r="H694" s="242"/>
      <c r="I694" s="242"/>
      <c r="J694" s="242"/>
      <c r="K694" s="242"/>
      <c r="L694" s="242"/>
      <c r="M694" s="242"/>
      <c r="N694" s="242"/>
      <c r="O694" s="244"/>
      <c r="Q694" s="214"/>
      <c r="R694" s="214"/>
    </row>
    <row r="695" spans="1:18" s="209" customFormat="1" hidden="1" x14ac:dyDescent="0.2">
      <c r="A695" s="241"/>
      <c r="B695" s="241"/>
      <c r="C695" s="251"/>
      <c r="D695" s="252"/>
      <c r="E695" s="242"/>
      <c r="F695" s="242"/>
      <c r="G695" s="242"/>
      <c r="H695" s="242"/>
      <c r="I695" s="242"/>
      <c r="J695" s="242"/>
      <c r="K695" s="242"/>
      <c r="L695" s="242"/>
      <c r="M695" s="242"/>
      <c r="N695" s="242"/>
      <c r="O695" s="244"/>
      <c r="Q695" s="214"/>
      <c r="R695" s="214"/>
    </row>
    <row r="696" spans="1:18" s="209" customFormat="1" hidden="1" x14ac:dyDescent="0.2">
      <c r="A696" s="241"/>
      <c r="B696" s="241"/>
      <c r="C696" s="251"/>
      <c r="D696" s="252"/>
      <c r="E696" s="242"/>
      <c r="F696" s="242"/>
      <c r="G696" s="242"/>
      <c r="H696" s="242"/>
      <c r="I696" s="242"/>
      <c r="J696" s="242"/>
      <c r="K696" s="242"/>
      <c r="L696" s="242"/>
      <c r="M696" s="242"/>
      <c r="N696" s="242"/>
      <c r="O696" s="244"/>
      <c r="Q696" s="214"/>
      <c r="R696" s="214"/>
    </row>
    <row r="697" spans="1:18" s="209" customFormat="1" hidden="1" x14ac:dyDescent="0.2">
      <c r="A697" s="241"/>
      <c r="B697" s="241"/>
      <c r="C697" s="251"/>
      <c r="D697" s="252"/>
      <c r="E697" s="242"/>
      <c r="F697" s="242"/>
      <c r="G697" s="242"/>
      <c r="H697" s="242"/>
      <c r="I697" s="242"/>
      <c r="J697" s="242"/>
      <c r="K697" s="242"/>
      <c r="L697" s="242"/>
      <c r="M697" s="242"/>
      <c r="N697" s="242"/>
      <c r="O697" s="244"/>
      <c r="Q697" s="214"/>
      <c r="R697" s="214"/>
    </row>
    <row r="698" spans="1:18" s="209" customFormat="1" hidden="1" x14ac:dyDescent="0.2">
      <c r="A698" s="241"/>
      <c r="B698" s="241"/>
      <c r="C698" s="251"/>
      <c r="D698" s="252"/>
      <c r="E698" s="242"/>
      <c r="F698" s="242"/>
      <c r="G698" s="242"/>
      <c r="H698" s="242"/>
      <c r="I698" s="242"/>
      <c r="J698" s="242"/>
      <c r="K698" s="242"/>
      <c r="L698" s="242"/>
      <c r="M698" s="242"/>
      <c r="N698" s="242"/>
      <c r="O698" s="244"/>
      <c r="Q698" s="214"/>
      <c r="R698" s="214"/>
    </row>
    <row r="699" spans="1:18" s="209" customFormat="1" hidden="1" x14ac:dyDescent="0.2">
      <c r="A699" s="241"/>
      <c r="B699" s="241"/>
      <c r="C699" s="251"/>
      <c r="D699" s="252"/>
      <c r="E699" s="242"/>
      <c r="F699" s="242"/>
      <c r="G699" s="242"/>
      <c r="H699" s="242"/>
      <c r="I699" s="242"/>
      <c r="J699" s="242"/>
      <c r="K699" s="242"/>
      <c r="L699" s="242"/>
      <c r="M699" s="242"/>
      <c r="N699" s="242"/>
      <c r="O699" s="244"/>
      <c r="Q699" s="214"/>
      <c r="R699" s="214"/>
    </row>
    <row r="700" spans="1:18" s="209" customFormat="1" hidden="1" x14ac:dyDescent="0.2">
      <c r="A700" s="241"/>
      <c r="B700" s="241"/>
      <c r="C700" s="251"/>
      <c r="D700" s="252"/>
      <c r="E700" s="242"/>
      <c r="F700" s="242"/>
      <c r="G700" s="242"/>
      <c r="H700" s="242"/>
      <c r="I700" s="242"/>
      <c r="J700" s="242"/>
      <c r="K700" s="242"/>
      <c r="L700" s="242"/>
      <c r="M700" s="242"/>
      <c r="N700" s="242"/>
      <c r="O700" s="244"/>
      <c r="Q700" s="214"/>
      <c r="R700" s="214"/>
    </row>
    <row r="701" spans="1:18" s="209" customFormat="1" hidden="1" x14ac:dyDescent="0.2">
      <c r="A701" s="241"/>
      <c r="B701" s="241"/>
      <c r="C701" s="251"/>
      <c r="D701" s="252"/>
      <c r="E701" s="242"/>
      <c r="F701" s="242"/>
      <c r="G701" s="242"/>
      <c r="H701" s="242"/>
      <c r="I701" s="242"/>
      <c r="J701" s="242"/>
      <c r="K701" s="242"/>
      <c r="L701" s="242"/>
      <c r="M701" s="242"/>
      <c r="N701" s="242"/>
      <c r="O701" s="244"/>
      <c r="Q701" s="214"/>
      <c r="R701" s="214"/>
    </row>
    <row r="702" spans="1:18" s="209" customFormat="1" hidden="1" x14ac:dyDescent="0.2">
      <c r="A702" s="241"/>
      <c r="B702" s="241"/>
      <c r="C702" s="251"/>
      <c r="D702" s="252"/>
      <c r="E702" s="242"/>
      <c r="F702" s="242"/>
      <c r="G702" s="242"/>
      <c r="H702" s="242"/>
      <c r="I702" s="242"/>
      <c r="J702" s="242"/>
      <c r="K702" s="242"/>
      <c r="L702" s="242"/>
      <c r="M702" s="242"/>
      <c r="N702" s="242"/>
      <c r="O702" s="244"/>
      <c r="Q702" s="214"/>
      <c r="R702" s="214"/>
    </row>
    <row r="703" spans="1:18" s="209" customFormat="1" hidden="1" x14ac:dyDescent="0.2">
      <c r="A703" s="241"/>
      <c r="B703" s="241"/>
      <c r="C703" s="251"/>
      <c r="D703" s="252"/>
      <c r="E703" s="242"/>
      <c r="F703" s="242"/>
      <c r="G703" s="242"/>
      <c r="H703" s="242"/>
      <c r="I703" s="242"/>
      <c r="J703" s="242"/>
      <c r="K703" s="242"/>
      <c r="L703" s="242"/>
      <c r="M703" s="242"/>
      <c r="N703" s="242"/>
      <c r="O703" s="244"/>
      <c r="Q703" s="214"/>
      <c r="R703" s="214"/>
    </row>
    <row r="704" spans="1:18" s="209" customFormat="1" hidden="1" x14ac:dyDescent="0.2">
      <c r="A704" s="241"/>
      <c r="B704" s="241"/>
      <c r="C704" s="251"/>
      <c r="D704" s="252"/>
      <c r="E704" s="242"/>
      <c r="F704" s="242"/>
      <c r="G704" s="242"/>
      <c r="H704" s="242"/>
      <c r="I704" s="242"/>
      <c r="J704" s="242"/>
      <c r="K704" s="242"/>
      <c r="L704" s="242"/>
      <c r="M704" s="242"/>
      <c r="N704" s="242"/>
      <c r="O704" s="244"/>
      <c r="Q704" s="214"/>
      <c r="R704" s="214"/>
    </row>
    <row r="705" spans="1:18" s="209" customFormat="1" hidden="1" x14ac:dyDescent="0.2">
      <c r="A705" s="241"/>
      <c r="B705" s="241"/>
      <c r="C705" s="251"/>
      <c r="D705" s="252"/>
      <c r="E705" s="242"/>
      <c r="F705" s="242"/>
      <c r="G705" s="242"/>
      <c r="H705" s="242"/>
      <c r="I705" s="242"/>
      <c r="J705" s="242"/>
      <c r="K705" s="242"/>
      <c r="L705" s="242"/>
      <c r="M705" s="242"/>
      <c r="N705" s="242"/>
      <c r="O705" s="244"/>
      <c r="Q705" s="214"/>
      <c r="R705" s="214"/>
    </row>
    <row r="706" spans="1:18" s="209" customFormat="1" hidden="1" x14ac:dyDescent="0.2">
      <c r="A706" s="241"/>
      <c r="B706" s="241"/>
      <c r="C706" s="251"/>
      <c r="D706" s="252"/>
      <c r="E706" s="242"/>
      <c r="F706" s="242"/>
      <c r="G706" s="242"/>
      <c r="H706" s="242"/>
      <c r="I706" s="242"/>
      <c r="J706" s="242"/>
      <c r="K706" s="242"/>
      <c r="L706" s="242"/>
      <c r="M706" s="242"/>
      <c r="N706" s="242"/>
      <c r="O706" s="244"/>
      <c r="Q706" s="214"/>
      <c r="R706" s="214"/>
    </row>
    <row r="707" spans="1:18" s="209" customFormat="1" hidden="1" x14ac:dyDescent="0.2">
      <c r="A707" s="241"/>
      <c r="B707" s="241"/>
      <c r="C707" s="251"/>
      <c r="D707" s="252"/>
      <c r="E707" s="242"/>
      <c r="F707" s="242"/>
      <c r="G707" s="242"/>
      <c r="H707" s="242"/>
      <c r="I707" s="242"/>
      <c r="J707" s="242"/>
      <c r="K707" s="242"/>
      <c r="L707" s="242"/>
      <c r="M707" s="242"/>
      <c r="N707" s="242"/>
      <c r="O707" s="244"/>
      <c r="Q707" s="214"/>
      <c r="R707" s="214"/>
    </row>
    <row r="708" spans="1:18" s="209" customFormat="1" hidden="1" x14ac:dyDescent="0.2">
      <c r="A708" s="241"/>
      <c r="B708" s="241"/>
      <c r="C708" s="251"/>
      <c r="D708" s="252"/>
      <c r="E708" s="242"/>
      <c r="F708" s="242"/>
      <c r="G708" s="242"/>
      <c r="H708" s="242"/>
      <c r="I708" s="242"/>
      <c r="J708" s="242"/>
      <c r="K708" s="242"/>
      <c r="L708" s="242"/>
      <c r="M708" s="242"/>
      <c r="N708" s="242"/>
      <c r="O708" s="244"/>
      <c r="Q708" s="214"/>
      <c r="R708" s="214"/>
    </row>
    <row r="709" spans="1:18" s="209" customFormat="1" hidden="1" x14ac:dyDescent="0.2">
      <c r="A709" s="241"/>
      <c r="B709" s="241"/>
      <c r="C709" s="251"/>
      <c r="D709" s="252"/>
      <c r="E709" s="242"/>
      <c r="F709" s="242"/>
      <c r="G709" s="242"/>
      <c r="H709" s="242"/>
      <c r="I709" s="242"/>
      <c r="J709" s="242"/>
      <c r="K709" s="242"/>
      <c r="L709" s="242"/>
      <c r="M709" s="242"/>
      <c r="N709" s="242"/>
      <c r="O709" s="244"/>
      <c r="Q709" s="214"/>
      <c r="R709" s="214"/>
    </row>
    <row r="710" spans="1:18" s="209" customFormat="1" hidden="1" x14ac:dyDescent="0.2">
      <c r="A710" s="241"/>
      <c r="B710" s="241"/>
      <c r="C710" s="251"/>
      <c r="D710" s="252"/>
      <c r="E710" s="242"/>
      <c r="F710" s="242"/>
      <c r="G710" s="242"/>
      <c r="H710" s="242"/>
      <c r="I710" s="242"/>
      <c r="J710" s="242"/>
      <c r="K710" s="242"/>
      <c r="L710" s="242"/>
      <c r="M710" s="242"/>
      <c r="N710" s="242"/>
      <c r="O710" s="244"/>
      <c r="Q710" s="214"/>
      <c r="R710" s="214"/>
    </row>
    <row r="711" spans="1:18" s="209" customFormat="1" hidden="1" x14ac:dyDescent="0.2">
      <c r="A711" s="241"/>
      <c r="B711" s="241"/>
      <c r="C711" s="251"/>
      <c r="D711" s="252"/>
      <c r="E711" s="242"/>
      <c r="F711" s="242"/>
      <c r="G711" s="242"/>
      <c r="H711" s="242"/>
      <c r="I711" s="242"/>
      <c r="J711" s="242"/>
      <c r="K711" s="242"/>
      <c r="L711" s="242"/>
      <c r="M711" s="242"/>
      <c r="N711" s="242"/>
      <c r="O711" s="244"/>
      <c r="Q711" s="214"/>
      <c r="R711" s="214"/>
    </row>
    <row r="712" spans="1:18" s="209" customFormat="1" hidden="1" x14ac:dyDescent="0.2">
      <c r="A712" s="241"/>
      <c r="B712" s="241"/>
      <c r="C712" s="251"/>
      <c r="D712" s="252"/>
      <c r="E712" s="242"/>
      <c r="F712" s="242"/>
      <c r="G712" s="242"/>
      <c r="H712" s="242"/>
      <c r="I712" s="242"/>
      <c r="J712" s="242"/>
      <c r="K712" s="242"/>
      <c r="L712" s="242"/>
      <c r="M712" s="242"/>
      <c r="N712" s="242"/>
      <c r="O712" s="244"/>
      <c r="Q712" s="214"/>
      <c r="R712" s="214"/>
    </row>
    <row r="713" spans="1:18" s="209" customFormat="1" hidden="1" x14ac:dyDescent="0.2">
      <c r="A713" s="241"/>
      <c r="B713" s="241"/>
      <c r="C713" s="251"/>
      <c r="D713" s="252"/>
      <c r="E713" s="242"/>
      <c r="F713" s="242"/>
      <c r="G713" s="242"/>
      <c r="H713" s="242"/>
      <c r="I713" s="242"/>
      <c r="J713" s="242"/>
      <c r="K713" s="242"/>
      <c r="L713" s="242"/>
      <c r="M713" s="242"/>
      <c r="N713" s="242"/>
      <c r="O713" s="244"/>
      <c r="Q713" s="214"/>
      <c r="R713" s="214"/>
    </row>
    <row r="714" spans="1:18" s="209" customFormat="1" hidden="1" x14ac:dyDescent="0.2">
      <c r="A714" s="241"/>
      <c r="B714" s="241"/>
      <c r="C714" s="251"/>
      <c r="D714" s="252"/>
      <c r="E714" s="242"/>
      <c r="F714" s="242"/>
      <c r="G714" s="242"/>
      <c r="H714" s="242"/>
      <c r="I714" s="242"/>
      <c r="J714" s="242"/>
      <c r="K714" s="242"/>
      <c r="L714" s="242"/>
      <c r="M714" s="242"/>
      <c r="N714" s="242"/>
      <c r="O714" s="244"/>
      <c r="Q714" s="214"/>
      <c r="R714" s="214"/>
    </row>
    <row r="715" spans="1:18" s="209" customFormat="1" hidden="1" x14ac:dyDescent="0.2">
      <c r="A715" s="241"/>
      <c r="B715" s="241"/>
      <c r="C715" s="251"/>
      <c r="D715" s="252"/>
      <c r="E715" s="242"/>
      <c r="F715" s="242"/>
      <c r="G715" s="242"/>
      <c r="H715" s="242"/>
      <c r="I715" s="242"/>
      <c r="J715" s="242"/>
      <c r="K715" s="242"/>
      <c r="L715" s="242"/>
      <c r="M715" s="242"/>
      <c r="N715" s="242"/>
      <c r="O715" s="244"/>
      <c r="Q715" s="214"/>
      <c r="R715" s="214"/>
    </row>
    <row r="716" spans="1:18" s="209" customFormat="1" hidden="1" x14ac:dyDescent="0.2">
      <c r="A716" s="241"/>
      <c r="B716" s="241"/>
      <c r="C716" s="251"/>
      <c r="D716" s="252"/>
      <c r="E716" s="242"/>
      <c r="F716" s="242"/>
      <c r="G716" s="242"/>
      <c r="H716" s="242"/>
      <c r="I716" s="242"/>
      <c r="J716" s="242"/>
      <c r="K716" s="242"/>
      <c r="L716" s="242"/>
      <c r="M716" s="242"/>
      <c r="N716" s="242"/>
      <c r="O716" s="244"/>
      <c r="Q716" s="214"/>
      <c r="R716" s="214"/>
    </row>
    <row r="717" spans="1:18" s="209" customFormat="1" hidden="1" x14ac:dyDescent="0.2">
      <c r="A717" s="241"/>
      <c r="B717" s="241"/>
      <c r="C717" s="251"/>
      <c r="D717" s="252"/>
      <c r="E717" s="242"/>
      <c r="F717" s="242"/>
      <c r="G717" s="242"/>
      <c r="H717" s="242"/>
      <c r="I717" s="242"/>
      <c r="J717" s="242"/>
      <c r="K717" s="242"/>
      <c r="L717" s="242"/>
      <c r="M717" s="242"/>
      <c r="N717" s="242"/>
      <c r="O717" s="244"/>
      <c r="Q717" s="214"/>
      <c r="R717" s="214"/>
    </row>
    <row r="718" spans="1:18" s="209" customFormat="1" hidden="1" x14ac:dyDescent="0.2">
      <c r="A718" s="241"/>
      <c r="B718" s="241"/>
      <c r="C718" s="251"/>
      <c r="D718" s="252"/>
      <c r="E718" s="242"/>
      <c r="F718" s="242"/>
      <c r="G718" s="242"/>
      <c r="H718" s="242"/>
      <c r="I718" s="242"/>
      <c r="J718" s="242"/>
      <c r="K718" s="242"/>
      <c r="L718" s="242"/>
      <c r="M718" s="242"/>
      <c r="N718" s="242"/>
      <c r="O718" s="244"/>
      <c r="Q718" s="214"/>
      <c r="R718" s="214"/>
    </row>
    <row r="719" spans="1:18" s="209" customFormat="1" hidden="1" x14ac:dyDescent="0.2">
      <c r="A719" s="241"/>
      <c r="B719" s="241"/>
      <c r="C719" s="251"/>
      <c r="D719" s="252"/>
      <c r="E719" s="242"/>
      <c r="F719" s="242"/>
      <c r="G719" s="242"/>
      <c r="H719" s="242"/>
      <c r="I719" s="242"/>
      <c r="J719" s="242"/>
      <c r="K719" s="242"/>
      <c r="L719" s="242"/>
      <c r="M719" s="242"/>
      <c r="N719" s="242"/>
      <c r="O719" s="244"/>
      <c r="Q719" s="214"/>
      <c r="R719" s="214"/>
    </row>
    <row r="720" spans="1:18" s="209" customFormat="1" hidden="1" x14ac:dyDescent="0.2">
      <c r="A720" s="241"/>
      <c r="B720" s="241"/>
      <c r="C720" s="251"/>
      <c r="D720" s="252"/>
      <c r="E720" s="242"/>
      <c r="F720" s="242"/>
      <c r="G720" s="242"/>
      <c r="H720" s="242"/>
      <c r="I720" s="242"/>
      <c r="J720" s="242"/>
      <c r="K720" s="242"/>
      <c r="L720" s="242"/>
      <c r="M720" s="242"/>
      <c r="N720" s="242"/>
      <c r="O720" s="244"/>
      <c r="Q720" s="214"/>
      <c r="R720" s="214"/>
    </row>
    <row r="721" spans="1:18" s="209" customFormat="1" hidden="1" x14ac:dyDescent="0.2">
      <c r="A721" s="241"/>
      <c r="B721" s="241"/>
      <c r="C721" s="251"/>
      <c r="D721" s="252"/>
      <c r="E721" s="242"/>
      <c r="F721" s="242"/>
      <c r="G721" s="242"/>
      <c r="H721" s="242"/>
      <c r="I721" s="242"/>
      <c r="J721" s="242"/>
      <c r="K721" s="242"/>
      <c r="L721" s="242"/>
      <c r="M721" s="242"/>
      <c r="N721" s="242"/>
      <c r="O721" s="244"/>
      <c r="Q721" s="214"/>
      <c r="R721" s="214"/>
    </row>
    <row r="722" spans="1:18" s="209" customFormat="1" hidden="1" x14ac:dyDescent="0.2">
      <c r="A722" s="241"/>
      <c r="B722" s="241"/>
      <c r="C722" s="251"/>
      <c r="D722" s="252"/>
      <c r="E722" s="242"/>
      <c r="F722" s="242"/>
      <c r="G722" s="242"/>
      <c r="H722" s="242"/>
      <c r="I722" s="242"/>
      <c r="J722" s="242"/>
      <c r="K722" s="242"/>
      <c r="L722" s="242"/>
      <c r="M722" s="242"/>
      <c r="N722" s="242"/>
      <c r="O722" s="244"/>
      <c r="Q722" s="214"/>
      <c r="R722" s="214"/>
    </row>
    <row r="723" spans="1:18" s="209" customFormat="1" hidden="1" x14ac:dyDescent="0.2">
      <c r="A723" s="241"/>
      <c r="B723" s="241"/>
      <c r="C723" s="251"/>
      <c r="D723" s="252"/>
      <c r="E723" s="242"/>
      <c r="F723" s="242"/>
      <c r="G723" s="242"/>
      <c r="H723" s="242"/>
      <c r="I723" s="242"/>
      <c r="J723" s="242"/>
      <c r="K723" s="242"/>
      <c r="L723" s="242"/>
      <c r="M723" s="242"/>
      <c r="N723" s="242"/>
      <c r="O723" s="244"/>
      <c r="Q723" s="214"/>
      <c r="R723" s="214"/>
    </row>
    <row r="724" spans="1:18" s="209" customFormat="1" hidden="1" x14ac:dyDescent="0.2">
      <c r="A724" s="241"/>
      <c r="B724" s="241"/>
      <c r="C724" s="251"/>
      <c r="D724" s="252"/>
      <c r="E724" s="242"/>
      <c r="F724" s="242"/>
      <c r="G724" s="242"/>
      <c r="H724" s="242"/>
      <c r="I724" s="242"/>
      <c r="J724" s="242"/>
      <c r="K724" s="242"/>
      <c r="L724" s="242"/>
      <c r="M724" s="242"/>
      <c r="N724" s="242"/>
      <c r="O724" s="244"/>
      <c r="Q724" s="214"/>
      <c r="R724" s="214"/>
    </row>
    <row r="725" spans="1:18" s="209" customFormat="1" hidden="1" x14ac:dyDescent="0.2">
      <c r="A725" s="241"/>
      <c r="B725" s="241"/>
      <c r="C725" s="251"/>
      <c r="D725" s="252"/>
      <c r="E725" s="242"/>
      <c r="F725" s="242"/>
      <c r="G725" s="242"/>
      <c r="H725" s="242"/>
      <c r="I725" s="242"/>
      <c r="J725" s="242"/>
      <c r="K725" s="242"/>
      <c r="L725" s="242"/>
      <c r="M725" s="242"/>
      <c r="N725" s="242"/>
      <c r="O725" s="244"/>
      <c r="Q725" s="214"/>
      <c r="R725" s="214"/>
    </row>
    <row r="726" spans="1:18" s="209" customFormat="1" hidden="1" x14ac:dyDescent="0.2">
      <c r="A726" s="241"/>
      <c r="B726" s="241"/>
      <c r="C726" s="251"/>
      <c r="D726" s="252"/>
      <c r="E726" s="242"/>
      <c r="F726" s="242"/>
      <c r="G726" s="242"/>
      <c r="H726" s="242"/>
      <c r="I726" s="242"/>
      <c r="J726" s="242"/>
      <c r="K726" s="242"/>
      <c r="L726" s="242"/>
      <c r="M726" s="242"/>
      <c r="N726" s="242"/>
      <c r="O726" s="244"/>
      <c r="Q726" s="214"/>
      <c r="R726" s="214"/>
    </row>
    <row r="727" spans="1:18" s="209" customFormat="1" hidden="1" x14ac:dyDescent="0.2">
      <c r="A727" s="241"/>
      <c r="B727" s="241"/>
      <c r="C727" s="251"/>
      <c r="D727" s="252"/>
      <c r="E727" s="242"/>
      <c r="F727" s="242"/>
      <c r="G727" s="242"/>
      <c r="H727" s="242"/>
      <c r="I727" s="242"/>
      <c r="J727" s="242"/>
      <c r="K727" s="242"/>
      <c r="L727" s="242"/>
      <c r="M727" s="242"/>
      <c r="N727" s="242"/>
      <c r="O727" s="244"/>
      <c r="Q727" s="214"/>
      <c r="R727" s="214"/>
    </row>
    <row r="728" spans="1:18" s="209" customFormat="1" hidden="1" x14ac:dyDescent="0.2">
      <c r="A728" s="241"/>
      <c r="B728" s="241"/>
      <c r="C728" s="251"/>
      <c r="D728" s="252"/>
      <c r="E728" s="242"/>
      <c r="F728" s="242"/>
      <c r="G728" s="242"/>
      <c r="H728" s="242"/>
      <c r="I728" s="242"/>
      <c r="J728" s="242"/>
      <c r="K728" s="242"/>
      <c r="L728" s="242"/>
      <c r="M728" s="242"/>
      <c r="N728" s="242"/>
      <c r="O728" s="244"/>
      <c r="Q728" s="214"/>
      <c r="R728" s="214"/>
    </row>
    <row r="729" spans="1:18" s="209" customFormat="1" hidden="1" x14ac:dyDescent="0.2">
      <c r="A729" s="241"/>
      <c r="B729" s="241"/>
      <c r="C729" s="251"/>
      <c r="D729" s="252"/>
      <c r="E729" s="242"/>
      <c r="F729" s="242"/>
      <c r="G729" s="242"/>
      <c r="H729" s="242"/>
      <c r="I729" s="242"/>
      <c r="J729" s="242"/>
      <c r="K729" s="242"/>
      <c r="L729" s="242"/>
      <c r="M729" s="242"/>
      <c r="N729" s="242"/>
      <c r="O729" s="244"/>
      <c r="Q729" s="214"/>
      <c r="R729" s="214"/>
    </row>
    <row r="730" spans="1:18" s="209" customFormat="1" hidden="1" x14ac:dyDescent="0.2">
      <c r="A730" s="241"/>
      <c r="B730" s="241"/>
      <c r="C730" s="251"/>
      <c r="D730" s="252"/>
      <c r="E730" s="242"/>
      <c r="F730" s="242"/>
      <c r="G730" s="242"/>
      <c r="H730" s="242"/>
      <c r="I730" s="242"/>
      <c r="J730" s="242"/>
      <c r="K730" s="242"/>
      <c r="L730" s="242"/>
      <c r="M730" s="242"/>
      <c r="N730" s="242"/>
      <c r="O730" s="244"/>
      <c r="Q730" s="214"/>
      <c r="R730" s="214"/>
    </row>
    <row r="731" spans="1:18" s="209" customFormat="1" hidden="1" x14ac:dyDescent="0.2">
      <c r="A731" s="241"/>
      <c r="B731" s="241"/>
      <c r="C731" s="251"/>
      <c r="D731" s="252"/>
      <c r="E731" s="242"/>
      <c r="F731" s="242"/>
      <c r="G731" s="242"/>
      <c r="H731" s="242"/>
      <c r="I731" s="242"/>
      <c r="J731" s="242"/>
      <c r="K731" s="242"/>
      <c r="L731" s="242"/>
      <c r="M731" s="242"/>
      <c r="N731" s="242"/>
      <c r="O731" s="244"/>
      <c r="Q731" s="214"/>
      <c r="R731" s="214"/>
    </row>
    <row r="732" spans="1:18" s="209" customFormat="1" hidden="1" x14ac:dyDescent="0.2">
      <c r="A732" s="241"/>
      <c r="B732" s="241"/>
      <c r="C732" s="251"/>
      <c r="D732" s="252"/>
      <c r="E732" s="242"/>
      <c r="F732" s="242"/>
      <c r="G732" s="242"/>
      <c r="H732" s="242"/>
      <c r="I732" s="242"/>
      <c r="J732" s="242"/>
      <c r="K732" s="242"/>
      <c r="L732" s="242"/>
      <c r="M732" s="242"/>
      <c r="N732" s="242"/>
      <c r="O732" s="244"/>
      <c r="Q732" s="214"/>
      <c r="R732" s="214"/>
    </row>
    <row r="733" spans="1:18" s="209" customFormat="1" hidden="1" x14ac:dyDescent="0.2">
      <c r="A733" s="241"/>
      <c r="B733" s="241"/>
      <c r="C733" s="251"/>
      <c r="D733" s="252"/>
      <c r="E733" s="242"/>
      <c r="F733" s="242"/>
      <c r="G733" s="242"/>
      <c r="H733" s="242"/>
      <c r="I733" s="242"/>
      <c r="J733" s="242"/>
      <c r="K733" s="242"/>
      <c r="L733" s="242"/>
      <c r="M733" s="242"/>
      <c r="N733" s="242"/>
      <c r="O733" s="244"/>
      <c r="Q733" s="214"/>
      <c r="R733" s="214"/>
    </row>
    <row r="734" spans="1:18" s="209" customFormat="1" hidden="1" x14ac:dyDescent="0.2">
      <c r="A734" s="241"/>
      <c r="B734" s="241"/>
      <c r="C734" s="251"/>
      <c r="D734" s="252"/>
      <c r="E734" s="242"/>
      <c r="F734" s="242"/>
      <c r="G734" s="242"/>
      <c r="H734" s="242"/>
      <c r="I734" s="242"/>
      <c r="J734" s="242"/>
      <c r="K734" s="242"/>
      <c r="L734" s="242"/>
      <c r="M734" s="242"/>
      <c r="N734" s="242"/>
      <c r="O734" s="244"/>
      <c r="Q734" s="214"/>
      <c r="R734" s="214"/>
    </row>
    <row r="735" spans="1:18" s="209" customFormat="1" hidden="1" x14ac:dyDescent="0.2">
      <c r="A735" s="241"/>
      <c r="B735" s="241"/>
      <c r="C735" s="251"/>
      <c r="D735" s="252"/>
      <c r="E735" s="242"/>
      <c r="F735" s="242"/>
      <c r="G735" s="242"/>
      <c r="H735" s="242"/>
      <c r="I735" s="242"/>
      <c r="J735" s="242"/>
      <c r="K735" s="242"/>
      <c r="L735" s="242"/>
      <c r="M735" s="242"/>
      <c r="N735" s="242"/>
      <c r="O735" s="244"/>
      <c r="Q735" s="214"/>
      <c r="R735" s="214"/>
    </row>
    <row r="736" spans="1:18" s="209" customFormat="1" hidden="1" x14ac:dyDescent="0.2">
      <c r="A736" s="241"/>
      <c r="B736" s="241"/>
      <c r="C736" s="251"/>
      <c r="D736" s="252"/>
      <c r="E736" s="242"/>
      <c r="F736" s="242"/>
      <c r="G736" s="242"/>
      <c r="H736" s="242"/>
      <c r="I736" s="242"/>
      <c r="J736" s="242"/>
      <c r="K736" s="242"/>
      <c r="L736" s="242"/>
      <c r="M736" s="242"/>
      <c r="N736" s="242"/>
      <c r="O736" s="244"/>
      <c r="Q736" s="214"/>
      <c r="R736" s="214"/>
    </row>
    <row r="737" spans="1:18" s="209" customFormat="1" hidden="1" x14ac:dyDescent="0.2">
      <c r="A737" s="241"/>
      <c r="B737" s="241"/>
      <c r="C737" s="251"/>
      <c r="D737" s="252"/>
      <c r="E737" s="242"/>
      <c r="F737" s="242"/>
      <c r="G737" s="242"/>
      <c r="H737" s="242"/>
      <c r="I737" s="242"/>
      <c r="J737" s="242"/>
      <c r="K737" s="242"/>
      <c r="L737" s="242"/>
      <c r="M737" s="242"/>
      <c r="N737" s="242"/>
      <c r="O737" s="244"/>
      <c r="Q737" s="214"/>
      <c r="R737" s="214"/>
    </row>
    <row r="738" spans="1:18" s="209" customFormat="1" hidden="1" x14ac:dyDescent="0.2">
      <c r="A738" s="241"/>
      <c r="B738" s="241"/>
      <c r="C738" s="251"/>
      <c r="D738" s="252"/>
      <c r="E738" s="242"/>
      <c r="F738" s="242"/>
      <c r="G738" s="242"/>
      <c r="H738" s="242"/>
      <c r="I738" s="242"/>
      <c r="J738" s="242"/>
      <c r="K738" s="242"/>
      <c r="L738" s="242"/>
      <c r="M738" s="242"/>
      <c r="N738" s="242"/>
      <c r="O738" s="244"/>
      <c r="Q738" s="214"/>
      <c r="R738" s="214"/>
    </row>
    <row r="739" spans="1:18" s="209" customFormat="1" hidden="1" x14ac:dyDescent="0.2">
      <c r="A739" s="241"/>
      <c r="B739" s="241"/>
      <c r="C739" s="251"/>
      <c r="D739" s="252"/>
      <c r="E739" s="242"/>
      <c r="F739" s="242"/>
      <c r="G739" s="242"/>
      <c r="H739" s="242"/>
      <c r="I739" s="242"/>
      <c r="J739" s="242"/>
      <c r="K739" s="242"/>
      <c r="L739" s="242"/>
      <c r="M739" s="242"/>
      <c r="N739" s="242"/>
      <c r="O739" s="244"/>
      <c r="Q739" s="214"/>
      <c r="R739" s="214"/>
    </row>
    <row r="740" spans="1:18" s="209" customFormat="1" hidden="1" x14ac:dyDescent="0.2">
      <c r="A740" s="241"/>
      <c r="B740" s="241"/>
      <c r="C740" s="251"/>
      <c r="D740" s="252"/>
      <c r="E740" s="242"/>
      <c r="F740" s="242"/>
      <c r="G740" s="242"/>
      <c r="H740" s="242"/>
      <c r="I740" s="242"/>
      <c r="J740" s="242"/>
      <c r="K740" s="242"/>
      <c r="L740" s="242"/>
      <c r="M740" s="242"/>
      <c r="N740" s="242"/>
      <c r="O740" s="244"/>
      <c r="Q740" s="214"/>
      <c r="R740" s="214"/>
    </row>
    <row r="741" spans="1:18" s="209" customFormat="1" hidden="1" x14ac:dyDescent="0.2">
      <c r="A741" s="241"/>
      <c r="B741" s="241"/>
      <c r="C741" s="251"/>
      <c r="D741" s="252"/>
      <c r="E741" s="242"/>
      <c r="F741" s="242"/>
      <c r="G741" s="242"/>
      <c r="H741" s="242"/>
      <c r="I741" s="242"/>
      <c r="J741" s="242"/>
      <c r="K741" s="242"/>
      <c r="L741" s="242"/>
      <c r="M741" s="242"/>
      <c r="N741" s="242"/>
      <c r="O741" s="244"/>
      <c r="Q741" s="214"/>
      <c r="R741" s="214"/>
    </row>
    <row r="742" spans="1:18" s="209" customFormat="1" hidden="1" x14ac:dyDescent="0.2">
      <c r="A742" s="241"/>
      <c r="B742" s="241"/>
      <c r="C742" s="251"/>
      <c r="D742" s="252"/>
      <c r="E742" s="242"/>
      <c r="F742" s="242"/>
      <c r="G742" s="242"/>
      <c r="H742" s="242"/>
      <c r="I742" s="242"/>
      <c r="J742" s="242"/>
      <c r="K742" s="242"/>
      <c r="L742" s="242"/>
      <c r="M742" s="242"/>
      <c r="N742" s="242"/>
      <c r="O742" s="244"/>
      <c r="Q742" s="214"/>
      <c r="R742" s="214"/>
    </row>
    <row r="743" spans="1:18" s="209" customFormat="1" hidden="1" x14ac:dyDescent="0.2">
      <c r="A743" s="241"/>
      <c r="B743" s="241"/>
      <c r="C743" s="251"/>
      <c r="D743" s="252"/>
      <c r="E743" s="242"/>
      <c r="F743" s="242"/>
      <c r="G743" s="242"/>
      <c r="H743" s="242"/>
      <c r="I743" s="242"/>
      <c r="J743" s="242"/>
      <c r="K743" s="242"/>
      <c r="L743" s="242"/>
      <c r="M743" s="242"/>
      <c r="N743" s="242"/>
      <c r="O743" s="244"/>
      <c r="Q743" s="214"/>
      <c r="R743" s="214"/>
    </row>
    <row r="744" spans="1:18" s="209" customFormat="1" hidden="1" x14ac:dyDescent="0.2">
      <c r="A744" s="241"/>
      <c r="B744" s="241"/>
      <c r="C744" s="251"/>
      <c r="D744" s="252"/>
      <c r="E744" s="242"/>
      <c r="F744" s="242"/>
      <c r="G744" s="242"/>
      <c r="H744" s="242"/>
      <c r="I744" s="242"/>
      <c r="J744" s="242"/>
      <c r="K744" s="242"/>
      <c r="L744" s="242"/>
      <c r="M744" s="242"/>
      <c r="N744" s="242"/>
      <c r="O744" s="244"/>
      <c r="Q744" s="214"/>
      <c r="R744" s="214"/>
    </row>
    <row r="745" spans="1:18" s="209" customFormat="1" hidden="1" x14ac:dyDescent="0.2">
      <c r="A745" s="241"/>
      <c r="B745" s="241"/>
      <c r="C745" s="251"/>
      <c r="D745" s="252"/>
      <c r="E745" s="242"/>
      <c r="F745" s="242"/>
      <c r="G745" s="242"/>
      <c r="H745" s="242"/>
      <c r="I745" s="242"/>
      <c r="J745" s="242"/>
      <c r="K745" s="242"/>
      <c r="L745" s="242"/>
      <c r="M745" s="242"/>
      <c r="N745" s="242"/>
      <c r="O745" s="244"/>
      <c r="Q745" s="214"/>
      <c r="R745" s="214"/>
    </row>
    <row r="746" spans="1:18" s="209" customFormat="1" hidden="1" x14ac:dyDescent="0.2">
      <c r="A746" s="241"/>
      <c r="B746" s="241"/>
      <c r="C746" s="251"/>
      <c r="D746" s="252"/>
      <c r="E746" s="242"/>
      <c r="F746" s="242"/>
      <c r="G746" s="242"/>
      <c r="H746" s="242"/>
      <c r="I746" s="242"/>
      <c r="J746" s="242"/>
      <c r="K746" s="242"/>
      <c r="L746" s="242"/>
      <c r="M746" s="242"/>
      <c r="N746" s="242"/>
      <c r="O746" s="244"/>
      <c r="Q746" s="214"/>
      <c r="R746" s="214"/>
    </row>
    <row r="747" spans="1:18" s="209" customFormat="1" hidden="1" x14ac:dyDescent="0.2">
      <c r="A747" s="241"/>
      <c r="B747" s="241"/>
      <c r="C747" s="251"/>
      <c r="D747" s="252"/>
      <c r="E747" s="242"/>
      <c r="F747" s="242"/>
      <c r="G747" s="242"/>
      <c r="H747" s="242"/>
      <c r="I747" s="242"/>
      <c r="J747" s="242"/>
      <c r="K747" s="242"/>
      <c r="L747" s="242"/>
      <c r="M747" s="242"/>
      <c r="N747" s="242"/>
      <c r="O747" s="244"/>
      <c r="Q747" s="214"/>
      <c r="R747" s="214"/>
    </row>
    <row r="748" spans="1:18" s="209" customFormat="1" hidden="1" x14ac:dyDescent="0.2">
      <c r="A748" s="241"/>
      <c r="B748" s="241"/>
      <c r="C748" s="251"/>
      <c r="D748" s="252"/>
      <c r="E748" s="242"/>
      <c r="F748" s="242"/>
      <c r="G748" s="242"/>
      <c r="H748" s="242"/>
      <c r="I748" s="242"/>
      <c r="J748" s="242"/>
      <c r="K748" s="242"/>
      <c r="L748" s="242"/>
      <c r="M748" s="242"/>
      <c r="N748" s="242"/>
      <c r="O748" s="244"/>
      <c r="Q748" s="214"/>
      <c r="R748" s="214"/>
    </row>
    <row r="749" spans="1:18" s="209" customFormat="1" hidden="1" x14ac:dyDescent="0.2">
      <c r="A749" s="241"/>
      <c r="B749" s="241"/>
      <c r="C749" s="251"/>
      <c r="D749" s="252"/>
      <c r="E749" s="242"/>
      <c r="F749" s="242"/>
      <c r="G749" s="242"/>
      <c r="H749" s="242"/>
      <c r="I749" s="242"/>
      <c r="J749" s="242"/>
      <c r="K749" s="242"/>
      <c r="L749" s="242"/>
      <c r="M749" s="242"/>
      <c r="N749" s="242"/>
      <c r="O749" s="244"/>
      <c r="Q749" s="214"/>
      <c r="R749" s="214"/>
    </row>
    <row r="750" spans="1:18" s="209" customFormat="1" hidden="1" x14ac:dyDescent="0.2">
      <c r="A750" s="241"/>
      <c r="B750" s="241"/>
      <c r="C750" s="251"/>
      <c r="D750" s="252"/>
      <c r="E750" s="242"/>
      <c r="F750" s="242"/>
      <c r="G750" s="242"/>
      <c r="H750" s="242"/>
      <c r="I750" s="242"/>
      <c r="J750" s="242"/>
      <c r="K750" s="242"/>
      <c r="L750" s="242"/>
      <c r="M750" s="242"/>
      <c r="N750" s="242"/>
      <c r="O750" s="244"/>
      <c r="Q750" s="214"/>
      <c r="R750" s="214"/>
    </row>
    <row r="751" spans="1:18" s="209" customFormat="1" hidden="1" x14ac:dyDescent="0.2">
      <c r="A751" s="241"/>
      <c r="B751" s="241"/>
      <c r="C751" s="251"/>
      <c r="D751" s="252"/>
      <c r="E751" s="242"/>
      <c r="F751" s="242"/>
      <c r="G751" s="242"/>
      <c r="H751" s="242"/>
      <c r="I751" s="242"/>
      <c r="J751" s="242"/>
      <c r="K751" s="242"/>
      <c r="L751" s="242"/>
      <c r="M751" s="242"/>
      <c r="N751" s="242"/>
      <c r="O751" s="244"/>
      <c r="Q751" s="214"/>
      <c r="R751" s="214"/>
    </row>
    <row r="752" spans="1:18" s="209" customFormat="1" hidden="1" x14ac:dyDescent="0.2">
      <c r="A752" s="241"/>
      <c r="B752" s="241"/>
      <c r="C752" s="251"/>
      <c r="D752" s="252"/>
      <c r="E752" s="242"/>
      <c r="F752" s="242"/>
      <c r="G752" s="242"/>
      <c r="H752" s="242"/>
      <c r="I752" s="242"/>
      <c r="J752" s="242"/>
      <c r="K752" s="242"/>
      <c r="L752" s="242"/>
      <c r="M752" s="242"/>
      <c r="N752" s="242"/>
      <c r="O752" s="244"/>
      <c r="Q752" s="214"/>
      <c r="R752" s="214"/>
    </row>
    <row r="753" spans="1:18" s="209" customFormat="1" hidden="1" x14ac:dyDescent="0.2">
      <c r="A753" s="241"/>
      <c r="B753" s="241"/>
      <c r="C753" s="251"/>
      <c r="D753" s="252"/>
      <c r="E753" s="242"/>
      <c r="F753" s="242"/>
      <c r="G753" s="242"/>
      <c r="H753" s="242"/>
      <c r="I753" s="242"/>
      <c r="J753" s="242"/>
      <c r="K753" s="242"/>
      <c r="L753" s="242"/>
      <c r="M753" s="242"/>
      <c r="N753" s="242"/>
      <c r="O753" s="244"/>
      <c r="Q753" s="214"/>
      <c r="R753" s="214"/>
    </row>
    <row r="754" spans="1:18" s="209" customFormat="1" hidden="1" x14ac:dyDescent="0.2">
      <c r="A754" s="241"/>
      <c r="B754" s="241"/>
      <c r="C754" s="251"/>
      <c r="D754" s="252"/>
      <c r="E754" s="242"/>
      <c r="F754" s="242"/>
      <c r="G754" s="242"/>
      <c r="H754" s="242"/>
      <c r="I754" s="242"/>
      <c r="J754" s="242"/>
      <c r="K754" s="242"/>
      <c r="L754" s="242"/>
      <c r="M754" s="242"/>
      <c r="N754" s="242"/>
      <c r="O754" s="244"/>
      <c r="Q754" s="214"/>
      <c r="R754" s="214"/>
    </row>
    <row r="755" spans="1:18" s="209" customFormat="1" hidden="1" x14ac:dyDescent="0.2">
      <c r="A755" s="241"/>
      <c r="B755" s="241"/>
      <c r="C755" s="251"/>
      <c r="D755" s="252"/>
      <c r="E755" s="242"/>
      <c r="F755" s="242"/>
      <c r="G755" s="242"/>
      <c r="H755" s="242"/>
      <c r="I755" s="242"/>
      <c r="J755" s="242"/>
      <c r="K755" s="242"/>
      <c r="L755" s="242"/>
      <c r="M755" s="242"/>
      <c r="N755" s="242"/>
      <c r="O755" s="244"/>
      <c r="Q755" s="214"/>
      <c r="R755" s="214"/>
    </row>
    <row r="756" spans="1:18" s="209" customFormat="1" hidden="1" x14ac:dyDescent="0.2">
      <c r="A756" s="241"/>
      <c r="B756" s="241"/>
      <c r="C756" s="251"/>
      <c r="D756" s="252"/>
      <c r="E756" s="242"/>
      <c r="F756" s="242"/>
      <c r="G756" s="242"/>
      <c r="H756" s="242"/>
      <c r="I756" s="242"/>
      <c r="J756" s="242"/>
      <c r="K756" s="242"/>
      <c r="L756" s="242"/>
      <c r="M756" s="242"/>
      <c r="N756" s="242"/>
      <c r="O756" s="244"/>
      <c r="Q756" s="214"/>
      <c r="R756" s="214"/>
    </row>
    <row r="757" spans="1:18" s="209" customFormat="1" hidden="1" x14ac:dyDescent="0.2">
      <c r="A757" s="241"/>
      <c r="B757" s="241"/>
      <c r="C757" s="251"/>
      <c r="D757" s="252"/>
      <c r="E757" s="242"/>
      <c r="F757" s="242"/>
      <c r="G757" s="242"/>
      <c r="H757" s="242"/>
      <c r="I757" s="242"/>
      <c r="J757" s="242"/>
      <c r="K757" s="242"/>
      <c r="L757" s="242"/>
      <c r="M757" s="242"/>
      <c r="N757" s="242"/>
      <c r="O757" s="244"/>
      <c r="Q757" s="214"/>
      <c r="R757" s="214"/>
    </row>
    <row r="758" spans="1:18" s="209" customFormat="1" hidden="1" x14ac:dyDescent="0.2">
      <c r="A758" s="241"/>
      <c r="B758" s="241"/>
      <c r="C758" s="251"/>
      <c r="D758" s="252"/>
      <c r="E758" s="242"/>
      <c r="F758" s="242"/>
      <c r="G758" s="242"/>
      <c r="H758" s="242"/>
      <c r="I758" s="242"/>
      <c r="J758" s="242"/>
      <c r="K758" s="242"/>
      <c r="L758" s="242"/>
      <c r="M758" s="242"/>
      <c r="N758" s="242"/>
      <c r="O758" s="244"/>
      <c r="Q758" s="214"/>
      <c r="R758" s="214"/>
    </row>
    <row r="759" spans="1:18" s="209" customFormat="1" hidden="1" x14ac:dyDescent="0.2">
      <c r="A759" s="241"/>
      <c r="B759" s="241"/>
      <c r="C759" s="251"/>
      <c r="D759" s="252"/>
      <c r="E759" s="242"/>
      <c r="F759" s="242"/>
      <c r="G759" s="242"/>
      <c r="H759" s="242"/>
      <c r="I759" s="242"/>
      <c r="J759" s="242"/>
      <c r="K759" s="242"/>
      <c r="L759" s="242"/>
      <c r="M759" s="242"/>
      <c r="N759" s="242"/>
      <c r="O759" s="244"/>
      <c r="Q759" s="214"/>
      <c r="R759" s="214"/>
    </row>
    <row r="760" spans="1:18" s="209" customFormat="1" hidden="1" x14ac:dyDescent="0.2">
      <c r="A760" s="241"/>
      <c r="B760" s="241"/>
      <c r="C760" s="251"/>
      <c r="D760" s="252"/>
      <c r="E760" s="242"/>
      <c r="F760" s="242"/>
      <c r="G760" s="242"/>
      <c r="H760" s="242"/>
      <c r="I760" s="242"/>
      <c r="J760" s="242"/>
      <c r="K760" s="242"/>
      <c r="L760" s="242"/>
      <c r="M760" s="242"/>
      <c r="N760" s="242"/>
      <c r="O760" s="244"/>
      <c r="Q760" s="214"/>
      <c r="R760" s="214"/>
    </row>
    <row r="761" spans="1:18" s="209" customFormat="1" hidden="1" x14ac:dyDescent="0.2">
      <c r="A761" s="241"/>
      <c r="B761" s="241"/>
      <c r="C761" s="251"/>
      <c r="D761" s="252"/>
      <c r="E761" s="242"/>
      <c r="F761" s="242"/>
      <c r="G761" s="242"/>
      <c r="H761" s="242"/>
      <c r="I761" s="242"/>
      <c r="J761" s="242"/>
      <c r="K761" s="242"/>
      <c r="L761" s="242"/>
      <c r="M761" s="242"/>
      <c r="N761" s="242"/>
      <c r="O761" s="244"/>
      <c r="Q761" s="214"/>
      <c r="R761" s="214"/>
    </row>
    <row r="762" spans="1:18" s="209" customFormat="1" hidden="1" x14ac:dyDescent="0.2">
      <c r="A762" s="241"/>
      <c r="B762" s="241"/>
      <c r="C762" s="251"/>
      <c r="D762" s="252"/>
      <c r="E762" s="242"/>
      <c r="F762" s="242"/>
      <c r="G762" s="242"/>
      <c r="H762" s="242"/>
      <c r="I762" s="242"/>
      <c r="J762" s="242"/>
      <c r="K762" s="242"/>
      <c r="L762" s="242"/>
      <c r="M762" s="242"/>
      <c r="N762" s="242"/>
      <c r="O762" s="244"/>
      <c r="Q762" s="214"/>
      <c r="R762" s="214"/>
    </row>
    <row r="763" spans="1:18" s="209" customFormat="1" hidden="1" x14ac:dyDescent="0.2">
      <c r="A763" s="241"/>
      <c r="B763" s="241"/>
      <c r="C763" s="251"/>
      <c r="D763" s="252"/>
      <c r="E763" s="242"/>
      <c r="F763" s="242"/>
      <c r="G763" s="242"/>
      <c r="H763" s="242"/>
      <c r="I763" s="242"/>
      <c r="J763" s="242"/>
      <c r="K763" s="242"/>
      <c r="L763" s="242"/>
      <c r="M763" s="242"/>
      <c r="N763" s="242"/>
      <c r="O763" s="244"/>
      <c r="Q763" s="214"/>
      <c r="R763" s="214"/>
    </row>
    <row r="764" spans="1:18" s="209" customFormat="1" hidden="1" x14ac:dyDescent="0.2">
      <c r="A764" s="241"/>
      <c r="B764" s="241"/>
      <c r="C764" s="251"/>
      <c r="D764" s="252"/>
      <c r="E764" s="242"/>
      <c r="F764" s="242"/>
      <c r="G764" s="242"/>
      <c r="H764" s="242"/>
      <c r="I764" s="242"/>
      <c r="J764" s="242"/>
      <c r="K764" s="242"/>
      <c r="L764" s="242"/>
      <c r="M764" s="242"/>
      <c r="N764" s="242"/>
      <c r="O764" s="244"/>
      <c r="Q764" s="214"/>
      <c r="R764" s="214"/>
    </row>
    <row r="765" spans="1:18" s="209" customFormat="1" hidden="1" x14ac:dyDescent="0.2">
      <c r="A765" s="241"/>
      <c r="B765" s="241"/>
      <c r="C765" s="251"/>
      <c r="D765" s="252"/>
      <c r="E765" s="242"/>
      <c r="F765" s="242"/>
      <c r="G765" s="242"/>
      <c r="H765" s="242"/>
      <c r="I765" s="242"/>
      <c r="J765" s="242"/>
      <c r="K765" s="242"/>
      <c r="L765" s="242"/>
      <c r="M765" s="242"/>
      <c r="N765" s="242"/>
      <c r="O765" s="244"/>
      <c r="Q765" s="214"/>
      <c r="R765" s="214"/>
    </row>
    <row r="766" spans="1:18" s="209" customFormat="1" hidden="1" x14ac:dyDescent="0.2">
      <c r="A766" s="241"/>
      <c r="B766" s="241"/>
      <c r="C766" s="251"/>
      <c r="D766" s="252"/>
      <c r="E766" s="242"/>
      <c r="F766" s="242"/>
      <c r="G766" s="242"/>
      <c r="H766" s="242"/>
      <c r="I766" s="242"/>
      <c r="J766" s="242"/>
      <c r="K766" s="242"/>
      <c r="L766" s="242"/>
      <c r="M766" s="242"/>
      <c r="N766" s="242"/>
      <c r="O766" s="244"/>
      <c r="Q766" s="214"/>
      <c r="R766" s="214"/>
    </row>
    <row r="767" spans="1:18" s="209" customFormat="1" hidden="1" x14ac:dyDescent="0.2">
      <c r="A767" s="241"/>
      <c r="B767" s="241"/>
      <c r="C767" s="251"/>
      <c r="D767" s="252"/>
      <c r="E767" s="242"/>
      <c r="F767" s="242"/>
      <c r="G767" s="242"/>
      <c r="H767" s="242"/>
      <c r="I767" s="242"/>
      <c r="J767" s="242"/>
      <c r="K767" s="242"/>
      <c r="L767" s="242"/>
      <c r="M767" s="242"/>
      <c r="N767" s="242"/>
      <c r="O767" s="244"/>
      <c r="Q767" s="214"/>
      <c r="R767" s="214"/>
    </row>
    <row r="768" spans="1:18" s="209" customFormat="1" hidden="1" x14ac:dyDescent="0.2">
      <c r="A768" s="241"/>
      <c r="B768" s="241"/>
      <c r="C768" s="251"/>
      <c r="D768" s="252"/>
      <c r="E768" s="242"/>
      <c r="F768" s="242"/>
      <c r="G768" s="242"/>
      <c r="H768" s="242"/>
      <c r="I768" s="242"/>
      <c r="J768" s="242"/>
      <c r="K768" s="242"/>
      <c r="L768" s="242"/>
      <c r="M768" s="242"/>
      <c r="N768" s="242"/>
      <c r="O768" s="244"/>
      <c r="Q768" s="214"/>
      <c r="R768" s="214"/>
    </row>
    <row r="769" spans="1:18" s="209" customFormat="1" hidden="1" x14ac:dyDescent="0.2">
      <c r="A769" s="241"/>
      <c r="B769" s="241"/>
      <c r="C769" s="251"/>
      <c r="D769" s="252"/>
      <c r="E769" s="242"/>
      <c r="F769" s="242"/>
      <c r="G769" s="242"/>
      <c r="H769" s="242"/>
      <c r="I769" s="242"/>
      <c r="J769" s="242"/>
      <c r="K769" s="242"/>
      <c r="L769" s="242"/>
      <c r="M769" s="242"/>
      <c r="N769" s="242"/>
      <c r="O769" s="244"/>
      <c r="Q769" s="214"/>
      <c r="R769" s="214"/>
    </row>
    <row r="770" spans="1:18" s="209" customFormat="1" hidden="1" x14ac:dyDescent="0.2">
      <c r="A770" s="241"/>
      <c r="B770" s="241"/>
      <c r="C770" s="251"/>
      <c r="D770" s="252"/>
      <c r="E770" s="242"/>
      <c r="F770" s="242"/>
      <c r="G770" s="242"/>
      <c r="H770" s="242"/>
      <c r="I770" s="242"/>
      <c r="J770" s="242"/>
      <c r="K770" s="242"/>
      <c r="L770" s="242"/>
      <c r="M770" s="242"/>
      <c r="N770" s="242"/>
      <c r="O770" s="244"/>
      <c r="Q770" s="214"/>
      <c r="R770" s="214"/>
    </row>
    <row r="771" spans="1:18" s="209" customFormat="1" hidden="1" x14ac:dyDescent="0.2">
      <c r="A771" s="241"/>
      <c r="B771" s="241"/>
      <c r="C771" s="251"/>
      <c r="D771" s="252"/>
      <c r="E771" s="242"/>
      <c r="F771" s="242"/>
      <c r="G771" s="242"/>
      <c r="H771" s="242"/>
      <c r="I771" s="242"/>
      <c r="J771" s="242"/>
      <c r="K771" s="242"/>
      <c r="L771" s="242"/>
      <c r="M771" s="242"/>
      <c r="N771" s="242"/>
      <c r="O771" s="244"/>
      <c r="Q771" s="214"/>
      <c r="R771" s="214"/>
    </row>
    <row r="772" spans="1:18" s="209" customFormat="1" hidden="1" x14ac:dyDescent="0.2">
      <c r="A772" s="241"/>
      <c r="B772" s="241"/>
      <c r="C772" s="251"/>
      <c r="D772" s="252"/>
      <c r="E772" s="242"/>
      <c r="F772" s="242"/>
      <c r="G772" s="242"/>
      <c r="H772" s="242"/>
      <c r="I772" s="242"/>
      <c r="J772" s="242"/>
      <c r="K772" s="242"/>
      <c r="L772" s="242"/>
      <c r="M772" s="242"/>
      <c r="N772" s="242"/>
      <c r="O772" s="244"/>
      <c r="Q772" s="214"/>
      <c r="R772" s="214"/>
    </row>
    <row r="773" spans="1:18" s="209" customFormat="1" hidden="1" x14ac:dyDescent="0.2">
      <c r="A773" s="241"/>
      <c r="B773" s="241"/>
      <c r="C773" s="251"/>
      <c r="D773" s="252"/>
      <c r="E773" s="242"/>
      <c r="F773" s="242"/>
      <c r="G773" s="242"/>
      <c r="H773" s="242"/>
      <c r="I773" s="242"/>
      <c r="J773" s="242"/>
      <c r="K773" s="242"/>
      <c r="L773" s="242"/>
      <c r="M773" s="242"/>
      <c r="N773" s="242"/>
      <c r="O773" s="244"/>
      <c r="Q773" s="214"/>
      <c r="R773" s="214"/>
    </row>
    <row r="774" spans="1:18" s="209" customFormat="1" hidden="1" x14ac:dyDescent="0.2">
      <c r="A774" s="241"/>
      <c r="B774" s="241"/>
      <c r="C774" s="251"/>
      <c r="D774" s="252"/>
      <c r="E774" s="242"/>
      <c r="F774" s="242"/>
      <c r="G774" s="242"/>
      <c r="H774" s="242"/>
      <c r="I774" s="242"/>
      <c r="J774" s="242"/>
      <c r="K774" s="242"/>
      <c r="L774" s="242"/>
      <c r="M774" s="242"/>
      <c r="N774" s="242"/>
      <c r="O774" s="244"/>
      <c r="Q774" s="214"/>
      <c r="R774" s="214"/>
    </row>
    <row r="775" spans="1:18" s="209" customFormat="1" hidden="1" x14ac:dyDescent="0.2">
      <c r="A775" s="241"/>
      <c r="B775" s="241"/>
      <c r="C775" s="251"/>
      <c r="D775" s="252"/>
      <c r="E775" s="242"/>
      <c r="F775" s="242"/>
      <c r="G775" s="242"/>
      <c r="H775" s="242"/>
      <c r="I775" s="242"/>
      <c r="J775" s="242"/>
      <c r="K775" s="242"/>
      <c r="L775" s="242"/>
      <c r="M775" s="242"/>
      <c r="N775" s="242"/>
      <c r="O775" s="244"/>
      <c r="Q775" s="214"/>
      <c r="R775" s="214"/>
    </row>
    <row r="776" spans="1:18" s="209" customFormat="1" hidden="1" x14ac:dyDescent="0.2">
      <c r="A776" s="241"/>
      <c r="B776" s="241"/>
      <c r="C776" s="251"/>
      <c r="D776" s="252"/>
      <c r="E776" s="242"/>
      <c r="F776" s="242"/>
      <c r="G776" s="242"/>
      <c r="H776" s="242"/>
      <c r="I776" s="242"/>
      <c r="J776" s="242"/>
      <c r="K776" s="242"/>
      <c r="L776" s="242"/>
      <c r="M776" s="242"/>
      <c r="N776" s="242"/>
      <c r="O776" s="244"/>
      <c r="Q776" s="214"/>
      <c r="R776" s="214"/>
    </row>
    <row r="777" spans="1:18" s="209" customFormat="1" hidden="1" x14ac:dyDescent="0.2">
      <c r="A777" s="241"/>
      <c r="B777" s="241"/>
      <c r="C777" s="251"/>
      <c r="D777" s="252"/>
      <c r="E777" s="242"/>
      <c r="F777" s="242"/>
      <c r="G777" s="242"/>
      <c r="H777" s="242"/>
      <c r="I777" s="242"/>
      <c r="J777" s="242"/>
      <c r="K777" s="242"/>
      <c r="L777" s="242"/>
      <c r="M777" s="242"/>
      <c r="N777" s="242"/>
      <c r="O777" s="244"/>
      <c r="Q777" s="214"/>
      <c r="R777" s="214"/>
    </row>
    <row r="778" spans="1:18" s="209" customFormat="1" hidden="1" x14ac:dyDescent="0.2">
      <c r="A778" s="241"/>
      <c r="B778" s="241"/>
      <c r="C778" s="251"/>
      <c r="D778" s="252"/>
      <c r="E778" s="242"/>
      <c r="F778" s="242"/>
      <c r="G778" s="242"/>
      <c r="H778" s="242"/>
      <c r="I778" s="242"/>
      <c r="J778" s="242"/>
      <c r="K778" s="242"/>
      <c r="L778" s="242"/>
      <c r="M778" s="242"/>
      <c r="N778" s="242"/>
      <c r="O778" s="244"/>
      <c r="Q778" s="214"/>
      <c r="R778" s="214"/>
    </row>
    <row r="779" spans="1:18" s="209" customFormat="1" hidden="1" x14ac:dyDescent="0.2">
      <c r="A779" s="241"/>
      <c r="B779" s="241"/>
      <c r="C779" s="251"/>
      <c r="D779" s="252"/>
      <c r="E779" s="242"/>
      <c r="F779" s="242"/>
      <c r="G779" s="242"/>
      <c r="H779" s="242"/>
      <c r="I779" s="242"/>
      <c r="J779" s="242"/>
      <c r="K779" s="242"/>
      <c r="L779" s="242"/>
      <c r="M779" s="242"/>
      <c r="N779" s="242"/>
      <c r="O779" s="244"/>
      <c r="Q779" s="214"/>
      <c r="R779" s="214"/>
    </row>
    <row r="780" spans="1:18" s="209" customFormat="1" hidden="1" x14ac:dyDescent="0.2">
      <c r="A780" s="241"/>
      <c r="B780" s="241"/>
      <c r="C780" s="251"/>
      <c r="D780" s="252"/>
      <c r="E780" s="242"/>
      <c r="F780" s="242"/>
      <c r="G780" s="242"/>
      <c r="H780" s="242"/>
      <c r="I780" s="242"/>
      <c r="J780" s="242"/>
      <c r="K780" s="242"/>
      <c r="L780" s="242"/>
      <c r="M780" s="242"/>
      <c r="N780" s="242"/>
      <c r="O780" s="244"/>
      <c r="Q780" s="214"/>
      <c r="R780" s="214"/>
    </row>
    <row r="781" spans="1:18" s="209" customFormat="1" hidden="1" x14ac:dyDescent="0.2">
      <c r="A781" s="241"/>
      <c r="B781" s="241"/>
      <c r="C781" s="251"/>
      <c r="D781" s="252"/>
      <c r="E781" s="242"/>
      <c r="F781" s="242"/>
      <c r="G781" s="242"/>
      <c r="H781" s="242"/>
      <c r="I781" s="242"/>
      <c r="J781" s="242"/>
      <c r="K781" s="242"/>
      <c r="L781" s="242"/>
      <c r="M781" s="242"/>
      <c r="N781" s="242"/>
      <c r="O781" s="244"/>
      <c r="Q781" s="214"/>
      <c r="R781" s="214"/>
    </row>
    <row r="782" spans="1:18" s="209" customFormat="1" hidden="1" x14ac:dyDescent="0.2">
      <c r="A782" s="241"/>
      <c r="B782" s="241"/>
      <c r="C782" s="251"/>
      <c r="D782" s="252"/>
      <c r="E782" s="242"/>
      <c r="F782" s="242"/>
      <c r="G782" s="242"/>
      <c r="H782" s="242"/>
      <c r="I782" s="242"/>
      <c r="J782" s="242"/>
      <c r="K782" s="242"/>
      <c r="L782" s="242"/>
      <c r="M782" s="242"/>
      <c r="N782" s="242"/>
      <c r="O782" s="244"/>
      <c r="Q782" s="214"/>
      <c r="R782" s="214"/>
    </row>
    <row r="783" spans="1:18" s="209" customFormat="1" hidden="1" x14ac:dyDescent="0.2">
      <c r="A783" s="241"/>
      <c r="B783" s="241"/>
      <c r="C783" s="251"/>
      <c r="D783" s="252"/>
      <c r="E783" s="242"/>
      <c r="F783" s="242"/>
      <c r="G783" s="242"/>
      <c r="H783" s="242"/>
      <c r="I783" s="242"/>
      <c r="J783" s="242"/>
      <c r="K783" s="242"/>
      <c r="L783" s="242"/>
      <c r="M783" s="242"/>
      <c r="N783" s="242"/>
      <c r="O783" s="244"/>
      <c r="Q783" s="214"/>
      <c r="R783" s="214"/>
    </row>
    <row r="784" spans="1:18" s="209" customFormat="1" hidden="1" x14ac:dyDescent="0.2">
      <c r="A784" s="241"/>
      <c r="B784" s="241"/>
      <c r="C784" s="251"/>
      <c r="D784" s="252"/>
      <c r="E784" s="242"/>
      <c r="F784" s="242"/>
      <c r="G784" s="242"/>
      <c r="H784" s="242"/>
      <c r="I784" s="242"/>
      <c r="J784" s="242"/>
      <c r="K784" s="242"/>
      <c r="L784" s="242"/>
      <c r="M784" s="242"/>
      <c r="N784" s="242"/>
      <c r="O784" s="244"/>
      <c r="Q784" s="214"/>
      <c r="R784" s="214"/>
    </row>
    <row r="785" spans="1:18" s="209" customFormat="1" hidden="1" x14ac:dyDescent="0.2">
      <c r="A785" s="241"/>
      <c r="B785" s="241"/>
      <c r="C785" s="251"/>
      <c r="D785" s="252"/>
      <c r="E785" s="242"/>
      <c r="F785" s="242"/>
      <c r="G785" s="242"/>
      <c r="H785" s="242"/>
      <c r="I785" s="242"/>
      <c r="J785" s="242"/>
      <c r="K785" s="242"/>
      <c r="L785" s="242"/>
      <c r="M785" s="242"/>
      <c r="N785" s="242"/>
      <c r="O785" s="244"/>
      <c r="Q785" s="214"/>
      <c r="R785" s="214"/>
    </row>
    <row r="786" spans="1:18" s="209" customFormat="1" hidden="1" x14ac:dyDescent="0.2">
      <c r="A786" s="241"/>
      <c r="B786" s="241"/>
      <c r="C786" s="251"/>
      <c r="D786" s="252"/>
      <c r="E786" s="242"/>
      <c r="F786" s="242"/>
      <c r="G786" s="242"/>
      <c r="H786" s="242"/>
      <c r="I786" s="242"/>
      <c r="J786" s="242"/>
      <c r="K786" s="242"/>
      <c r="L786" s="242"/>
      <c r="M786" s="242"/>
      <c r="N786" s="242"/>
      <c r="O786" s="244"/>
      <c r="Q786" s="214"/>
      <c r="R786" s="214"/>
    </row>
    <row r="787" spans="1:18" s="209" customFormat="1" hidden="1" x14ac:dyDescent="0.2">
      <c r="A787" s="241"/>
      <c r="B787" s="241"/>
      <c r="C787" s="251"/>
      <c r="D787" s="252"/>
      <c r="E787" s="242"/>
      <c r="F787" s="242"/>
      <c r="G787" s="242"/>
      <c r="H787" s="242"/>
      <c r="I787" s="242"/>
      <c r="J787" s="242"/>
      <c r="K787" s="242"/>
      <c r="L787" s="242"/>
      <c r="M787" s="242"/>
      <c r="N787" s="242"/>
      <c r="O787" s="244"/>
      <c r="Q787" s="214"/>
      <c r="R787" s="214"/>
    </row>
    <row r="788" spans="1:18" s="209" customFormat="1" hidden="1" x14ac:dyDescent="0.2">
      <c r="A788" s="241"/>
      <c r="B788" s="241"/>
      <c r="C788" s="251"/>
      <c r="D788" s="252"/>
      <c r="E788" s="242"/>
      <c r="F788" s="242"/>
      <c r="G788" s="242"/>
      <c r="H788" s="242"/>
      <c r="I788" s="242"/>
      <c r="J788" s="242"/>
      <c r="K788" s="242"/>
      <c r="L788" s="242"/>
      <c r="M788" s="242"/>
      <c r="N788" s="242"/>
      <c r="O788" s="244"/>
      <c r="Q788" s="214"/>
      <c r="R788" s="214"/>
    </row>
    <row r="789" spans="1:18" s="209" customFormat="1" hidden="1" x14ac:dyDescent="0.2">
      <c r="A789" s="241"/>
      <c r="B789" s="241"/>
      <c r="C789" s="251"/>
      <c r="D789" s="252"/>
      <c r="E789" s="242"/>
      <c r="F789" s="242"/>
      <c r="G789" s="242"/>
      <c r="H789" s="242"/>
      <c r="I789" s="242"/>
      <c r="J789" s="242"/>
      <c r="K789" s="242"/>
      <c r="L789" s="242"/>
      <c r="M789" s="242"/>
      <c r="N789" s="242"/>
      <c r="O789" s="244"/>
      <c r="Q789" s="214"/>
      <c r="R789" s="214"/>
    </row>
    <row r="790" spans="1:18" s="209" customFormat="1" hidden="1" x14ac:dyDescent="0.2">
      <c r="A790" s="241"/>
      <c r="B790" s="241"/>
      <c r="C790" s="251"/>
      <c r="D790" s="252"/>
      <c r="E790" s="242"/>
      <c r="F790" s="242"/>
      <c r="G790" s="242"/>
      <c r="H790" s="242"/>
      <c r="I790" s="242"/>
      <c r="J790" s="242"/>
      <c r="K790" s="242"/>
      <c r="L790" s="242"/>
      <c r="M790" s="242"/>
      <c r="N790" s="242"/>
      <c r="O790" s="244"/>
      <c r="Q790" s="214"/>
      <c r="R790" s="214"/>
    </row>
    <row r="791" spans="1:18" s="209" customFormat="1" hidden="1" x14ac:dyDescent="0.2">
      <c r="A791" s="241"/>
      <c r="B791" s="241"/>
      <c r="C791" s="251"/>
      <c r="D791" s="252"/>
      <c r="E791" s="242"/>
      <c r="F791" s="242"/>
      <c r="G791" s="242"/>
      <c r="H791" s="242"/>
      <c r="I791" s="242"/>
      <c r="J791" s="242"/>
      <c r="K791" s="242"/>
      <c r="L791" s="242"/>
      <c r="M791" s="242"/>
      <c r="N791" s="242"/>
      <c r="O791" s="244"/>
      <c r="Q791" s="214"/>
      <c r="R791" s="214"/>
    </row>
    <row r="792" spans="1:18" s="209" customFormat="1" hidden="1" x14ac:dyDescent="0.2">
      <c r="A792" s="241"/>
      <c r="B792" s="241"/>
      <c r="C792" s="251"/>
      <c r="D792" s="252"/>
      <c r="E792" s="242"/>
      <c r="F792" s="242"/>
      <c r="G792" s="242"/>
      <c r="H792" s="242"/>
      <c r="I792" s="242"/>
      <c r="J792" s="242"/>
      <c r="K792" s="242"/>
      <c r="L792" s="242"/>
      <c r="M792" s="242"/>
      <c r="N792" s="242"/>
      <c r="O792" s="244"/>
      <c r="Q792" s="214"/>
      <c r="R792" s="214"/>
    </row>
    <row r="793" spans="1:18" s="209" customFormat="1" hidden="1" x14ac:dyDescent="0.2">
      <c r="A793" s="241"/>
      <c r="B793" s="241"/>
      <c r="C793" s="251"/>
      <c r="D793" s="252"/>
      <c r="E793" s="242"/>
      <c r="F793" s="242"/>
      <c r="G793" s="242"/>
      <c r="H793" s="242"/>
      <c r="I793" s="242"/>
      <c r="J793" s="242"/>
      <c r="K793" s="242"/>
      <c r="L793" s="242"/>
      <c r="M793" s="242"/>
      <c r="N793" s="242"/>
      <c r="O793" s="244"/>
      <c r="Q793" s="214"/>
      <c r="R793" s="214"/>
    </row>
    <row r="794" spans="1:18" s="209" customFormat="1" hidden="1" x14ac:dyDescent="0.2">
      <c r="A794" s="241"/>
      <c r="B794" s="241"/>
      <c r="C794" s="251"/>
      <c r="D794" s="252"/>
      <c r="E794" s="242"/>
      <c r="F794" s="242"/>
      <c r="G794" s="242"/>
      <c r="H794" s="242"/>
      <c r="I794" s="242"/>
      <c r="J794" s="242"/>
      <c r="K794" s="242"/>
      <c r="L794" s="242"/>
      <c r="M794" s="242"/>
      <c r="N794" s="242"/>
      <c r="O794" s="244"/>
      <c r="Q794" s="214"/>
      <c r="R794" s="214"/>
    </row>
    <row r="795" spans="1:18" s="209" customFormat="1" hidden="1" x14ac:dyDescent="0.2">
      <c r="A795" s="241"/>
      <c r="B795" s="241"/>
      <c r="C795" s="251"/>
      <c r="D795" s="252"/>
      <c r="E795" s="242"/>
      <c r="F795" s="242"/>
      <c r="G795" s="242"/>
      <c r="H795" s="242"/>
      <c r="I795" s="242"/>
      <c r="J795" s="242"/>
      <c r="K795" s="242"/>
      <c r="L795" s="242"/>
      <c r="M795" s="242"/>
      <c r="N795" s="242"/>
      <c r="O795" s="244"/>
      <c r="Q795" s="214"/>
      <c r="R795" s="214"/>
    </row>
    <row r="796" spans="1:18" s="209" customFormat="1" hidden="1" x14ac:dyDescent="0.2">
      <c r="A796" s="241"/>
      <c r="B796" s="241"/>
      <c r="C796" s="251"/>
      <c r="D796" s="252"/>
      <c r="E796" s="242"/>
      <c r="F796" s="242"/>
      <c r="G796" s="242"/>
      <c r="H796" s="242"/>
      <c r="I796" s="242"/>
      <c r="J796" s="242"/>
      <c r="K796" s="242"/>
      <c r="L796" s="242"/>
      <c r="M796" s="242"/>
      <c r="N796" s="242"/>
      <c r="O796" s="244"/>
      <c r="Q796" s="214"/>
      <c r="R796" s="214"/>
    </row>
    <row r="797" spans="1:18" s="209" customFormat="1" hidden="1" x14ac:dyDescent="0.2">
      <c r="A797" s="241"/>
      <c r="B797" s="241"/>
      <c r="C797" s="251"/>
      <c r="D797" s="252"/>
      <c r="E797" s="242"/>
      <c r="F797" s="242"/>
      <c r="G797" s="242"/>
      <c r="H797" s="242"/>
      <c r="I797" s="242"/>
      <c r="J797" s="242"/>
      <c r="K797" s="242"/>
      <c r="L797" s="242"/>
      <c r="M797" s="242"/>
      <c r="N797" s="242"/>
      <c r="O797" s="244"/>
      <c r="Q797" s="214"/>
      <c r="R797" s="214"/>
    </row>
    <row r="798" spans="1:18" s="209" customFormat="1" hidden="1" x14ac:dyDescent="0.2">
      <c r="A798" s="241"/>
      <c r="B798" s="241"/>
      <c r="C798" s="251"/>
      <c r="D798" s="252"/>
      <c r="E798" s="242"/>
      <c r="F798" s="242"/>
      <c r="G798" s="242"/>
      <c r="H798" s="242"/>
      <c r="I798" s="242"/>
      <c r="J798" s="242"/>
      <c r="K798" s="242"/>
      <c r="L798" s="242"/>
      <c r="M798" s="242"/>
      <c r="N798" s="242"/>
      <c r="O798" s="244"/>
      <c r="Q798" s="214"/>
      <c r="R798" s="214"/>
    </row>
    <row r="799" spans="1:18" s="209" customFormat="1" hidden="1" x14ac:dyDescent="0.2">
      <c r="A799" s="241"/>
      <c r="B799" s="241"/>
      <c r="C799" s="251"/>
      <c r="D799" s="252"/>
      <c r="E799" s="242"/>
      <c r="F799" s="242"/>
      <c r="G799" s="242"/>
      <c r="H799" s="242"/>
      <c r="I799" s="242"/>
      <c r="J799" s="242"/>
      <c r="K799" s="242"/>
      <c r="L799" s="242"/>
      <c r="M799" s="242"/>
      <c r="N799" s="242"/>
      <c r="O799" s="244"/>
      <c r="Q799" s="214"/>
      <c r="R799" s="214"/>
    </row>
    <row r="800" spans="1:18" s="209" customFormat="1" hidden="1" x14ac:dyDescent="0.2">
      <c r="A800" s="241"/>
      <c r="B800" s="241"/>
      <c r="C800" s="251"/>
      <c r="D800" s="252"/>
      <c r="E800" s="242"/>
      <c r="F800" s="242"/>
      <c r="G800" s="242"/>
      <c r="H800" s="242"/>
      <c r="I800" s="242"/>
      <c r="J800" s="242"/>
      <c r="K800" s="242"/>
      <c r="L800" s="242"/>
      <c r="M800" s="242"/>
      <c r="N800" s="242"/>
      <c r="O800" s="244"/>
      <c r="Q800" s="214"/>
      <c r="R800" s="214"/>
    </row>
    <row r="801" spans="1:18" s="209" customFormat="1" hidden="1" x14ac:dyDescent="0.2">
      <c r="A801" s="241"/>
      <c r="B801" s="241"/>
      <c r="C801" s="251"/>
      <c r="D801" s="252"/>
      <c r="E801" s="242"/>
      <c r="F801" s="242"/>
      <c r="G801" s="242"/>
      <c r="H801" s="242"/>
      <c r="I801" s="242"/>
      <c r="J801" s="242"/>
      <c r="K801" s="242"/>
      <c r="L801" s="242"/>
      <c r="M801" s="242"/>
      <c r="N801" s="242"/>
      <c r="O801" s="244"/>
      <c r="Q801" s="214"/>
      <c r="R801" s="214"/>
    </row>
    <row r="802" spans="1:18" s="209" customFormat="1" hidden="1" x14ac:dyDescent="0.2">
      <c r="A802" s="241"/>
      <c r="B802" s="241"/>
      <c r="C802" s="251"/>
      <c r="D802" s="252"/>
      <c r="E802" s="242"/>
      <c r="F802" s="242"/>
      <c r="G802" s="242"/>
      <c r="H802" s="242"/>
      <c r="I802" s="242"/>
      <c r="J802" s="242"/>
      <c r="K802" s="242"/>
      <c r="L802" s="242"/>
      <c r="M802" s="242"/>
      <c r="N802" s="242"/>
      <c r="O802" s="244"/>
      <c r="Q802" s="214"/>
      <c r="R802" s="214"/>
    </row>
    <row r="803" spans="1:18" s="209" customFormat="1" hidden="1" x14ac:dyDescent="0.2">
      <c r="A803" s="241"/>
      <c r="B803" s="241"/>
      <c r="C803" s="251"/>
      <c r="D803" s="252"/>
      <c r="E803" s="242"/>
      <c r="F803" s="242"/>
      <c r="G803" s="242"/>
      <c r="H803" s="242"/>
      <c r="I803" s="242"/>
      <c r="J803" s="242"/>
      <c r="K803" s="242"/>
      <c r="L803" s="242"/>
      <c r="M803" s="242"/>
      <c r="N803" s="242"/>
      <c r="O803" s="244"/>
      <c r="Q803" s="214"/>
      <c r="R803" s="214"/>
    </row>
    <row r="804" spans="1:18" s="209" customFormat="1" hidden="1" x14ac:dyDescent="0.2">
      <c r="A804" s="241"/>
      <c r="B804" s="241"/>
      <c r="C804" s="251"/>
      <c r="D804" s="252"/>
      <c r="E804" s="242"/>
      <c r="F804" s="242"/>
      <c r="G804" s="242"/>
      <c r="H804" s="242"/>
      <c r="I804" s="242"/>
      <c r="J804" s="242"/>
      <c r="K804" s="242"/>
      <c r="L804" s="242"/>
      <c r="M804" s="242"/>
      <c r="N804" s="242"/>
      <c r="O804" s="244"/>
      <c r="Q804" s="214"/>
      <c r="R804" s="214"/>
    </row>
    <row r="805" spans="1:18" s="209" customFormat="1" hidden="1" x14ac:dyDescent="0.2">
      <c r="A805" s="241"/>
      <c r="B805" s="241"/>
      <c r="C805" s="251"/>
      <c r="D805" s="252"/>
      <c r="E805" s="242"/>
      <c r="F805" s="242"/>
      <c r="G805" s="242"/>
      <c r="H805" s="242"/>
      <c r="I805" s="242"/>
      <c r="J805" s="242"/>
      <c r="K805" s="242"/>
      <c r="L805" s="242"/>
      <c r="M805" s="242"/>
      <c r="N805" s="242"/>
      <c r="O805" s="244"/>
      <c r="Q805" s="214"/>
      <c r="R805" s="214"/>
    </row>
    <row r="806" spans="1:18" s="209" customFormat="1" hidden="1" x14ac:dyDescent="0.2">
      <c r="A806" s="241"/>
      <c r="B806" s="241"/>
      <c r="C806" s="251"/>
      <c r="D806" s="252"/>
      <c r="E806" s="242"/>
      <c r="F806" s="242"/>
      <c r="G806" s="242"/>
      <c r="H806" s="242"/>
      <c r="I806" s="242"/>
      <c r="J806" s="242"/>
      <c r="K806" s="242"/>
      <c r="L806" s="242"/>
      <c r="M806" s="242"/>
      <c r="N806" s="242"/>
      <c r="O806" s="244"/>
      <c r="Q806" s="214"/>
      <c r="R806" s="214"/>
    </row>
    <row r="807" spans="1:18" s="209" customFormat="1" hidden="1" x14ac:dyDescent="0.2">
      <c r="A807" s="241"/>
      <c r="B807" s="241"/>
      <c r="C807" s="251"/>
      <c r="D807" s="252"/>
      <c r="E807" s="242"/>
      <c r="F807" s="242"/>
      <c r="G807" s="242"/>
      <c r="H807" s="242"/>
      <c r="I807" s="242"/>
      <c r="J807" s="242"/>
      <c r="K807" s="242"/>
      <c r="L807" s="242"/>
      <c r="M807" s="242"/>
      <c r="N807" s="242"/>
      <c r="O807" s="244"/>
      <c r="Q807" s="214"/>
      <c r="R807" s="214"/>
    </row>
    <row r="808" spans="1:18" s="209" customFormat="1" hidden="1" x14ac:dyDescent="0.2">
      <c r="A808" s="241"/>
      <c r="B808" s="241"/>
      <c r="C808" s="251"/>
      <c r="D808" s="252"/>
      <c r="E808" s="242"/>
      <c r="F808" s="242"/>
      <c r="G808" s="242"/>
      <c r="H808" s="242"/>
      <c r="I808" s="242"/>
      <c r="J808" s="242"/>
      <c r="K808" s="242"/>
      <c r="L808" s="242"/>
      <c r="M808" s="242"/>
      <c r="N808" s="242"/>
      <c r="O808" s="244"/>
      <c r="Q808" s="214"/>
      <c r="R808" s="214"/>
    </row>
    <row r="809" spans="1:18" s="209" customFormat="1" hidden="1" x14ac:dyDescent="0.2">
      <c r="A809" s="241"/>
      <c r="B809" s="241"/>
      <c r="C809" s="251"/>
      <c r="D809" s="252"/>
      <c r="E809" s="242"/>
      <c r="F809" s="242"/>
      <c r="G809" s="242"/>
      <c r="H809" s="242"/>
      <c r="I809" s="242"/>
      <c r="J809" s="242"/>
      <c r="K809" s="242"/>
      <c r="L809" s="242"/>
      <c r="M809" s="242"/>
      <c r="N809" s="242"/>
      <c r="O809" s="244"/>
      <c r="Q809" s="214"/>
      <c r="R809" s="214"/>
    </row>
    <row r="810" spans="1:18" s="209" customFormat="1" hidden="1" x14ac:dyDescent="0.2">
      <c r="A810" s="241"/>
      <c r="B810" s="241"/>
      <c r="C810" s="251"/>
      <c r="D810" s="252"/>
      <c r="E810" s="242"/>
      <c r="F810" s="242"/>
      <c r="G810" s="242"/>
      <c r="H810" s="242"/>
      <c r="I810" s="242"/>
      <c r="J810" s="242"/>
      <c r="K810" s="242"/>
      <c r="L810" s="242"/>
      <c r="M810" s="242"/>
      <c r="N810" s="242"/>
      <c r="O810" s="244"/>
      <c r="Q810" s="214"/>
      <c r="R810" s="214"/>
    </row>
    <row r="811" spans="1:18" s="209" customFormat="1" hidden="1" x14ac:dyDescent="0.2">
      <c r="A811" s="241"/>
      <c r="B811" s="241"/>
      <c r="C811" s="251"/>
      <c r="D811" s="252"/>
      <c r="E811" s="242"/>
      <c r="F811" s="242"/>
      <c r="G811" s="242"/>
      <c r="H811" s="242"/>
      <c r="I811" s="242"/>
      <c r="J811" s="242"/>
      <c r="K811" s="242"/>
      <c r="L811" s="242"/>
      <c r="M811" s="242"/>
      <c r="N811" s="242"/>
      <c r="O811" s="244"/>
      <c r="Q811" s="214"/>
      <c r="R811" s="214"/>
    </row>
    <row r="812" spans="1:18" s="209" customFormat="1" hidden="1" x14ac:dyDescent="0.2">
      <c r="A812" s="241"/>
      <c r="B812" s="241"/>
      <c r="C812" s="251"/>
      <c r="D812" s="252"/>
      <c r="E812" s="242"/>
      <c r="F812" s="242"/>
      <c r="G812" s="242"/>
      <c r="H812" s="242"/>
      <c r="I812" s="242"/>
      <c r="J812" s="242"/>
      <c r="K812" s="242"/>
      <c r="L812" s="242"/>
      <c r="M812" s="242"/>
      <c r="N812" s="242"/>
      <c r="O812" s="244"/>
      <c r="Q812" s="214"/>
      <c r="R812" s="214"/>
    </row>
    <row r="813" spans="1:18" s="209" customFormat="1" hidden="1" x14ac:dyDescent="0.2">
      <c r="A813" s="241"/>
      <c r="B813" s="241"/>
      <c r="C813" s="251"/>
      <c r="D813" s="252"/>
      <c r="E813" s="242"/>
      <c r="F813" s="242"/>
      <c r="G813" s="242"/>
      <c r="H813" s="242"/>
      <c r="I813" s="242"/>
      <c r="J813" s="242"/>
      <c r="K813" s="242"/>
      <c r="L813" s="242"/>
      <c r="M813" s="242"/>
      <c r="N813" s="242"/>
      <c r="O813" s="244"/>
      <c r="Q813" s="214"/>
      <c r="R813" s="214"/>
    </row>
    <row r="814" spans="1:18" s="209" customFormat="1" hidden="1" x14ac:dyDescent="0.2">
      <c r="A814" s="241"/>
      <c r="B814" s="241"/>
      <c r="C814" s="251"/>
      <c r="D814" s="252"/>
      <c r="E814" s="242"/>
      <c r="F814" s="242"/>
      <c r="G814" s="242"/>
      <c r="H814" s="242"/>
      <c r="I814" s="242"/>
      <c r="J814" s="242"/>
      <c r="K814" s="242"/>
      <c r="L814" s="242"/>
      <c r="M814" s="242"/>
      <c r="N814" s="242"/>
      <c r="O814" s="244"/>
      <c r="Q814" s="214"/>
      <c r="R814" s="214"/>
    </row>
    <row r="815" spans="1:18" s="209" customFormat="1" hidden="1" x14ac:dyDescent="0.2">
      <c r="A815" s="241"/>
      <c r="B815" s="241"/>
      <c r="C815" s="251"/>
      <c r="D815" s="252"/>
      <c r="E815" s="242"/>
      <c r="F815" s="242"/>
      <c r="G815" s="242"/>
      <c r="H815" s="242"/>
      <c r="I815" s="242"/>
      <c r="J815" s="242"/>
      <c r="K815" s="242"/>
      <c r="L815" s="242"/>
      <c r="M815" s="242"/>
      <c r="N815" s="242"/>
      <c r="O815" s="244"/>
      <c r="Q815" s="214"/>
      <c r="R815" s="214"/>
    </row>
    <row r="816" spans="1:18" s="209" customFormat="1" hidden="1" x14ac:dyDescent="0.2">
      <c r="A816" s="241"/>
      <c r="B816" s="241"/>
      <c r="C816" s="251"/>
      <c r="D816" s="252"/>
      <c r="E816" s="242"/>
      <c r="F816" s="242"/>
      <c r="G816" s="242"/>
      <c r="H816" s="242"/>
      <c r="I816" s="242"/>
      <c r="J816" s="242"/>
      <c r="K816" s="242"/>
      <c r="L816" s="242"/>
      <c r="M816" s="242"/>
      <c r="N816" s="242"/>
      <c r="O816" s="244"/>
      <c r="Q816" s="214"/>
      <c r="R816" s="214"/>
    </row>
    <row r="817" spans="1:18" s="209" customFormat="1" hidden="1" x14ac:dyDescent="0.2">
      <c r="A817" s="241"/>
      <c r="B817" s="241"/>
      <c r="C817" s="251"/>
      <c r="D817" s="252"/>
      <c r="E817" s="242"/>
      <c r="F817" s="242"/>
      <c r="G817" s="242"/>
      <c r="H817" s="242"/>
      <c r="I817" s="242"/>
      <c r="J817" s="242"/>
      <c r="K817" s="242"/>
      <c r="L817" s="242"/>
      <c r="M817" s="242"/>
      <c r="N817" s="242"/>
      <c r="O817" s="244"/>
      <c r="Q817" s="214"/>
      <c r="R817" s="214"/>
    </row>
    <row r="818" spans="1:18" s="209" customFormat="1" hidden="1" x14ac:dyDescent="0.2">
      <c r="A818" s="241"/>
      <c r="B818" s="241"/>
      <c r="C818" s="251"/>
      <c r="D818" s="252"/>
      <c r="E818" s="242"/>
      <c r="F818" s="242"/>
      <c r="G818" s="242"/>
      <c r="H818" s="242"/>
      <c r="I818" s="242"/>
      <c r="J818" s="242"/>
      <c r="K818" s="242"/>
      <c r="L818" s="242"/>
      <c r="M818" s="242"/>
      <c r="N818" s="242"/>
      <c r="O818" s="244"/>
      <c r="Q818" s="214"/>
      <c r="R818" s="214"/>
    </row>
    <row r="819" spans="1:18" s="209" customFormat="1" hidden="1" x14ac:dyDescent="0.2">
      <c r="A819" s="241"/>
      <c r="B819" s="241"/>
      <c r="C819" s="251"/>
      <c r="D819" s="252"/>
      <c r="E819" s="242"/>
      <c r="F819" s="242"/>
      <c r="G819" s="242"/>
      <c r="H819" s="242"/>
      <c r="I819" s="242"/>
      <c r="J819" s="242"/>
      <c r="K819" s="242"/>
      <c r="L819" s="242"/>
      <c r="M819" s="242"/>
      <c r="N819" s="242"/>
      <c r="O819" s="244"/>
      <c r="Q819" s="214"/>
      <c r="R819" s="214"/>
    </row>
    <row r="820" spans="1:18" s="209" customFormat="1" hidden="1" x14ac:dyDescent="0.2">
      <c r="A820" s="241"/>
      <c r="B820" s="241"/>
      <c r="C820" s="251"/>
      <c r="D820" s="252"/>
      <c r="E820" s="242"/>
      <c r="F820" s="242"/>
      <c r="G820" s="242"/>
      <c r="H820" s="242"/>
      <c r="I820" s="242"/>
      <c r="J820" s="242"/>
      <c r="K820" s="242"/>
      <c r="L820" s="242"/>
      <c r="M820" s="242"/>
      <c r="N820" s="242"/>
      <c r="O820" s="244"/>
      <c r="Q820" s="214"/>
      <c r="R820" s="214"/>
    </row>
    <row r="821" spans="1:18" s="209" customFormat="1" hidden="1" x14ac:dyDescent="0.2">
      <c r="A821" s="241"/>
      <c r="B821" s="241"/>
      <c r="C821" s="251"/>
      <c r="D821" s="252"/>
      <c r="E821" s="242"/>
      <c r="F821" s="242"/>
      <c r="G821" s="242"/>
      <c r="H821" s="242"/>
      <c r="I821" s="242"/>
      <c r="J821" s="242"/>
      <c r="K821" s="242"/>
      <c r="L821" s="242"/>
      <c r="M821" s="242"/>
      <c r="N821" s="242"/>
      <c r="O821" s="244"/>
      <c r="Q821" s="214"/>
      <c r="R821" s="214"/>
    </row>
    <row r="822" spans="1:18" s="209" customFormat="1" hidden="1" x14ac:dyDescent="0.2">
      <c r="A822" s="241"/>
      <c r="B822" s="241"/>
      <c r="C822" s="251"/>
      <c r="D822" s="252"/>
      <c r="E822" s="242"/>
      <c r="F822" s="242"/>
      <c r="G822" s="242"/>
      <c r="H822" s="242"/>
      <c r="I822" s="242"/>
      <c r="J822" s="242"/>
      <c r="K822" s="242"/>
      <c r="L822" s="242"/>
      <c r="M822" s="242"/>
      <c r="N822" s="242"/>
      <c r="O822" s="244"/>
      <c r="Q822" s="214"/>
      <c r="R822" s="214"/>
    </row>
    <row r="823" spans="1:18" s="209" customFormat="1" hidden="1" x14ac:dyDescent="0.2">
      <c r="A823" s="241"/>
      <c r="B823" s="241"/>
      <c r="C823" s="251"/>
      <c r="D823" s="252"/>
      <c r="E823" s="242"/>
      <c r="F823" s="242"/>
      <c r="G823" s="242"/>
      <c r="H823" s="242"/>
      <c r="I823" s="242"/>
      <c r="J823" s="242"/>
      <c r="K823" s="242"/>
      <c r="L823" s="242"/>
      <c r="M823" s="242"/>
      <c r="N823" s="242"/>
      <c r="O823" s="244"/>
      <c r="Q823" s="214"/>
      <c r="R823" s="214"/>
    </row>
    <row r="824" spans="1:18" s="209" customFormat="1" hidden="1" x14ac:dyDescent="0.2">
      <c r="A824" s="241"/>
      <c r="B824" s="241"/>
      <c r="C824" s="251"/>
      <c r="D824" s="252"/>
      <c r="E824" s="242"/>
      <c r="F824" s="242"/>
      <c r="G824" s="242"/>
      <c r="H824" s="242"/>
      <c r="I824" s="242"/>
      <c r="J824" s="242"/>
      <c r="K824" s="242"/>
      <c r="L824" s="242"/>
      <c r="M824" s="242"/>
      <c r="N824" s="242"/>
      <c r="O824" s="244"/>
      <c r="Q824" s="214"/>
      <c r="R824" s="214"/>
    </row>
    <row r="825" spans="1:18" s="209" customFormat="1" hidden="1" x14ac:dyDescent="0.2">
      <c r="A825" s="241"/>
      <c r="B825" s="241"/>
      <c r="C825" s="251"/>
      <c r="D825" s="252"/>
      <c r="E825" s="242"/>
      <c r="F825" s="242"/>
      <c r="G825" s="242"/>
      <c r="H825" s="242"/>
      <c r="I825" s="242"/>
      <c r="J825" s="242"/>
      <c r="K825" s="242"/>
      <c r="L825" s="242"/>
      <c r="M825" s="242"/>
      <c r="N825" s="242"/>
      <c r="O825" s="244"/>
      <c r="Q825" s="214"/>
      <c r="R825" s="214"/>
    </row>
    <row r="826" spans="1:18" s="209" customFormat="1" hidden="1" x14ac:dyDescent="0.2">
      <c r="A826" s="241"/>
      <c r="B826" s="241"/>
      <c r="C826" s="251"/>
      <c r="D826" s="252"/>
      <c r="E826" s="242"/>
      <c r="F826" s="242"/>
      <c r="G826" s="242"/>
      <c r="H826" s="242"/>
      <c r="I826" s="242"/>
      <c r="J826" s="242"/>
      <c r="K826" s="242"/>
      <c r="L826" s="242"/>
      <c r="M826" s="242"/>
      <c r="N826" s="242"/>
      <c r="O826" s="244"/>
      <c r="Q826" s="214"/>
      <c r="R826" s="214"/>
    </row>
    <row r="827" spans="1:18" s="209" customFormat="1" hidden="1" x14ac:dyDescent="0.2">
      <c r="A827" s="241"/>
      <c r="B827" s="241"/>
      <c r="C827" s="251"/>
      <c r="D827" s="252"/>
      <c r="E827" s="242"/>
      <c r="F827" s="242"/>
      <c r="G827" s="242"/>
      <c r="H827" s="242"/>
      <c r="I827" s="242"/>
      <c r="J827" s="242"/>
      <c r="K827" s="242"/>
      <c r="L827" s="242"/>
      <c r="M827" s="242"/>
      <c r="N827" s="242"/>
      <c r="O827" s="244"/>
      <c r="Q827" s="214"/>
      <c r="R827" s="214"/>
    </row>
    <row r="828" spans="1:18" s="209" customFormat="1" hidden="1" x14ac:dyDescent="0.2">
      <c r="A828" s="241"/>
      <c r="B828" s="241"/>
      <c r="C828" s="251"/>
      <c r="D828" s="252"/>
      <c r="E828" s="242"/>
      <c r="F828" s="242"/>
      <c r="G828" s="242"/>
      <c r="H828" s="242"/>
      <c r="I828" s="242"/>
      <c r="J828" s="242"/>
      <c r="K828" s="242"/>
      <c r="L828" s="242"/>
      <c r="M828" s="242"/>
      <c r="N828" s="242"/>
      <c r="O828" s="244"/>
      <c r="Q828" s="214"/>
      <c r="R828" s="214"/>
    </row>
    <row r="829" spans="1:18" s="209" customFormat="1" hidden="1" x14ac:dyDescent="0.2">
      <c r="A829" s="241"/>
      <c r="B829" s="241"/>
      <c r="C829" s="251"/>
      <c r="D829" s="252"/>
      <c r="E829" s="242"/>
      <c r="F829" s="242"/>
      <c r="G829" s="242"/>
      <c r="H829" s="242"/>
      <c r="I829" s="242"/>
      <c r="J829" s="242"/>
      <c r="K829" s="242"/>
      <c r="L829" s="242"/>
      <c r="M829" s="242"/>
      <c r="N829" s="242"/>
      <c r="O829" s="244"/>
      <c r="Q829" s="214"/>
      <c r="R829" s="214"/>
    </row>
    <row r="830" spans="1:18" s="209" customFormat="1" hidden="1" x14ac:dyDescent="0.2">
      <c r="A830" s="241"/>
      <c r="B830" s="241"/>
      <c r="C830" s="251"/>
      <c r="D830" s="252"/>
      <c r="E830" s="242"/>
      <c r="F830" s="242"/>
      <c r="G830" s="242"/>
      <c r="H830" s="242"/>
      <c r="I830" s="242"/>
      <c r="J830" s="242"/>
      <c r="K830" s="242"/>
      <c r="L830" s="242"/>
      <c r="M830" s="242"/>
      <c r="N830" s="242"/>
      <c r="O830" s="244"/>
      <c r="Q830" s="214"/>
      <c r="R830" s="214"/>
    </row>
    <row r="831" spans="1:18" s="209" customFormat="1" hidden="1" x14ac:dyDescent="0.2">
      <c r="A831" s="241"/>
      <c r="B831" s="241"/>
      <c r="C831" s="251"/>
      <c r="D831" s="252"/>
      <c r="E831" s="242"/>
      <c r="F831" s="242"/>
      <c r="G831" s="242"/>
      <c r="H831" s="242"/>
      <c r="I831" s="242"/>
      <c r="J831" s="242"/>
      <c r="K831" s="242"/>
      <c r="L831" s="242"/>
      <c r="M831" s="242"/>
      <c r="N831" s="242"/>
      <c r="O831" s="244"/>
      <c r="Q831" s="214"/>
      <c r="R831" s="214"/>
    </row>
    <row r="832" spans="1:18" s="209" customFormat="1" hidden="1" x14ac:dyDescent="0.2">
      <c r="A832" s="241"/>
      <c r="B832" s="241"/>
      <c r="C832" s="251"/>
      <c r="D832" s="252"/>
      <c r="E832" s="242"/>
      <c r="F832" s="242"/>
      <c r="G832" s="242"/>
      <c r="H832" s="242"/>
      <c r="I832" s="242"/>
      <c r="J832" s="242"/>
      <c r="K832" s="242"/>
      <c r="L832" s="242"/>
      <c r="M832" s="242"/>
      <c r="N832" s="242"/>
      <c r="O832" s="244"/>
      <c r="Q832" s="214"/>
      <c r="R832" s="214"/>
    </row>
    <row r="833" spans="1:18" s="209" customFormat="1" hidden="1" x14ac:dyDescent="0.2">
      <c r="A833" s="241"/>
      <c r="B833" s="241"/>
      <c r="C833" s="251"/>
      <c r="D833" s="252"/>
      <c r="E833" s="242"/>
      <c r="F833" s="242"/>
      <c r="G833" s="242"/>
      <c r="H833" s="242"/>
      <c r="I833" s="242"/>
      <c r="J833" s="242"/>
      <c r="K833" s="242"/>
      <c r="L833" s="242"/>
      <c r="M833" s="242"/>
      <c r="N833" s="242"/>
      <c r="O833" s="244"/>
      <c r="Q833" s="214"/>
      <c r="R833" s="214"/>
    </row>
    <row r="834" spans="1:18" s="209" customFormat="1" hidden="1" x14ac:dyDescent="0.2">
      <c r="A834" s="241"/>
      <c r="B834" s="241"/>
      <c r="C834" s="251"/>
      <c r="D834" s="252"/>
      <c r="E834" s="242"/>
      <c r="F834" s="242"/>
      <c r="G834" s="242"/>
      <c r="H834" s="242"/>
      <c r="I834" s="242"/>
      <c r="J834" s="242"/>
      <c r="K834" s="242"/>
      <c r="L834" s="242"/>
      <c r="M834" s="242"/>
      <c r="N834" s="242"/>
      <c r="O834" s="244"/>
      <c r="Q834" s="214"/>
      <c r="R834" s="214"/>
    </row>
    <row r="835" spans="1:18" s="209" customFormat="1" hidden="1" x14ac:dyDescent="0.2">
      <c r="A835" s="241"/>
      <c r="B835" s="241"/>
      <c r="C835" s="251"/>
      <c r="D835" s="252"/>
      <c r="E835" s="242"/>
      <c r="F835" s="242"/>
      <c r="G835" s="242"/>
      <c r="H835" s="242"/>
      <c r="I835" s="242"/>
      <c r="J835" s="242"/>
      <c r="K835" s="242"/>
      <c r="L835" s="242"/>
      <c r="M835" s="242"/>
      <c r="N835" s="242"/>
      <c r="O835" s="244"/>
      <c r="Q835" s="214"/>
      <c r="R835" s="214"/>
    </row>
    <row r="836" spans="1:18" s="209" customFormat="1" hidden="1" x14ac:dyDescent="0.2">
      <c r="A836" s="241"/>
      <c r="B836" s="241"/>
      <c r="C836" s="251"/>
      <c r="D836" s="252"/>
      <c r="E836" s="242"/>
      <c r="F836" s="242"/>
      <c r="G836" s="242"/>
      <c r="H836" s="242"/>
      <c r="I836" s="242"/>
      <c r="J836" s="242"/>
      <c r="K836" s="242"/>
      <c r="L836" s="242"/>
      <c r="M836" s="242"/>
      <c r="N836" s="242"/>
      <c r="O836" s="244"/>
      <c r="Q836" s="214"/>
      <c r="R836" s="214"/>
    </row>
    <row r="837" spans="1:18" s="209" customFormat="1" hidden="1" x14ac:dyDescent="0.2">
      <c r="A837" s="241"/>
      <c r="B837" s="241"/>
      <c r="C837" s="251"/>
      <c r="D837" s="252"/>
      <c r="E837" s="242"/>
      <c r="F837" s="242"/>
      <c r="G837" s="242"/>
      <c r="H837" s="242"/>
      <c r="I837" s="242"/>
      <c r="J837" s="242"/>
      <c r="K837" s="242"/>
      <c r="L837" s="242"/>
      <c r="M837" s="242"/>
      <c r="N837" s="242"/>
      <c r="O837" s="244"/>
      <c r="Q837" s="214"/>
      <c r="R837" s="214"/>
    </row>
    <row r="838" spans="1:18" s="209" customFormat="1" hidden="1" x14ac:dyDescent="0.2">
      <c r="A838" s="241"/>
      <c r="B838" s="241"/>
      <c r="C838" s="251"/>
      <c r="D838" s="252"/>
      <c r="E838" s="242"/>
      <c r="F838" s="242"/>
      <c r="G838" s="242"/>
      <c r="H838" s="242"/>
      <c r="I838" s="242"/>
      <c r="J838" s="242"/>
      <c r="K838" s="242"/>
      <c r="L838" s="242"/>
      <c r="M838" s="242"/>
      <c r="N838" s="242"/>
      <c r="O838" s="244"/>
      <c r="Q838" s="214"/>
      <c r="R838" s="214"/>
    </row>
    <row r="839" spans="1:18" s="209" customFormat="1" hidden="1" x14ac:dyDescent="0.2">
      <c r="A839" s="241"/>
      <c r="B839" s="241"/>
      <c r="C839" s="251"/>
      <c r="D839" s="252"/>
      <c r="E839" s="242"/>
      <c r="F839" s="242"/>
      <c r="G839" s="242"/>
      <c r="H839" s="242"/>
      <c r="I839" s="242"/>
      <c r="J839" s="242"/>
      <c r="K839" s="242"/>
      <c r="L839" s="242"/>
      <c r="M839" s="242"/>
      <c r="N839" s="242"/>
      <c r="O839" s="244"/>
      <c r="Q839" s="214"/>
      <c r="R839" s="214"/>
    </row>
    <row r="840" spans="1:18" s="209" customFormat="1" hidden="1" x14ac:dyDescent="0.2">
      <c r="A840" s="241"/>
      <c r="B840" s="241"/>
      <c r="C840" s="251"/>
      <c r="D840" s="252"/>
      <c r="E840" s="242"/>
      <c r="F840" s="242"/>
      <c r="G840" s="242"/>
      <c r="H840" s="242"/>
      <c r="I840" s="242"/>
      <c r="J840" s="242"/>
      <c r="K840" s="242"/>
      <c r="L840" s="242"/>
      <c r="M840" s="242"/>
      <c r="N840" s="242"/>
      <c r="O840" s="244"/>
      <c r="Q840" s="214"/>
      <c r="R840" s="214"/>
    </row>
    <row r="841" spans="1:18" s="209" customFormat="1" hidden="1" x14ac:dyDescent="0.2">
      <c r="A841" s="241"/>
      <c r="B841" s="241"/>
      <c r="C841" s="251"/>
      <c r="D841" s="252"/>
      <c r="E841" s="242"/>
      <c r="F841" s="242"/>
      <c r="G841" s="242"/>
      <c r="H841" s="242"/>
      <c r="I841" s="242"/>
      <c r="J841" s="242"/>
      <c r="K841" s="242"/>
      <c r="L841" s="242"/>
      <c r="M841" s="242"/>
      <c r="N841" s="242"/>
      <c r="O841" s="244"/>
      <c r="Q841" s="214"/>
      <c r="R841" s="214"/>
    </row>
    <row r="842" spans="1:18" s="209" customFormat="1" hidden="1" x14ac:dyDescent="0.2">
      <c r="A842" s="241"/>
      <c r="B842" s="241"/>
      <c r="C842" s="251"/>
      <c r="D842" s="252"/>
      <c r="E842" s="242"/>
      <c r="F842" s="242"/>
      <c r="G842" s="242"/>
      <c r="H842" s="242"/>
      <c r="I842" s="242"/>
      <c r="J842" s="242"/>
      <c r="K842" s="242"/>
      <c r="L842" s="242"/>
      <c r="M842" s="242"/>
      <c r="N842" s="242"/>
      <c r="O842" s="244"/>
      <c r="Q842" s="214"/>
      <c r="R842" s="214"/>
    </row>
    <row r="843" spans="1:18" s="209" customFormat="1" hidden="1" x14ac:dyDescent="0.2">
      <c r="A843" s="241"/>
      <c r="B843" s="241"/>
      <c r="C843" s="251"/>
      <c r="D843" s="252"/>
      <c r="E843" s="242"/>
      <c r="F843" s="242"/>
      <c r="G843" s="242"/>
      <c r="H843" s="242"/>
      <c r="I843" s="242"/>
      <c r="J843" s="242"/>
      <c r="K843" s="242"/>
      <c r="L843" s="242"/>
      <c r="M843" s="242"/>
      <c r="N843" s="242"/>
      <c r="O843" s="244"/>
      <c r="Q843" s="214"/>
      <c r="R843" s="214"/>
    </row>
    <row r="844" spans="1:18" s="209" customFormat="1" hidden="1" x14ac:dyDescent="0.2">
      <c r="A844" s="241"/>
      <c r="B844" s="241"/>
      <c r="C844" s="251"/>
      <c r="D844" s="252"/>
      <c r="E844" s="242"/>
      <c r="F844" s="242"/>
      <c r="G844" s="242"/>
      <c r="H844" s="242"/>
      <c r="I844" s="242"/>
      <c r="J844" s="242"/>
      <c r="K844" s="242"/>
      <c r="L844" s="242"/>
      <c r="M844" s="242"/>
      <c r="N844" s="242"/>
      <c r="O844" s="244"/>
      <c r="Q844" s="214"/>
      <c r="R844" s="214"/>
    </row>
    <row r="845" spans="1:18" s="209" customFormat="1" hidden="1" x14ac:dyDescent="0.2">
      <c r="A845" s="241"/>
      <c r="B845" s="241"/>
      <c r="C845" s="251"/>
      <c r="D845" s="252"/>
      <c r="E845" s="242"/>
      <c r="F845" s="242"/>
      <c r="G845" s="242"/>
      <c r="H845" s="242"/>
      <c r="I845" s="242"/>
      <c r="J845" s="242"/>
      <c r="K845" s="242"/>
      <c r="L845" s="242"/>
      <c r="M845" s="242"/>
      <c r="N845" s="242"/>
      <c r="O845" s="244"/>
      <c r="Q845" s="214"/>
      <c r="R845" s="214"/>
    </row>
    <row r="846" spans="1:18" s="209" customFormat="1" hidden="1" x14ac:dyDescent="0.2">
      <c r="A846" s="241"/>
      <c r="B846" s="241"/>
      <c r="C846" s="251"/>
      <c r="D846" s="252"/>
      <c r="E846" s="242"/>
      <c r="F846" s="242"/>
      <c r="G846" s="242"/>
      <c r="H846" s="242"/>
      <c r="I846" s="242"/>
      <c r="J846" s="242"/>
      <c r="K846" s="242"/>
      <c r="L846" s="242"/>
      <c r="M846" s="242"/>
      <c r="N846" s="242"/>
      <c r="O846" s="244"/>
      <c r="Q846" s="214"/>
      <c r="R846" s="214"/>
    </row>
    <row r="847" spans="1:18" s="209" customFormat="1" hidden="1" x14ac:dyDescent="0.2">
      <c r="A847" s="241"/>
      <c r="B847" s="241"/>
      <c r="C847" s="251"/>
      <c r="D847" s="252"/>
      <c r="E847" s="242"/>
      <c r="F847" s="242"/>
      <c r="G847" s="242"/>
      <c r="H847" s="242"/>
      <c r="I847" s="242"/>
      <c r="J847" s="242"/>
      <c r="K847" s="242"/>
      <c r="L847" s="242"/>
      <c r="M847" s="242"/>
      <c r="N847" s="242"/>
      <c r="O847" s="244"/>
      <c r="Q847" s="214"/>
      <c r="R847" s="214"/>
    </row>
    <row r="848" spans="1:18" s="209" customFormat="1" hidden="1" x14ac:dyDescent="0.2">
      <c r="A848" s="241"/>
      <c r="B848" s="241"/>
      <c r="C848" s="251"/>
      <c r="D848" s="252"/>
      <c r="E848" s="242"/>
      <c r="F848" s="242"/>
      <c r="G848" s="242"/>
      <c r="H848" s="242"/>
      <c r="I848" s="242"/>
      <c r="J848" s="242"/>
      <c r="K848" s="242"/>
      <c r="L848" s="242"/>
      <c r="M848" s="242"/>
      <c r="N848" s="242"/>
      <c r="O848" s="244"/>
      <c r="Q848" s="214"/>
      <c r="R848" s="214"/>
    </row>
    <row r="849" spans="1:18" s="209" customFormat="1" hidden="1" x14ac:dyDescent="0.2">
      <c r="A849" s="241"/>
      <c r="B849" s="241"/>
      <c r="C849" s="251"/>
      <c r="D849" s="252"/>
      <c r="E849" s="242"/>
      <c r="F849" s="242"/>
      <c r="G849" s="242"/>
      <c r="H849" s="242"/>
      <c r="I849" s="242"/>
      <c r="J849" s="242"/>
      <c r="K849" s="242"/>
      <c r="L849" s="242"/>
      <c r="M849" s="242"/>
      <c r="N849" s="242"/>
      <c r="O849" s="244"/>
      <c r="Q849" s="214"/>
      <c r="R849" s="214"/>
    </row>
    <row r="850" spans="1:18" s="209" customFormat="1" hidden="1" x14ac:dyDescent="0.2">
      <c r="A850" s="241"/>
      <c r="B850" s="241"/>
      <c r="C850" s="251"/>
      <c r="D850" s="252"/>
      <c r="E850" s="242"/>
      <c r="F850" s="242"/>
      <c r="G850" s="242"/>
      <c r="H850" s="242"/>
      <c r="I850" s="242"/>
      <c r="J850" s="242"/>
      <c r="K850" s="242"/>
      <c r="L850" s="242"/>
      <c r="M850" s="242"/>
      <c r="N850" s="242"/>
      <c r="O850" s="244"/>
      <c r="Q850" s="214"/>
      <c r="R850" s="214"/>
    </row>
    <row r="851" spans="1:18" s="209" customFormat="1" hidden="1" x14ac:dyDescent="0.2">
      <c r="A851" s="241"/>
      <c r="B851" s="241"/>
      <c r="C851" s="251"/>
      <c r="D851" s="252"/>
      <c r="E851" s="242"/>
      <c r="F851" s="242"/>
      <c r="G851" s="242"/>
      <c r="H851" s="242"/>
      <c r="I851" s="242"/>
      <c r="J851" s="242"/>
      <c r="K851" s="242"/>
      <c r="L851" s="242"/>
      <c r="M851" s="242"/>
      <c r="N851" s="242"/>
      <c r="O851" s="244"/>
      <c r="Q851" s="214"/>
      <c r="R851" s="214"/>
    </row>
    <row r="852" spans="1:18" s="209" customFormat="1" hidden="1" x14ac:dyDescent="0.2">
      <c r="A852" s="241"/>
      <c r="B852" s="241"/>
      <c r="C852" s="251"/>
      <c r="D852" s="252"/>
      <c r="E852" s="242"/>
      <c r="F852" s="242"/>
      <c r="G852" s="242"/>
      <c r="H852" s="242"/>
      <c r="I852" s="242"/>
      <c r="J852" s="242"/>
      <c r="K852" s="242"/>
      <c r="L852" s="242"/>
      <c r="M852" s="242"/>
      <c r="N852" s="242"/>
      <c r="O852" s="244"/>
      <c r="Q852" s="214"/>
      <c r="R852" s="214"/>
    </row>
    <row r="853" spans="1:18" s="209" customFormat="1" hidden="1" x14ac:dyDescent="0.2">
      <c r="A853" s="241"/>
      <c r="B853" s="241"/>
      <c r="C853" s="251"/>
      <c r="D853" s="252"/>
      <c r="E853" s="242"/>
      <c r="F853" s="242"/>
      <c r="G853" s="242"/>
      <c r="H853" s="242"/>
      <c r="I853" s="242"/>
      <c r="J853" s="242"/>
      <c r="K853" s="242"/>
      <c r="L853" s="242"/>
      <c r="M853" s="242"/>
      <c r="N853" s="242"/>
      <c r="O853" s="244"/>
      <c r="Q853" s="214"/>
      <c r="R853" s="214"/>
    </row>
    <row r="854" spans="1:18" s="209" customFormat="1" hidden="1" x14ac:dyDescent="0.2">
      <c r="A854" s="241"/>
      <c r="B854" s="241"/>
      <c r="C854" s="251"/>
      <c r="D854" s="252"/>
      <c r="E854" s="242"/>
      <c r="F854" s="242"/>
      <c r="G854" s="242"/>
      <c r="H854" s="242"/>
      <c r="I854" s="242"/>
      <c r="J854" s="242"/>
      <c r="K854" s="242"/>
      <c r="L854" s="242"/>
      <c r="M854" s="242"/>
      <c r="N854" s="242"/>
      <c r="O854" s="244"/>
      <c r="Q854" s="214"/>
      <c r="R854" s="214"/>
    </row>
    <row r="855" spans="1:18" s="209" customFormat="1" hidden="1" x14ac:dyDescent="0.2">
      <c r="A855" s="241"/>
      <c r="B855" s="241"/>
      <c r="C855" s="251"/>
      <c r="D855" s="252"/>
      <c r="E855" s="242"/>
      <c r="F855" s="242"/>
      <c r="G855" s="242"/>
      <c r="H855" s="242"/>
      <c r="I855" s="242"/>
      <c r="J855" s="242"/>
      <c r="K855" s="242"/>
      <c r="L855" s="242"/>
      <c r="M855" s="242"/>
      <c r="N855" s="242"/>
      <c r="O855" s="244"/>
      <c r="Q855" s="214"/>
      <c r="R855" s="214"/>
    </row>
    <row r="856" spans="1:18" s="209" customFormat="1" hidden="1" x14ac:dyDescent="0.2">
      <c r="A856" s="241"/>
      <c r="B856" s="241"/>
      <c r="C856" s="251"/>
      <c r="D856" s="252"/>
      <c r="E856" s="242"/>
      <c r="F856" s="242"/>
      <c r="G856" s="242"/>
      <c r="H856" s="242"/>
      <c r="I856" s="242"/>
      <c r="J856" s="242"/>
      <c r="K856" s="242"/>
      <c r="L856" s="242"/>
      <c r="M856" s="242"/>
      <c r="N856" s="242"/>
      <c r="O856" s="244"/>
      <c r="Q856" s="214"/>
      <c r="R856" s="214"/>
    </row>
    <row r="857" spans="1:18" s="209" customFormat="1" hidden="1" x14ac:dyDescent="0.2">
      <c r="A857" s="241"/>
      <c r="B857" s="241"/>
      <c r="C857" s="251"/>
      <c r="D857" s="252"/>
      <c r="E857" s="242"/>
      <c r="F857" s="242"/>
      <c r="G857" s="242"/>
      <c r="H857" s="242"/>
      <c r="I857" s="242"/>
      <c r="J857" s="242"/>
      <c r="K857" s="242"/>
      <c r="L857" s="242"/>
      <c r="M857" s="242"/>
      <c r="N857" s="242"/>
      <c r="O857" s="244"/>
      <c r="Q857" s="214"/>
      <c r="R857" s="214"/>
    </row>
    <row r="858" spans="1:18" s="209" customFormat="1" hidden="1" x14ac:dyDescent="0.2">
      <c r="A858" s="241"/>
      <c r="B858" s="241"/>
      <c r="C858" s="251"/>
      <c r="D858" s="252"/>
      <c r="E858" s="242"/>
      <c r="F858" s="242"/>
      <c r="G858" s="242"/>
      <c r="H858" s="242"/>
      <c r="I858" s="242"/>
      <c r="J858" s="242"/>
      <c r="K858" s="242"/>
      <c r="L858" s="242"/>
      <c r="M858" s="242"/>
      <c r="N858" s="242"/>
      <c r="O858" s="244"/>
      <c r="Q858" s="214"/>
      <c r="R858" s="214"/>
    </row>
    <row r="859" spans="1:18" s="209" customFormat="1" hidden="1" x14ac:dyDescent="0.2">
      <c r="A859" s="241"/>
      <c r="B859" s="241"/>
      <c r="C859" s="251"/>
      <c r="D859" s="252"/>
      <c r="E859" s="242"/>
      <c r="F859" s="242"/>
      <c r="G859" s="242"/>
      <c r="H859" s="242"/>
      <c r="I859" s="242"/>
      <c r="J859" s="242"/>
      <c r="K859" s="242"/>
      <c r="L859" s="242"/>
      <c r="M859" s="242"/>
      <c r="N859" s="242"/>
      <c r="O859" s="244"/>
      <c r="Q859" s="214"/>
      <c r="R859" s="214"/>
    </row>
    <row r="860" spans="1:18" s="209" customFormat="1" hidden="1" x14ac:dyDescent="0.2">
      <c r="A860" s="241"/>
      <c r="B860" s="241"/>
      <c r="C860" s="251"/>
      <c r="D860" s="252"/>
      <c r="E860" s="242"/>
      <c r="F860" s="242"/>
      <c r="G860" s="242"/>
      <c r="H860" s="242"/>
      <c r="I860" s="242"/>
      <c r="J860" s="242"/>
      <c r="K860" s="242"/>
      <c r="L860" s="242"/>
      <c r="M860" s="242"/>
      <c r="N860" s="242"/>
      <c r="O860" s="244"/>
      <c r="Q860" s="214"/>
      <c r="R860" s="214"/>
    </row>
    <row r="861" spans="1:18" s="209" customFormat="1" hidden="1" x14ac:dyDescent="0.2">
      <c r="A861" s="241"/>
      <c r="B861" s="241"/>
      <c r="C861" s="251"/>
      <c r="D861" s="252"/>
      <c r="E861" s="242"/>
      <c r="F861" s="242"/>
      <c r="G861" s="242"/>
      <c r="H861" s="242"/>
      <c r="I861" s="242"/>
      <c r="J861" s="242"/>
      <c r="K861" s="242"/>
      <c r="L861" s="242"/>
      <c r="M861" s="242"/>
      <c r="N861" s="242"/>
      <c r="O861" s="244"/>
      <c r="Q861" s="214"/>
      <c r="R861" s="214"/>
    </row>
    <row r="862" spans="1:18" s="209" customFormat="1" hidden="1" x14ac:dyDescent="0.2">
      <c r="A862" s="241"/>
      <c r="B862" s="241"/>
      <c r="C862" s="251"/>
      <c r="D862" s="252"/>
      <c r="E862" s="242"/>
      <c r="F862" s="242"/>
      <c r="G862" s="242"/>
      <c r="H862" s="242"/>
      <c r="I862" s="242"/>
      <c r="J862" s="242"/>
      <c r="K862" s="242"/>
      <c r="L862" s="242"/>
      <c r="M862" s="242"/>
      <c r="N862" s="242"/>
      <c r="O862" s="244"/>
      <c r="Q862" s="214"/>
      <c r="R862" s="214"/>
    </row>
    <row r="863" spans="1:18" s="209" customFormat="1" hidden="1" x14ac:dyDescent="0.2">
      <c r="A863" s="241"/>
      <c r="B863" s="241"/>
      <c r="C863" s="251"/>
      <c r="D863" s="252"/>
      <c r="E863" s="242"/>
      <c r="F863" s="242"/>
      <c r="G863" s="242"/>
      <c r="H863" s="242"/>
      <c r="I863" s="242"/>
      <c r="J863" s="242"/>
      <c r="K863" s="242"/>
      <c r="L863" s="242"/>
      <c r="M863" s="242"/>
      <c r="N863" s="242"/>
      <c r="O863" s="244"/>
      <c r="Q863" s="214"/>
      <c r="R863" s="214"/>
    </row>
    <row r="864" spans="1:18" s="209" customFormat="1" hidden="1" x14ac:dyDescent="0.2">
      <c r="A864" s="241"/>
      <c r="B864" s="241"/>
      <c r="C864" s="251"/>
      <c r="D864" s="252"/>
      <c r="E864" s="242"/>
      <c r="F864" s="242"/>
      <c r="G864" s="242"/>
      <c r="H864" s="242"/>
      <c r="I864" s="242"/>
      <c r="J864" s="242"/>
      <c r="K864" s="242"/>
      <c r="L864" s="242"/>
      <c r="M864" s="242"/>
      <c r="N864" s="242"/>
      <c r="O864" s="244"/>
      <c r="Q864" s="214"/>
      <c r="R864" s="214"/>
    </row>
    <row r="865" spans="1:18" s="209" customFormat="1" hidden="1" x14ac:dyDescent="0.2">
      <c r="A865" s="241"/>
      <c r="B865" s="241"/>
      <c r="C865" s="251"/>
      <c r="D865" s="252"/>
      <c r="E865" s="242"/>
      <c r="F865" s="242"/>
      <c r="G865" s="242"/>
      <c r="H865" s="242"/>
      <c r="I865" s="242"/>
      <c r="J865" s="242"/>
      <c r="K865" s="242"/>
      <c r="L865" s="242"/>
      <c r="M865" s="242"/>
      <c r="N865" s="242"/>
      <c r="O865" s="244"/>
      <c r="Q865" s="214"/>
      <c r="R865" s="214"/>
    </row>
    <row r="866" spans="1:18" s="209" customFormat="1" hidden="1" x14ac:dyDescent="0.2">
      <c r="A866" s="241"/>
      <c r="B866" s="241"/>
      <c r="C866" s="251"/>
      <c r="D866" s="252"/>
      <c r="E866" s="242"/>
      <c r="F866" s="242"/>
      <c r="G866" s="242"/>
      <c r="H866" s="242"/>
      <c r="I866" s="242"/>
      <c r="J866" s="242"/>
      <c r="K866" s="242"/>
      <c r="L866" s="242"/>
      <c r="M866" s="242"/>
      <c r="N866" s="242"/>
      <c r="O866" s="244"/>
      <c r="Q866" s="214"/>
      <c r="R866" s="214"/>
    </row>
    <row r="867" spans="1:18" s="209" customFormat="1" hidden="1" x14ac:dyDescent="0.2">
      <c r="A867" s="241"/>
      <c r="B867" s="241"/>
      <c r="C867" s="251"/>
      <c r="D867" s="252"/>
      <c r="E867" s="242"/>
      <c r="F867" s="242"/>
      <c r="G867" s="242"/>
      <c r="H867" s="242"/>
      <c r="I867" s="242"/>
      <c r="J867" s="242"/>
      <c r="K867" s="242"/>
      <c r="L867" s="242"/>
      <c r="M867" s="242"/>
      <c r="N867" s="242"/>
      <c r="O867" s="244"/>
      <c r="Q867" s="214"/>
      <c r="R867" s="214"/>
    </row>
    <row r="868" spans="1:18" s="209" customFormat="1" hidden="1" x14ac:dyDescent="0.2">
      <c r="A868" s="241"/>
      <c r="B868" s="241"/>
      <c r="C868" s="251"/>
      <c r="D868" s="252"/>
      <c r="E868" s="242"/>
      <c r="F868" s="242"/>
      <c r="G868" s="242"/>
      <c r="H868" s="242"/>
      <c r="I868" s="242"/>
      <c r="J868" s="242"/>
      <c r="K868" s="242"/>
      <c r="L868" s="242"/>
      <c r="M868" s="242"/>
      <c r="N868" s="242"/>
      <c r="O868" s="244"/>
      <c r="Q868" s="214"/>
      <c r="R868" s="214"/>
    </row>
    <row r="869" spans="1:18" s="209" customFormat="1" hidden="1" x14ac:dyDescent="0.2">
      <c r="A869" s="241"/>
      <c r="B869" s="241"/>
      <c r="C869" s="251"/>
      <c r="D869" s="252"/>
      <c r="E869" s="242"/>
      <c r="F869" s="242"/>
      <c r="G869" s="242"/>
      <c r="H869" s="242"/>
      <c r="I869" s="242"/>
      <c r="J869" s="242"/>
      <c r="K869" s="242"/>
      <c r="L869" s="242"/>
      <c r="M869" s="242"/>
      <c r="N869" s="242"/>
      <c r="O869" s="244"/>
      <c r="Q869" s="214"/>
      <c r="R869" s="214"/>
    </row>
    <row r="870" spans="1:18" s="209" customFormat="1" hidden="1" x14ac:dyDescent="0.2">
      <c r="A870" s="241"/>
      <c r="B870" s="241"/>
      <c r="C870" s="251"/>
      <c r="D870" s="252"/>
      <c r="E870" s="242"/>
      <c r="F870" s="242"/>
      <c r="G870" s="242"/>
      <c r="H870" s="242"/>
      <c r="I870" s="242"/>
      <c r="J870" s="242"/>
      <c r="K870" s="242"/>
      <c r="L870" s="242"/>
      <c r="M870" s="242"/>
      <c r="N870" s="242"/>
      <c r="O870" s="244"/>
      <c r="Q870" s="214"/>
      <c r="R870" s="214"/>
    </row>
    <row r="871" spans="1:18" s="209" customFormat="1" hidden="1" x14ac:dyDescent="0.2">
      <c r="A871" s="241"/>
      <c r="B871" s="241"/>
      <c r="C871" s="251"/>
      <c r="D871" s="252"/>
      <c r="E871" s="242"/>
      <c r="F871" s="242"/>
      <c r="G871" s="242"/>
      <c r="H871" s="242"/>
      <c r="I871" s="242"/>
      <c r="J871" s="242"/>
      <c r="K871" s="242"/>
      <c r="L871" s="242"/>
      <c r="M871" s="242"/>
      <c r="N871" s="242"/>
      <c r="O871" s="244"/>
      <c r="Q871" s="214"/>
      <c r="R871" s="214"/>
    </row>
    <row r="872" spans="1:18" s="209" customFormat="1" hidden="1" x14ac:dyDescent="0.2">
      <c r="A872" s="241"/>
      <c r="B872" s="241"/>
      <c r="C872" s="251"/>
      <c r="D872" s="252"/>
      <c r="E872" s="242"/>
      <c r="F872" s="242"/>
      <c r="G872" s="242"/>
      <c r="H872" s="242"/>
      <c r="I872" s="242"/>
      <c r="J872" s="242"/>
      <c r="K872" s="242"/>
      <c r="L872" s="242"/>
      <c r="M872" s="242"/>
      <c r="N872" s="242"/>
      <c r="O872" s="244"/>
      <c r="Q872" s="214"/>
      <c r="R872" s="214"/>
    </row>
    <row r="873" spans="1:18" s="209" customFormat="1" hidden="1" x14ac:dyDescent="0.2">
      <c r="A873" s="241"/>
      <c r="B873" s="241"/>
      <c r="C873" s="251"/>
      <c r="D873" s="252"/>
      <c r="E873" s="242"/>
      <c r="F873" s="242"/>
      <c r="G873" s="242"/>
      <c r="H873" s="242"/>
      <c r="I873" s="242"/>
      <c r="J873" s="242"/>
      <c r="K873" s="242"/>
      <c r="L873" s="242"/>
      <c r="M873" s="242"/>
      <c r="N873" s="242"/>
      <c r="O873" s="244"/>
      <c r="Q873" s="214"/>
      <c r="R873" s="214"/>
    </row>
    <row r="874" spans="1:18" s="209" customFormat="1" hidden="1" x14ac:dyDescent="0.2">
      <c r="A874" s="241"/>
      <c r="B874" s="241"/>
      <c r="C874" s="251"/>
      <c r="D874" s="252"/>
      <c r="E874" s="242"/>
      <c r="F874" s="242"/>
      <c r="G874" s="242"/>
      <c r="H874" s="242"/>
      <c r="I874" s="242"/>
      <c r="J874" s="242"/>
      <c r="K874" s="242"/>
      <c r="L874" s="242"/>
      <c r="M874" s="242"/>
      <c r="N874" s="242"/>
      <c r="O874" s="244"/>
      <c r="Q874" s="214"/>
      <c r="R874" s="214"/>
    </row>
    <row r="875" spans="1:18" s="209" customFormat="1" hidden="1" x14ac:dyDescent="0.2">
      <c r="A875" s="241"/>
      <c r="B875" s="241"/>
      <c r="C875" s="251"/>
      <c r="D875" s="252"/>
      <c r="E875" s="242"/>
      <c r="F875" s="242"/>
      <c r="G875" s="242"/>
      <c r="H875" s="242"/>
      <c r="I875" s="242"/>
      <c r="J875" s="242"/>
      <c r="K875" s="242"/>
      <c r="L875" s="242"/>
      <c r="M875" s="242"/>
      <c r="N875" s="242"/>
      <c r="O875" s="244"/>
      <c r="Q875" s="214"/>
      <c r="R875" s="214"/>
    </row>
    <row r="876" spans="1:18" s="209" customFormat="1" hidden="1" x14ac:dyDescent="0.2">
      <c r="A876" s="241"/>
      <c r="B876" s="241"/>
      <c r="C876" s="251"/>
      <c r="D876" s="252"/>
      <c r="E876" s="242"/>
      <c r="F876" s="242"/>
      <c r="G876" s="242"/>
      <c r="H876" s="242"/>
      <c r="I876" s="242"/>
      <c r="J876" s="242"/>
      <c r="K876" s="242"/>
      <c r="L876" s="242"/>
      <c r="M876" s="242"/>
      <c r="N876" s="242"/>
      <c r="O876" s="244"/>
      <c r="Q876" s="214"/>
      <c r="R876" s="214"/>
    </row>
    <row r="877" spans="1:18" s="209" customFormat="1" hidden="1" x14ac:dyDescent="0.2">
      <c r="A877" s="241"/>
      <c r="B877" s="241"/>
      <c r="C877" s="251"/>
      <c r="D877" s="252"/>
      <c r="E877" s="242"/>
      <c r="F877" s="242"/>
      <c r="G877" s="242"/>
      <c r="H877" s="242"/>
      <c r="I877" s="242"/>
      <c r="J877" s="242"/>
      <c r="K877" s="242"/>
      <c r="L877" s="242"/>
      <c r="M877" s="242"/>
      <c r="N877" s="242"/>
      <c r="O877" s="244"/>
      <c r="Q877" s="214"/>
      <c r="R877" s="214"/>
    </row>
    <row r="878" spans="1:18" s="209" customFormat="1" hidden="1" x14ac:dyDescent="0.2">
      <c r="A878" s="241"/>
      <c r="B878" s="241"/>
      <c r="C878" s="251"/>
      <c r="D878" s="252"/>
      <c r="E878" s="242"/>
      <c r="F878" s="242"/>
      <c r="G878" s="242"/>
      <c r="H878" s="242"/>
      <c r="I878" s="242"/>
      <c r="J878" s="242"/>
      <c r="K878" s="242"/>
      <c r="L878" s="242"/>
      <c r="M878" s="242"/>
      <c r="N878" s="242"/>
      <c r="O878" s="244"/>
      <c r="Q878" s="214"/>
      <c r="R878" s="214"/>
    </row>
    <row r="879" spans="1:18" s="209" customFormat="1" hidden="1" x14ac:dyDescent="0.2">
      <c r="A879" s="241"/>
      <c r="B879" s="241"/>
      <c r="C879" s="251"/>
      <c r="D879" s="252"/>
      <c r="E879" s="242"/>
      <c r="F879" s="242"/>
      <c r="G879" s="242"/>
      <c r="H879" s="242"/>
      <c r="I879" s="242"/>
      <c r="J879" s="242"/>
      <c r="K879" s="242"/>
      <c r="L879" s="242"/>
      <c r="M879" s="242"/>
      <c r="N879" s="242"/>
      <c r="O879" s="244"/>
      <c r="Q879" s="214"/>
      <c r="R879" s="214"/>
    </row>
    <row r="880" spans="1:18" s="209" customFormat="1" hidden="1" x14ac:dyDescent="0.2">
      <c r="A880" s="241"/>
      <c r="B880" s="241"/>
      <c r="C880" s="251"/>
      <c r="D880" s="252"/>
      <c r="E880" s="242"/>
      <c r="F880" s="242"/>
      <c r="G880" s="242"/>
      <c r="H880" s="242"/>
      <c r="I880" s="242"/>
      <c r="J880" s="242"/>
      <c r="K880" s="242"/>
      <c r="L880" s="242"/>
      <c r="M880" s="242"/>
      <c r="N880" s="242"/>
      <c r="O880" s="244"/>
      <c r="Q880" s="214"/>
      <c r="R880" s="214"/>
    </row>
    <row r="881" spans="1:18" s="209" customFormat="1" hidden="1" x14ac:dyDescent="0.2">
      <c r="A881" s="241"/>
      <c r="B881" s="241"/>
      <c r="C881" s="251"/>
      <c r="D881" s="252"/>
      <c r="E881" s="242"/>
      <c r="F881" s="242"/>
      <c r="G881" s="242"/>
      <c r="H881" s="242"/>
      <c r="I881" s="242"/>
      <c r="J881" s="242"/>
      <c r="K881" s="242"/>
      <c r="L881" s="242"/>
      <c r="M881" s="242"/>
      <c r="N881" s="242"/>
      <c r="O881" s="244"/>
      <c r="Q881" s="214"/>
      <c r="R881" s="214"/>
    </row>
    <row r="882" spans="1:18" s="209" customFormat="1" hidden="1" x14ac:dyDescent="0.2">
      <c r="A882" s="241"/>
      <c r="B882" s="241"/>
      <c r="C882" s="251"/>
      <c r="D882" s="252"/>
      <c r="E882" s="242"/>
      <c r="F882" s="242"/>
      <c r="G882" s="242"/>
      <c r="H882" s="242"/>
      <c r="I882" s="242"/>
      <c r="J882" s="242"/>
      <c r="K882" s="242"/>
      <c r="L882" s="242"/>
      <c r="M882" s="242"/>
      <c r="N882" s="242"/>
      <c r="O882" s="244"/>
      <c r="Q882" s="214"/>
      <c r="R882" s="214"/>
    </row>
    <row r="883" spans="1:18" s="209" customFormat="1" hidden="1" x14ac:dyDescent="0.2">
      <c r="A883" s="241"/>
      <c r="B883" s="241"/>
      <c r="C883" s="251"/>
      <c r="D883" s="252"/>
      <c r="E883" s="242"/>
      <c r="F883" s="242"/>
      <c r="G883" s="242"/>
      <c r="H883" s="242"/>
      <c r="I883" s="242"/>
      <c r="J883" s="242"/>
      <c r="K883" s="242"/>
      <c r="L883" s="242"/>
      <c r="M883" s="242"/>
      <c r="N883" s="242"/>
      <c r="O883" s="244"/>
      <c r="Q883" s="214"/>
      <c r="R883" s="214"/>
    </row>
    <row r="884" spans="1:18" s="209" customFormat="1" hidden="1" x14ac:dyDescent="0.2">
      <c r="A884" s="241"/>
      <c r="B884" s="241"/>
      <c r="C884" s="251"/>
      <c r="D884" s="252"/>
      <c r="E884" s="242"/>
      <c r="F884" s="242"/>
      <c r="G884" s="242"/>
      <c r="H884" s="242"/>
      <c r="I884" s="242"/>
      <c r="J884" s="242"/>
      <c r="K884" s="242"/>
      <c r="L884" s="242"/>
      <c r="M884" s="242"/>
      <c r="N884" s="242"/>
      <c r="O884" s="244"/>
      <c r="Q884" s="214"/>
      <c r="R884" s="214"/>
    </row>
    <row r="885" spans="1:18" s="209" customFormat="1" hidden="1" x14ac:dyDescent="0.2">
      <c r="A885" s="241"/>
      <c r="B885" s="241"/>
      <c r="C885" s="251"/>
      <c r="D885" s="252"/>
      <c r="E885" s="242"/>
      <c r="F885" s="242"/>
      <c r="G885" s="242"/>
      <c r="H885" s="242"/>
      <c r="I885" s="242"/>
      <c r="J885" s="242"/>
      <c r="K885" s="242"/>
      <c r="L885" s="242"/>
      <c r="M885" s="242"/>
      <c r="N885" s="242"/>
      <c r="O885" s="244"/>
      <c r="Q885" s="214"/>
      <c r="R885" s="214"/>
    </row>
    <row r="886" spans="1:18" s="209" customFormat="1" hidden="1" x14ac:dyDescent="0.2">
      <c r="A886" s="241"/>
      <c r="B886" s="241"/>
      <c r="C886" s="251"/>
      <c r="D886" s="252"/>
      <c r="E886" s="242"/>
      <c r="F886" s="242"/>
      <c r="G886" s="242"/>
      <c r="H886" s="242"/>
      <c r="I886" s="242"/>
      <c r="J886" s="242"/>
      <c r="K886" s="242"/>
      <c r="L886" s="242"/>
      <c r="M886" s="242"/>
      <c r="N886" s="242"/>
      <c r="O886" s="244"/>
      <c r="Q886" s="214"/>
      <c r="R886" s="214"/>
    </row>
    <row r="887" spans="1:18" s="209" customFormat="1" hidden="1" x14ac:dyDescent="0.2">
      <c r="A887" s="241"/>
      <c r="B887" s="241"/>
      <c r="C887" s="251"/>
      <c r="D887" s="252"/>
      <c r="E887" s="242"/>
      <c r="F887" s="242"/>
      <c r="G887" s="242"/>
      <c r="H887" s="242"/>
      <c r="I887" s="242"/>
      <c r="J887" s="242"/>
      <c r="K887" s="242"/>
      <c r="L887" s="242"/>
      <c r="M887" s="242"/>
      <c r="N887" s="242"/>
      <c r="O887" s="244"/>
      <c r="Q887" s="214"/>
      <c r="R887" s="214"/>
    </row>
    <row r="888" spans="1:18" s="209" customFormat="1" hidden="1" x14ac:dyDescent="0.2">
      <c r="A888" s="241"/>
      <c r="B888" s="241"/>
      <c r="C888" s="251"/>
      <c r="D888" s="252"/>
      <c r="E888" s="242"/>
      <c r="F888" s="242"/>
      <c r="G888" s="242"/>
      <c r="H888" s="242"/>
      <c r="I888" s="242"/>
      <c r="J888" s="242"/>
      <c r="K888" s="242"/>
      <c r="L888" s="242"/>
      <c r="M888" s="242"/>
      <c r="N888" s="242"/>
      <c r="O888" s="244"/>
      <c r="Q888" s="214"/>
      <c r="R888" s="214"/>
    </row>
    <row r="889" spans="1:18" s="209" customFormat="1" hidden="1" x14ac:dyDescent="0.2">
      <c r="A889" s="241"/>
      <c r="B889" s="241"/>
      <c r="C889" s="251"/>
      <c r="D889" s="252"/>
      <c r="E889" s="242"/>
      <c r="F889" s="242"/>
      <c r="G889" s="242"/>
      <c r="H889" s="242"/>
      <c r="I889" s="242"/>
      <c r="J889" s="242"/>
      <c r="K889" s="242"/>
      <c r="L889" s="242"/>
      <c r="M889" s="242"/>
      <c r="N889" s="242"/>
      <c r="O889" s="244"/>
      <c r="Q889" s="214"/>
      <c r="R889" s="214"/>
    </row>
    <row r="890" spans="1:18" s="209" customFormat="1" hidden="1" x14ac:dyDescent="0.2">
      <c r="A890" s="241"/>
      <c r="B890" s="241"/>
      <c r="C890" s="251"/>
      <c r="D890" s="252"/>
      <c r="E890" s="242"/>
      <c r="F890" s="242"/>
      <c r="G890" s="242"/>
      <c r="H890" s="242"/>
      <c r="I890" s="242"/>
      <c r="J890" s="242"/>
      <c r="K890" s="242"/>
      <c r="L890" s="242"/>
      <c r="M890" s="242"/>
      <c r="N890" s="242"/>
      <c r="O890" s="244"/>
      <c r="Q890" s="214"/>
      <c r="R890" s="214"/>
    </row>
    <row r="891" spans="1:18" s="209" customFormat="1" hidden="1" x14ac:dyDescent="0.2">
      <c r="A891" s="241"/>
      <c r="B891" s="241"/>
      <c r="C891" s="251"/>
      <c r="D891" s="252"/>
      <c r="E891" s="242"/>
      <c r="F891" s="242"/>
      <c r="G891" s="242"/>
      <c r="H891" s="242"/>
      <c r="I891" s="242"/>
      <c r="J891" s="242"/>
      <c r="K891" s="242"/>
      <c r="L891" s="242"/>
      <c r="M891" s="242"/>
      <c r="N891" s="242"/>
      <c r="O891" s="244"/>
      <c r="Q891" s="214"/>
      <c r="R891" s="214"/>
    </row>
    <row r="892" spans="1:18" s="209" customFormat="1" hidden="1" x14ac:dyDescent="0.2">
      <c r="A892" s="241"/>
      <c r="B892" s="241"/>
      <c r="C892" s="251"/>
      <c r="D892" s="252"/>
      <c r="E892" s="242"/>
      <c r="F892" s="242"/>
      <c r="G892" s="242"/>
      <c r="H892" s="242"/>
      <c r="I892" s="242"/>
      <c r="J892" s="242"/>
      <c r="K892" s="242"/>
      <c r="L892" s="242"/>
      <c r="M892" s="242"/>
      <c r="N892" s="242"/>
      <c r="O892" s="244"/>
      <c r="Q892" s="214"/>
      <c r="R892" s="214"/>
    </row>
    <row r="893" spans="1:18" s="209" customFormat="1" hidden="1" x14ac:dyDescent="0.2">
      <c r="A893" s="241"/>
      <c r="B893" s="241"/>
      <c r="C893" s="251"/>
      <c r="D893" s="252"/>
      <c r="E893" s="242"/>
      <c r="F893" s="242"/>
      <c r="G893" s="242"/>
      <c r="H893" s="242"/>
      <c r="I893" s="242"/>
      <c r="J893" s="242"/>
      <c r="K893" s="242"/>
      <c r="L893" s="242"/>
      <c r="M893" s="242"/>
      <c r="N893" s="242"/>
      <c r="O893" s="244"/>
      <c r="Q893" s="214"/>
      <c r="R893" s="214"/>
    </row>
    <row r="894" spans="1:18" s="209" customFormat="1" hidden="1" x14ac:dyDescent="0.2">
      <c r="A894" s="241"/>
      <c r="B894" s="241"/>
      <c r="C894" s="251"/>
      <c r="D894" s="252"/>
      <c r="E894" s="242"/>
      <c r="F894" s="242"/>
      <c r="G894" s="242"/>
      <c r="H894" s="242"/>
      <c r="I894" s="242"/>
      <c r="J894" s="242"/>
      <c r="K894" s="242"/>
      <c r="L894" s="242"/>
      <c r="M894" s="242"/>
      <c r="N894" s="242"/>
      <c r="O894" s="244"/>
      <c r="Q894" s="214"/>
      <c r="R894" s="214"/>
    </row>
    <row r="895" spans="1:18" s="209" customFormat="1" hidden="1" x14ac:dyDescent="0.2">
      <c r="A895" s="241"/>
      <c r="B895" s="241"/>
      <c r="C895" s="251"/>
      <c r="D895" s="252"/>
      <c r="E895" s="242"/>
      <c r="F895" s="242"/>
      <c r="G895" s="242"/>
      <c r="H895" s="242"/>
      <c r="I895" s="242"/>
      <c r="J895" s="242"/>
      <c r="K895" s="242"/>
      <c r="L895" s="242"/>
      <c r="M895" s="242"/>
      <c r="N895" s="242"/>
      <c r="O895" s="244"/>
      <c r="Q895" s="214"/>
      <c r="R895" s="214"/>
    </row>
    <row r="896" spans="1:18" s="209" customFormat="1" hidden="1" x14ac:dyDescent="0.2">
      <c r="A896" s="241"/>
      <c r="B896" s="241"/>
      <c r="C896" s="251"/>
      <c r="D896" s="252"/>
      <c r="E896" s="242"/>
      <c r="F896" s="242"/>
      <c r="G896" s="242"/>
      <c r="H896" s="242"/>
      <c r="I896" s="242"/>
      <c r="J896" s="242"/>
      <c r="K896" s="242"/>
      <c r="L896" s="242"/>
      <c r="M896" s="242"/>
      <c r="N896" s="242"/>
      <c r="O896" s="244"/>
      <c r="Q896" s="214"/>
      <c r="R896" s="214"/>
    </row>
    <row r="897" spans="1:18" s="209" customFormat="1" hidden="1" x14ac:dyDescent="0.2">
      <c r="A897" s="241"/>
      <c r="B897" s="241"/>
      <c r="C897" s="251"/>
      <c r="D897" s="252"/>
      <c r="E897" s="242"/>
      <c r="F897" s="242"/>
      <c r="G897" s="242"/>
      <c r="H897" s="242"/>
      <c r="I897" s="242"/>
      <c r="J897" s="242"/>
      <c r="K897" s="242"/>
      <c r="L897" s="242"/>
      <c r="M897" s="242"/>
      <c r="N897" s="242"/>
      <c r="O897" s="244"/>
      <c r="Q897" s="214"/>
      <c r="R897" s="214"/>
    </row>
    <row r="898" spans="1:18" s="209" customFormat="1" hidden="1" x14ac:dyDescent="0.2">
      <c r="A898" s="241"/>
      <c r="B898" s="241"/>
      <c r="C898" s="251"/>
      <c r="D898" s="252"/>
      <c r="E898" s="242"/>
      <c r="F898" s="242"/>
      <c r="G898" s="242"/>
      <c r="H898" s="242"/>
      <c r="I898" s="242"/>
      <c r="J898" s="242"/>
      <c r="K898" s="242"/>
      <c r="L898" s="242"/>
      <c r="M898" s="242"/>
      <c r="N898" s="242"/>
      <c r="O898" s="244"/>
      <c r="Q898" s="214"/>
      <c r="R898" s="214"/>
    </row>
    <row r="899" spans="1:18" s="209" customFormat="1" hidden="1" x14ac:dyDescent="0.2">
      <c r="A899" s="241"/>
      <c r="B899" s="241"/>
      <c r="C899" s="251"/>
      <c r="D899" s="252"/>
      <c r="E899" s="242"/>
      <c r="F899" s="242"/>
      <c r="G899" s="242"/>
      <c r="H899" s="242"/>
      <c r="I899" s="242"/>
      <c r="J899" s="242"/>
      <c r="K899" s="242"/>
      <c r="L899" s="242"/>
      <c r="M899" s="242"/>
      <c r="N899" s="242"/>
      <c r="O899" s="244"/>
      <c r="Q899" s="214"/>
      <c r="R899" s="214"/>
    </row>
    <row r="900" spans="1:18" s="209" customFormat="1" hidden="1" x14ac:dyDescent="0.2">
      <c r="A900" s="241"/>
      <c r="B900" s="241"/>
      <c r="C900" s="251"/>
      <c r="D900" s="252"/>
      <c r="E900" s="242"/>
      <c r="F900" s="242"/>
      <c r="G900" s="242"/>
      <c r="H900" s="242"/>
      <c r="I900" s="242"/>
      <c r="J900" s="242"/>
      <c r="K900" s="242"/>
      <c r="L900" s="242"/>
      <c r="M900" s="242"/>
      <c r="N900" s="242"/>
      <c r="O900" s="244"/>
      <c r="Q900" s="214"/>
      <c r="R900" s="214"/>
    </row>
    <row r="901" spans="1:18" s="209" customFormat="1" hidden="1" x14ac:dyDescent="0.2">
      <c r="A901" s="241"/>
      <c r="B901" s="241"/>
      <c r="C901" s="251"/>
      <c r="D901" s="252"/>
      <c r="E901" s="242"/>
      <c r="F901" s="242"/>
      <c r="G901" s="242"/>
      <c r="H901" s="242"/>
      <c r="I901" s="242"/>
      <c r="J901" s="242"/>
      <c r="K901" s="242"/>
      <c r="L901" s="242"/>
      <c r="M901" s="242"/>
      <c r="N901" s="242"/>
      <c r="O901" s="244"/>
      <c r="Q901" s="214"/>
      <c r="R901" s="214"/>
    </row>
    <row r="902" spans="1:18" s="209" customFormat="1" hidden="1" x14ac:dyDescent="0.2">
      <c r="A902" s="241"/>
      <c r="B902" s="241"/>
      <c r="C902" s="251"/>
      <c r="D902" s="252"/>
      <c r="E902" s="242"/>
      <c r="F902" s="242"/>
      <c r="G902" s="242"/>
      <c r="H902" s="242"/>
      <c r="I902" s="242"/>
      <c r="J902" s="242"/>
      <c r="K902" s="242"/>
      <c r="L902" s="242"/>
      <c r="M902" s="242"/>
      <c r="N902" s="242"/>
      <c r="O902" s="244"/>
      <c r="Q902" s="214"/>
      <c r="R902" s="214"/>
    </row>
    <row r="903" spans="1:18" s="209" customFormat="1" hidden="1" x14ac:dyDescent="0.2">
      <c r="A903" s="241"/>
      <c r="B903" s="241"/>
      <c r="C903" s="251"/>
      <c r="D903" s="252"/>
      <c r="E903" s="242"/>
      <c r="F903" s="242"/>
      <c r="G903" s="242"/>
      <c r="H903" s="242"/>
      <c r="I903" s="242"/>
      <c r="J903" s="242"/>
      <c r="K903" s="242"/>
      <c r="L903" s="242"/>
      <c r="M903" s="242"/>
      <c r="N903" s="242"/>
      <c r="O903" s="244"/>
      <c r="Q903" s="214"/>
      <c r="R903" s="214"/>
    </row>
    <row r="904" spans="1:18" s="209" customFormat="1" hidden="1" x14ac:dyDescent="0.2">
      <c r="A904" s="241"/>
      <c r="B904" s="241"/>
      <c r="C904" s="251"/>
      <c r="D904" s="252"/>
      <c r="E904" s="242"/>
      <c r="F904" s="242"/>
      <c r="G904" s="242"/>
      <c r="H904" s="242"/>
      <c r="I904" s="242"/>
      <c r="J904" s="242"/>
      <c r="K904" s="242"/>
      <c r="L904" s="242"/>
      <c r="M904" s="242"/>
      <c r="N904" s="242"/>
      <c r="O904" s="244"/>
      <c r="Q904" s="214"/>
      <c r="R904" s="214"/>
    </row>
    <row r="905" spans="1:18" s="209" customFormat="1" hidden="1" x14ac:dyDescent="0.2">
      <c r="A905" s="241"/>
      <c r="B905" s="241"/>
      <c r="C905" s="251"/>
      <c r="D905" s="252"/>
      <c r="E905" s="242"/>
      <c r="F905" s="242"/>
      <c r="G905" s="242"/>
      <c r="H905" s="242"/>
      <c r="I905" s="242"/>
      <c r="J905" s="242"/>
      <c r="K905" s="242"/>
      <c r="L905" s="242"/>
      <c r="M905" s="242"/>
      <c r="N905" s="242"/>
      <c r="O905" s="244"/>
      <c r="Q905" s="214"/>
      <c r="R905" s="214"/>
    </row>
    <row r="906" spans="1:18" s="209" customFormat="1" hidden="1" x14ac:dyDescent="0.2">
      <c r="A906" s="241"/>
      <c r="B906" s="241"/>
      <c r="C906" s="251"/>
      <c r="D906" s="252"/>
      <c r="E906" s="242"/>
      <c r="F906" s="242"/>
      <c r="G906" s="242"/>
      <c r="H906" s="242"/>
      <c r="I906" s="242"/>
      <c r="J906" s="242"/>
      <c r="K906" s="242"/>
      <c r="L906" s="242"/>
      <c r="M906" s="242"/>
      <c r="N906" s="242"/>
      <c r="O906" s="244"/>
      <c r="Q906" s="214"/>
      <c r="R906" s="214"/>
    </row>
    <row r="907" spans="1:18" s="209" customFormat="1" hidden="1" x14ac:dyDescent="0.2">
      <c r="A907" s="241"/>
      <c r="B907" s="241"/>
      <c r="C907" s="251"/>
      <c r="D907" s="252"/>
      <c r="E907" s="242"/>
      <c r="F907" s="242"/>
      <c r="G907" s="242"/>
      <c r="H907" s="242"/>
      <c r="I907" s="242"/>
      <c r="J907" s="242"/>
      <c r="K907" s="242"/>
      <c r="L907" s="242"/>
      <c r="M907" s="242"/>
      <c r="N907" s="242"/>
      <c r="O907" s="244"/>
      <c r="Q907" s="214"/>
      <c r="R907" s="214"/>
    </row>
    <row r="908" spans="1:18" s="209" customFormat="1" hidden="1" x14ac:dyDescent="0.2">
      <c r="A908" s="241"/>
      <c r="B908" s="241"/>
      <c r="C908" s="251"/>
      <c r="D908" s="252"/>
      <c r="E908" s="242"/>
      <c r="F908" s="242"/>
      <c r="G908" s="242"/>
      <c r="H908" s="242"/>
      <c r="I908" s="242"/>
      <c r="J908" s="242"/>
      <c r="K908" s="242"/>
      <c r="L908" s="242"/>
      <c r="M908" s="242"/>
      <c r="N908" s="242"/>
      <c r="O908" s="244"/>
      <c r="Q908" s="214"/>
      <c r="R908" s="214"/>
    </row>
    <row r="909" spans="1:18" s="209" customFormat="1" hidden="1" x14ac:dyDescent="0.2">
      <c r="A909" s="241"/>
      <c r="B909" s="241"/>
      <c r="C909" s="251"/>
      <c r="D909" s="252"/>
      <c r="E909" s="242"/>
      <c r="F909" s="242"/>
      <c r="G909" s="242"/>
      <c r="H909" s="242"/>
      <c r="I909" s="242"/>
      <c r="J909" s="242"/>
      <c r="K909" s="242"/>
      <c r="L909" s="242"/>
      <c r="M909" s="242"/>
      <c r="N909" s="242"/>
      <c r="O909" s="244"/>
      <c r="Q909" s="214"/>
      <c r="R909" s="214"/>
    </row>
    <row r="910" spans="1:18" s="209" customFormat="1" hidden="1" x14ac:dyDescent="0.2">
      <c r="A910" s="241"/>
      <c r="B910" s="241"/>
      <c r="C910" s="251"/>
      <c r="D910" s="252"/>
      <c r="E910" s="242"/>
      <c r="F910" s="242"/>
      <c r="G910" s="242"/>
      <c r="H910" s="242"/>
      <c r="I910" s="242"/>
      <c r="J910" s="242"/>
      <c r="K910" s="242"/>
      <c r="L910" s="242"/>
      <c r="M910" s="242"/>
      <c r="N910" s="242"/>
      <c r="O910" s="244"/>
      <c r="Q910" s="214"/>
      <c r="R910" s="214"/>
    </row>
    <row r="911" spans="1:18" s="209" customFormat="1" hidden="1" x14ac:dyDescent="0.2">
      <c r="A911" s="241"/>
      <c r="B911" s="241"/>
      <c r="C911" s="251"/>
      <c r="D911" s="252"/>
      <c r="E911" s="242"/>
      <c r="F911" s="242"/>
      <c r="G911" s="242"/>
      <c r="H911" s="242"/>
      <c r="I911" s="242"/>
      <c r="J911" s="242"/>
      <c r="K911" s="242"/>
      <c r="L911" s="242"/>
      <c r="M911" s="242"/>
      <c r="N911" s="242"/>
      <c r="O911" s="244"/>
      <c r="Q911" s="214"/>
      <c r="R911" s="214"/>
    </row>
    <row r="912" spans="1:18" s="209" customFormat="1" hidden="1" x14ac:dyDescent="0.2">
      <c r="A912" s="241"/>
      <c r="B912" s="241"/>
      <c r="C912" s="251"/>
      <c r="D912" s="252"/>
      <c r="E912" s="242"/>
      <c r="F912" s="242"/>
      <c r="G912" s="242"/>
      <c r="H912" s="242"/>
      <c r="I912" s="242"/>
      <c r="J912" s="242"/>
      <c r="K912" s="242"/>
      <c r="L912" s="242"/>
      <c r="M912" s="242"/>
      <c r="N912" s="242"/>
      <c r="O912" s="244"/>
      <c r="Q912" s="214"/>
      <c r="R912" s="214"/>
    </row>
    <row r="913" spans="1:18" s="209" customFormat="1" hidden="1" x14ac:dyDescent="0.2">
      <c r="A913" s="241"/>
      <c r="B913" s="241"/>
      <c r="C913" s="251"/>
      <c r="D913" s="252"/>
      <c r="E913" s="242"/>
      <c r="F913" s="242"/>
      <c r="G913" s="242"/>
      <c r="H913" s="242"/>
      <c r="I913" s="242"/>
      <c r="J913" s="242"/>
      <c r="K913" s="242"/>
      <c r="L913" s="242"/>
      <c r="M913" s="242"/>
      <c r="N913" s="242"/>
      <c r="O913" s="244"/>
      <c r="Q913" s="214"/>
      <c r="R913" s="214"/>
    </row>
    <row r="914" spans="1:18" s="209" customFormat="1" hidden="1" x14ac:dyDescent="0.2">
      <c r="A914" s="241"/>
      <c r="B914" s="241"/>
      <c r="C914" s="251"/>
      <c r="D914" s="252"/>
      <c r="E914" s="242"/>
      <c r="F914" s="242"/>
      <c r="G914" s="242"/>
      <c r="H914" s="242"/>
      <c r="I914" s="242"/>
      <c r="J914" s="242"/>
      <c r="K914" s="242"/>
      <c r="L914" s="242"/>
      <c r="M914" s="242"/>
      <c r="N914" s="242"/>
      <c r="O914" s="244"/>
      <c r="Q914" s="214"/>
      <c r="R914" s="214"/>
    </row>
    <row r="915" spans="1:18" s="209" customFormat="1" hidden="1" x14ac:dyDescent="0.2">
      <c r="A915" s="241"/>
      <c r="B915" s="241"/>
      <c r="C915" s="251"/>
      <c r="D915" s="252"/>
      <c r="E915" s="242"/>
      <c r="F915" s="242"/>
      <c r="G915" s="242"/>
      <c r="H915" s="242"/>
      <c r="I915" s="242"/>
      <c r="J915" s="242"/>
      <c r="K915" s="242"/>
      <c r="L915" s="242"/>
      <c r="M915" s="242"/>
      <c r="N915" s="242"/>
      <c r="O915" s="244"/>
      <c r="Q915" s="214"/>
      <c r="R915" s="214"/>
    </row>
    <row r="916" spans="1:18" s="209" customFormat="1" hidden="1" x14ac:dyDescent="0.2">
      <c r="A916" s="241"/>
      <c r="B916" s="241"/>
      <c r="C916" s="251"/>
      <c r="D916" s="252"/>
      <c r="E916" s="242"/>
      <c r="F916" s="242"/>
      <c r="G916" s="242"/>
      <c r="H916" s="242"/>
      <c r="I916" s="242"/>
      <c r="J916" s="242"/>
      <c r="K916" s="242"/>
      <c r="L916" s="242"/>
      <c r="M916" s="242"/>
      <c r="N916" s="242"/>
      <c r="O916" s="244"/>
      <c r="Q916" s="214"/>
      <c r="R916" s="214"/>
    </row>
    <row r="917" spans="1:18" s="209" customFormat="1" hidden="1" x14ac:dyDescent="0.2">
      <c r="A917" s="241"/>
      <c r="B917" s="241"/>
      <c r="C917" s="251"/>
      <c r="D917" s="252"/>
      <c r="E917" s="242"/>
      <c r="F917" s="242"/>
      <c r="G917" s="242"/>
      <c r="H917" s="242"/>
      <c r="I917" s="242"/>
      <c r="J917" s="242"/>
      <c r="K917" s="242"/>
      <c r="L917" s="242"/>
      <c r="M917" s="242"/>
      <c r="N917" s="242"/>
      <c r="O917" s="244"/>
      <c r="Q917" s="214"/>
      <c r="R917" s="214"/>
    </row>
    <row r="918" spans="1:18" s="209" customFormat="1" hidden="1" x14ac:dyDescent="0.2">
      <c r="A918" s="241"/>
      <c r="B918" s="241"/>
      <c r="C918" s="251"/>
      <c r="D918" s="252"/>
      <c r="E918" s="242"/>
      <c r="F918" s="242"/>
      <c r="G918" s="242"/>
      <c r="H918" s="242"/>
      <c r="I918" s="242"/>
      <c r="J918" s="242"/>
      <c r="K918" s="242"/>
      <c r="L918" s="242"/>
      <c r="M918" s="242"/>
      <c r="N918" s="242"/>
      <c r="O918" s="244"/>
      <c r="Q918" s="214"/>
      <c r="R918" s="214"/>
    </row>
    <row r="919" spans="1:18" s="209" customFormat="1" hidden="1" x14ac:dyDescent="0.2">
      <c r="A919" s="241"/>
      <c r="B919" s="241"/>
      <c r="C919" s="251"/>
      <c r="D919" s="252"/>
      <c r="E919" s="242"/>
      <c r="F919" s="242"/>
      <c r="G919" s="242"/>
      <c r="H919" s="242"/>
      <c r="I919" s="242"/>
      <c r="J919" s="242"/>
      <c r="K919" s="242"/>
      <c r="L919" s="242"/>
      <c r="M919" s="242"/>
      <c r="N919" s="242"/>
      <c r="O919" s="244"/>
      <c r="Q919" s="214"/>
      <c r="R919" s="214"/>
    </row>
    <row r="920" spans="1:18" s="209" customFormat="1" hidden="1" x14ac:dyDescent="0.2">
      <c r="A920" s="241"/>
      <c r="B920" s="241"/>
      <c r="C920" s="251"/>
      <c r="D920" s="252"/>
      <c r="E920" s="242"/>
      <c r="F920" s="242"/>
      <c r="G920" s="242"/>
      <c r="H920" s="242"/>
      <c r="I920" s="242"/>
      <c r="J920" s="242"/>
      <c r="K920" s="242"/>
      <c r="L920" s="242"/>
      <c r="M920" s="242"/>
      <c r="N920" s="242"/>
      <c r="O920" s="244"/>
      <c r="Q920" s="214"/>
      <c r="R920" s="214"/>
    </row>
    <row r="921" spans="1:18" s="209" customFormat="1" hidden="1" x14ac:dyDescent="0.2">
      <c r="A921" s="241"/>
      <c r="B921" s="241"/>
      <c r="C921" s="251"/>
      <c r="D921" s="252"/>
      <c r="E921" s="242"/>
      <c r="F921" s="242"/>
      <c r="G921" s="242"/>
      <c r="H921" s="242"/>
      <c r="I921" s="242"/>
      <c r="J921" s="242"/>
      <c r="K921" s="242"/>
      <c r="L921" s="242"/>
      <c r="M921" s="242"/>
      <c r="N921" s="242"/>
      <c r="O921" s="244"/>
      <c r="Q921" s="214"/>
      <c r="R921" s="214"/>
    </row>
    <row r="922" spans="1:18" s="209" customFormat="1" hidden="1" x14ac:dyDescent="0.2">
      <c r="A922" s="241"/>
      <c r="B922" s="241"/>
      <c r="C922" s="251"/>
      <c r="D922" s="252"/>
      <c r="E922" s="242"/>
      <c r="F922" s="242"/>
      <c r="G922" s="242"/>
      <c r="H922" s="242"/>
      <c r="I922" s="242"/>
      <c r="J922" s="242"/>
      <c r="K922" s="242"/>
      <c r="L922" s="242"/>
      <c r="M922" s="242"/>
      <c r="N922" s="242"/>
      <c r="O922" s="244"/>
      <c r="Q922" s="214"/>
      <c r="R922" s="214"/>
    </row>
    <row r="923" spans="1:18" s="209" customFormat="1" hidden="1" x14ac:dyDescent="0.2">
      <c r="A923" s="241"/>
      <c r="B923" s="241"/>
      <c r="C923" s="251"/>
      <c r="D923" s="252"/>
      <c r="E923" s="242"/>
      <c r="F923" s="242"/>
      <c r="G923" s="242"/>
      <c r="H923" s="242"/>
      <c r="I923" s="242"/>
      <c r="J923" s="242"/>
      <c r="K923" s="242"/>
      <c r="L923" s="242"/>
      <c r="M923" s="242"/>
      <c r="N923" s="242"/>
      <c r="O923" s="244"/>
      <c r="Q923" s="214"/>
      <c r="R923" s="214"/>
    </row>
    <row r="924" spans="1:18" s="209" customFormat="1" hidden="1" x14ac:dyDescent="0.2">
      <c r="A924" s="241"/>
      <c r="B924" s="241"/>
      <c r="C924" s="251"/>
      <c r="D924" s="252"/>
      <c r="E924" s="242"/>
      <c r="F924" s="242"/>
      <c r="G924" s="242"/>
      <c r="H924" s="242"/>
      <c r="I924" s="242"/>
      <c r="J924" s="242"/>
      <c r="K924" s="242"/>
      <c r="L924" s="242"/>
      <c r="M924" s="242"/>
      <c r="N924" s="242"/>
      <c r="O924" s="244"/>
      <c r="Q924" s="214"/>
      <c r="R924" s="214"/>
    </row>
    <row r="925" spans="1:18" s="209" customFormat="1" hidden="1" x14ac:dyDescent="0.2">
      <c r="A925" s="241"/>
      <c r="B925" s="241"/>
      <c r="C925" s="251"/>
      <c r="D925" s="252"/>
      <c r="E925" s="242"/>
      <c r="F925" s="242"/>
      <c r="G925" s="242"/>
      <c r="H925" s="242"/>
      <c r="I925" s="242"/>
      <c r="J925" s="242"/>
      <c r="K925" s="242"/>
      <c r="L925" s="242"/>
      <c r="M925" s="242"/>
      <c r="N925" s="242"/>
      <c r="O925" s="244"/>
      <c r="Q925" s="214"/>
      <c r="R925" s="214"/>
    </row>
    <row r="926" spans="1:18" s="209" customFormat="1" hidden="1" x14ac:dyDescent="0.2">
      <c r="A926" s="241"/>
      <c r="B926" s="241"/>
      <c r="C926" s="251"/>
      <c r="D926" s="252"/>
      <c r="E926" s="242"/>
      <c r="F926" s="242"/>
      <c r="G926" s="242"/>
      <c r="H926" s="242"/>
      <c r="I926" s="242"/>
      <c r="J926" s="242"/>
      <c r="K926" s="242"/>
      <c r="L926" s="242"/>
      <c r="M926" s="242"/>
      <c r="N926" s="242"/>
      <c r="O926" s="244"/>
      <c r="Q926" s="214"/>
      <c r="R926" s="214"/>
    </row>
    <row r="927" spans="1:18" s="209" customFormat="1" hidden="1" x14ac:dyDescent="0.2">
      <c r="A927" s="241"/>
      <c r="B927" s="241"/>
      <c r="C927" s="251"/>
      <c r="D927" s="252"/>
      <c r="E927" s="242"/>
      <c r="F927" s="242"/>
      <c r="G927" s="242"/>
      <c r="H927" s="242"/>
      <c r="I927" s="242"/>
      <c r="J927" s="242"/>
      <c r="K927" s="242"/>
      <c r="L927" s="242"/>
      <c r="M927" s="242"/>
      <c r="N927" s="242"/>
      <c r="O927" s="244"/>
      <c r="Q927" s="214"/>
      <c r="R927" s="214"/>
    </row>
    <row r="928" spans="1:18" s="209" customFormat="1" hidden="1" x14ac:dyDescent="0.2">
      <c r="A928" s="241"/>
      <c r="B928" s="241"/>
      <c r="C928" s="251"/>
      <c r="D928" s="252"/>
      <c r="E928" s="242"/>
      <c r="F928" s="242"/>
      <c r="G928" s="242"/>
      <c r="H928" s="242"/>
      <c r="I928" s="242"/>
      <c r="J928" s="242"/>
      <c r="K928" s="242"/>
      <c r="L928" s="242"/>
      <c r="M928" s="242"/>
      <c r="N928" s="242"/>
      <c r="O928" s="244"/>
      <c r="Q928" s="214"/>
      <c r="R928" s="214"/>
    </row>
    <row r="929" spans="1:18" s="209" customFormat="1" hidden="1" x14ac:dyDescent="0.2">
      <c r="A929" s="241"/>
      <c r="B929" s="241"/>
      <c r="C929" s="251"/>
      <c r="D929" s="252"/>
      <c r="E929" s="242"/>
      <c r="F929" s="242"/>
      <c r="G929" s="242"/>
      <c r="H929" s="242"/>
      <c r="I929" s="242"/>
      <c r="J929" s="242"/>
      <c r="K929" s="242"/>
      <c r="L929" s="242"/>
      <c r="M929" s="242"/>
      <c r="N929" s="242"/>
      <c r="O929" s="244"/>
      <c r="Q929" s="214"/>
      <c r="R929" s="214"/>
    </row>
    <row r="930" spans="1:18" s="209" customFormat="1" hidden="1" x14ac:dyDescent="0.2">
      <c r="A930" s="241"/>
      <c r="B930" s="241"/>
      <c r="C930" s="251"/>
      <c r="D930" s="252"/>
      <c r="E930" s="242"/>
      <c r="F930" s="242"/>
      <c r="G930" s="242"/>
      <c r="H930" s="242"/>
      <c r="I930" s="242"/>
      <c r="J930" s="242"/>
      <c r="K930" s="242"/>
      <c r="L930" s="242"/>
      <c r="M930" s="242"/>
      <c r="N930" s="242"/>
      <c r="O930" s="244"/>
      <c r="Q930" s="214"/>
      <c r="R930" s="214"/>
    </row>
    <row r="931" spans="1:18" s="209" customFormat="1" hidden="1" x14ac:dyDescent="0.2">
      <c r="A931" s="241"/>
      <c r="B931" s="241"/>
      <c r="C931" s="251"/>
      <c r="D931" s="252"/>
      <c r="E931" s="242"/>
      <c r="F931" s="242"/>
      <c r="G931" s="242"/>
      <c r="H931" s="242"/>
      <c r="I931" s="242"/>
      <c r="J931" s="242"/>
      <c r="K931" s="242"/>
      <c r="L931" s="242"/>
      <c r="M931" s="242"/>
      <c r="N931" s="242"/>
      <c r="O931" s="244"/>
      <c r="Q931" s="214"/>
      <c r="R931" s="214"/>
    </row>
    <row r="932" spans="1:18" s="209" customFormat="1" hidden="1" x14ac:dyDescent="0.2">
      <c r="A932" s="241"/>
      <c r="B932" s="241"/>
      <c r="C932" s="251"/>
      <c r="D932" s="252"/>
      <c r="E932" s="242"/>
      <c r="F932" s="242"/>
      <c r="G932" s="242"/>
      <c r="H932" s="242"/>
      <c r="I932" s="242"/>
      <c r="J932" s="242"/>
      <c r="K932" s="242"/>
      <c r="L932" s="242"/>
      <c r="M932" s="242"/>
      <c r="N932" s="242"/>
      <c r="O932" s="244"/>
      <c r="Q932" s="214"/>
      <c r="R932" s="214"/>
    </row>
    <row r="933" spans="1:18" s="209" customFormat="1" hidden="1" x14ac:dyDescent="0.2">
      <c r="A933" s="241"/>
      <c r="B933" s="241"/>
      <c r="C933" s="251"/>
      <c r="D933" s="252"/>
      <c r="E933" s="242"/>
      <c r="F933" s="242"/>
      <c r="G933" s="242"/>
      <c r="H933" s="242"/>
      <c r="I933" s="242"/>
      <c r="J933" s="242"/>
      <c r="K933" s="242"/>
      <c r="L933" s="242"/>
      <c r="M933" s="242"/>
      <c r="N933" s="242"/>
      <c r="O933" s="244"/>
      <c r="Q933" s="214"/>
      <c r="R933" s="214"/>
    </row>
    <row r="934" spans="1:18" s="209" customFormat="1" hidden="1" x14ac:dyDescent="0.2">
      <c r="A934" s="241"/>
      <c r="B934" s="241"/>
      <c r="C934" s="251"/>
      <c r="D934" s="252"/>
      <c r="E934" s="242"/>
      <c r="F934" s="242"/>
      <c r="G934" s="242"/>
      <c r="H934" s="242"/>
      <c r="I934" s="242"/>
      <c r="J934" s="242"/>
      <c r="K934" s="242"/>
      <c r="L934" s="242"/>
      <c r="M934" s="242"/>
      <c r="N934" s="242"/>
      <c r="O934" s="244"/>
      <c r="Q934" s="214"/>
      <c r="R934" s="214"/>
    </row>
    <row r="935" spans="1:18" s="209" customFormat="1" hidden="1" x14ac:dyDescent="0.2">
      <c r="A935" s="241"/>
      <c r="B935" s="241"/>
      <c r="C935" s="251"/>
      <c r="D935" s="252"/>
      <c r="E935" s="242"/>
      <c r="F935" s="242"/>
      <c r="G935" s="242"/>
      <c r="H935" s="242"/>
      <c r="I935" s="242"/>
      <c r="J935" s="242"/>
      <c r="K935" s="242"/>
      <c r="L935" s="242"/>
      <c r="M935" s="242"/>
      <c r="N935" s="242"/>
      <c r="O935" s="244"/>
      <c r="Q935" s="214"/>
      <c r="R935" s="214"/>
    </row>
    <row r="936" spans="1:18" s="209" customFormat="1" hidden="1" x14ac:dyDescent="0.2">
      <c r="A936" s="241"/>
      <c r="B936" s="241"/>
      <c r="C936" s="251"/>
      <c r="D936" s="252"/>
      <c r="E936" s="242"/>
      <c r="F936" s="242"/>
      <c r="G936" s="242"/>
      <c r="H936" s="242"/>
      <c r="I936" s="242"/>
      <c r="J936" s="242"/>
      <c r="K936" s="242"/>
      <c r="L936" s="242"/>
      <c r="M936" s="242"/>
      <c r="N936" s="242"/>
      <c r="O936" s="244"/>
      <c r="Q936" s="214"/>
      <c r="R936" s="214"/>
    </row>
    <row r="937" spans="1:18" s="209" customFormat="1" hidden="1" x14ac:dyDescent="0.2">
      <c r="A937" s="241"/>
      <c r="B937" s="241"/>
      <c r="C937" s="251"/>
      <c r="D937" s="252"/>
      <c r="E937" s="242"/>
      <c r="F937" s="242"/>
      <c r="G937" s="242"/>
      <c r="H937" s="242"/>
      <c r="I937" s="242"/>
      <c r="J937" s="242"/>
      <c r="K937" s="242"/>
      <c r="L937" s="242"/>
      <c r="M937" s="242"/>
      <c r="N937" s="242"/>
      <c r="O937" s="244"/>
      <c r="Q937" s="214"/>
      <c r="R937" s="214"/>
    </row>
    <row r="938" spans="1:18" s="209" customFormat="1" hidden="1" x14ac:dyDescent="0.2">
      <c r="A938" s="241"/>
      <c r="B938" s="241"/>
      <c r="C938" s="251"/>
      <c r="D938" s="252"/>
      <c r="E938" s="242"/>
      <c r="F938" s="242"/>
      <c r="G938" s="242"/>
      <c r="H938" s="242"/>
      <c r="I938" s="242"/>
      <c r="J938" s="242"/>
      <c r="K938" s="242"/>
      <c r="L938" s="242"/>
      <c r="M938" s="242"/>
      <c r="N938" s="242"/>
      <c r="O938" s="244"/>
      <c r="Q938" s="214"/>
      <c r="R938" s="214"/>
    </row>
    <row r="939" spans="1:18" s="209" customFormat="1" hidden="1" x14ac:dyDescent="0.2">
      <c r="A939" s="241"/>
      <c r="B939" s="241"/>
      <c r="C939" s="251"/>
      <c r="D939" s="252"/>
      <c r="E939" s="242"/>
      <c r="F939" s="242"/>
      <c r="G939" s="242"/>
      <c r="H939" s="242"/>
      <c r="I939" s="242"/>
      <c r="J939" s="242"/>
      <c r="K939" s="242"/>
      <c r="L939" s="242"/>
      <c r="M939" s="242"/>
      <c r="N939" s="242"/>
      <c r="O939" s="244"/>
      <c r="Q939" s="214"/>
      <c r="R939" s="214"/>
    </row>
    <row r="940" spans="1:18" s="209" customFormat="1" hidden="1" x14ac:dyDescent="0.2">
      <c r="A940" s="241"/>
      <c r="B940" s="241"/>
      <c r="C940" s="251"/>
      <c r="D940" s="252"/>
      <c r="E940" s="242"/>
      <c r="F940" s="242"/>
      <c r="G940" s="242"/>
      <c r="H940" s="242"/>
      <c r="I940" s="242"/>
      <c r="J940" s="242"/>
      <c r="K940" s="242"/>
      <c r="L940" s="242"/>
      <c r="M940" s="242"/>
      <c r="N940" s="242"/>
      <c r="O940" s="244"/>
      <c r="Q940" s="214"/>
      <c r="R940" s="214"/>
    </row>
    <row r="941" spans="1:18" s="209" customFormat="1" hidden="1" x14ac:dyDescent="0.2">
      <c r="A941" s="241"/>
      <c r="B941" s="241"/>
      <c r="C941" s="251"/>
      <c r="D941" s="252"/>
      <c r="E941" s="242"/>
      <c r="F941" s="242"/>
      <c r="G941" s="242"/>
      <c r="H941" s="242"/>
      <c r="I941" s="242"/>
      <c r="J941" s="242"/>
      <c r="K941" s="242"/>
      <c r="L941" s="242"/>
      <c r="M941" s="242"/>
      <c r="N941" s="242"/>
      <c r="O941" s="244"/>
      <c r="Q941" s="214"/>
      <c r="R941" s="214"/>
    </row>
    <row r="942" spans="1:18" s="209" customFormat="1" hidden="1" x14ac:dyDescent="0.2">
      <c r="A942" s="241"/>
      <c r="B942" s="241"/>
      <c r="C942" s="251"/>
      <c r="D942" s="252"/>
      <c r="E942" s="242"/>
      <c r="F942" s="242"/>
      <c r="G942" s="242"/>
      <c r="H942" s="242"/>
      <c r="I942" s="242"/>
      <c r="J942" s="242"/>
      <c r="K942" s="242"/>
      <c r="L942" s="242"/>
      <c r="M942" s="242"/>
      <c r="N942" s="242"/>
      <c r="O942" s="244"/>
      <c r="Q942" s="214"/>
      <c r="R942" s="214"/>
    </row>
    <row r="943" spans="1:18" s="209" customFormat="1" hidden="1" x14ac:dyDescent="0.2">
      <c r="A943" s="241"/>
      <c r="B943" s="241"/>
      <c r="C943" s="251"/>
      <c r="D943" s="252"/>
      <c r="E943" s="242"/>
      <c r="F943" s="242"/>
      <c r="G943" s="242"/>
      <c r="H943" s="242"/>
      <c r="I943" s="242"/>
      <c r="J943" s="242"/>
      <c r="K943" s="242"/>
      <c r="L943" s="242"/>
      <c r="M943" s="242"/>
      <c r="N943" s="242"/>
      <c r="O943" s="244"/>
      <c r="Q943" s="214"/>
      <c r="R943" s="214"/>
    </row>
    <row r="944" spans="1:18" s="209" customFormat="1" hidden="1" x14ac:dyDescent="0.2">
      <c r="A944" s="241"/>
      <c r="B944" s="241"/>
      <c r="C944" s="251"/>
      <c r="D944" s="252"/>
      <c r="E944" s="242"/>
      <c r="F944" s="242"/>
      <c r="G944" s="242"/>
      <c r="H944" s="242"/>
      <c r="I944" s="242"/>
      <c r="J944" s="242"/>
      <c r="K944" s="242"/>
      <c r="L944" s="242"/>
      <c r="M944" s="242"/>
      <c r="N944" s="242"/>
      <c r="O944" s="244"/>
      <c r="Q944" s="214"/>
      <c r="R944" s="214"/>
    </row>
    <row r="945" spans="1:18" s="209" customFormat="1" hidden="1" x14ac:dyDescent="0.2">
      <c r="A945" s="241"/>
      <c r="B945" s="241"/>
      <c r="C945" s="251"/>
      <c r="D945" s="252"/>
      <c r="E945" s="242"/>
      <c r="F945" s="242"/>
      <c r="G945" s="242"/>
      <c r="H945" s="242"/>
      <c r="I945" s="242"/>
      <c r="J945" s="242"/>
      <c r="K945" s="242"/>
      <c r="L945" s="242"/>
      <c r="M945" s="242"/>
      <c r="N945" s="242"/>
      <c r="O945" s="244"/>
      <c r="Q945" s="214"/>
      <c r="R945" s="214"/>
    </row>
    <row r="946" spans="1:18" s="209" customFormat="1" hidden="1" x14ac:dyDescent="0.2">
      <c r="A946" s="241"/>
      <c r="B946" s="241"/>
      <c r="C946" s="251"/>
      <c r="D946" s="252"/>
      <c r="E946" s="242"/>
      <c r="F946" s="242"/>
      <c r="G946" s="242"/>
      <c r="H946" s="242"/>
      <c r="I946" s="242"/>
      <c r="J946" s="242"/>
      <c r="K946" s="242"/>
      <c r="L946" s="242"/>
      <c r="M946" s="242"/>
      <c r="N946" s="242"/>
      <c r="O946" s="244"/>
      <c r="Q946" s="214"/>
      <c r="R946" s="214"/>
    </row>
    <row r="947" spans="1:18" s="209" customFormat="1" hidden="1" x14ac:dyDescent="0.2">
      <c r="A947" s="241"/>
      <c r="B947" s="241"/>
      <c r="C947" s="251"/>
      <c r="D947" s="252"/>
      <c r="E947" s="242"/>
      <c r="F947" s="242"/>
      <c r="G947" s="242"/>
      <c r="H947" s="242"/>
      <c r="I947" s="242"/>
      <c r="J947" s="242"/>
      <c r="K947" s="242"/>
      <c r="L947" s="242"/>
      <c r="M947" s="242"/>
      <c r="N947" s="242"/>
      <c r="O947" s="244"/>
      <c r="Q947" s="214"/>
      <c r="R947" s="214"/>
    </row>
    <row r="948" spans="1:18" s="209" customFormat="1" hidden="1" x14ac:dyDescent="0.2">
      <c r="A948" s="241"/>
      <c r="B948" s="241"/>
      <c r="C948" s="251"/>
      <c r="D948" s="252"/>
      <c r="E948" s="242"/>
      <c r="F948" s="242"/>
      <c r="G948" s="242"/>
      <c r="H948" s="242"/>
      <c r="I948" s="242"/>
      <c r="J948" s="242"/>
      <c r="K948" s="242"/>
      <c r="L948" s="242"/>
      <c r="M948" s="242"/>
      <c r="N948" s="242"/>
      <c r="O948" s="244"/>
      <c r="Q948" s="214"/>
      <c r="R948" s="214"/>
    </row>
    <row r="949" spans="1:18" s="209" customFormat="1" hidden="1" x14ac:dyDescent="0.2">
      <c r="A949" s="241"/>
      <c r="B949" s="241"/>
      <c r="C949" s="251"/>
      <c r="D949" s="252"/>
      <c r="E949" s="242"/>
      <c r="F949" s="242"/>
      <c r="G949" s="242"/>
      <c r="H949" s="242"/>
      <c r="I949" s="242"/>
      <c r="J949" s="242"/>
      <c r="K949" s="242"/>
      <c r="L949" s="242"/>
      <c r="M949" s="242"/>
      <c r="N949" s="242"/>
      <c r="O949" s="244"/>
      <c r="Q949" s="214"/>
      <c r="R949" s="214"/>
    </row>
    <row r="950" spans="1:18" s="209" customFormat="1" hidden="1" x14ac:dyDescent="0.2">
      <c r="A950" s="241"/>
      <c r="B950" s="241"/>
      <c r="C950" s="251"/>
      <c r="D950" s="252"/>
      <c r="E950" s="242"/>
      <c r="F950" s="242"/>
      <c r="G950" s="242"/>
      <c r="H950" s="242"/>
      <c r="I950" s="242"/>
      <c r="J950" s="242"/>
      <c r="K950" s="242"/>
      <c r="L950" s="242"/>
      <c r="M950" s="242"/>
      <c r="N950" s="242"/>
      <c r="O950" s="244"/>
      <c r="Q950" s="214"/>
      <c r="R950" s="214"/>
    </row>
    <row r="951" spans="1:18" s="209" customFormat="1" hidden="1" x14ac:dyDescent="0.2">
      <c r="A951" s="241"/>
      <c r="B951" s="241"/>
      <c r="C951" s="251"/>
      <c r="D951" s="252"/>
      <c r="E951" s="242"/>
      <c r="F951" s="242"/>
      <c r="G951" s="242"/>
      <c r="H951" s="242"/>
      <c r="I951" s="242"/>
      <c r="J951" s="242"/>
      <c r="K951" s="242"/>
      <c r="L951" s="242"/>
      <c r="M951" s="242"/>
      <c r="N951" s="242"/>
      <c r="O951" s="244"/>
      <c r="Q951" s="214"/>
      <c r="R951" s="214"/>
    </row>
    <row r="952" spans="1:18" s="209" customFormat="1" hidden="1" x14ac:dyDescent="0.2">
      <c r="A952" s="241"/>
      <c r="B952" s="241"/>
      <c r="C952" s="251"/>
      <c r="D952" s="252"/>
      <c r="E952" s="242"/>
      <c r="F952" s="242"/>
      <c r="G952" s="242"/>
      <c r="H952" s="242"/>
      <c r="I952" s="242"/>
      <c r="J952" s="242"/>
      <c r="K952" s="242"/>
      <c r="L952" s="242"/>
      <c r="M952" s="242"/>
      <c r="N952" s="242"/>
      <c r="O952" s="244"/>
      <c r="Q952" s="214"/>
      <c r="R952" s="214"/>
    </row>
    <row r="953" spans="1:18" s="209" customFormat="1" hidden="1" x14ac:dyDescent="0.2">
      <c r="A953" s="241"/>
      <c r="B953" s="241"/>
      <c r="C953" s="251"/>
      <c r="D953" s="252"/>
      <c r="E953" s="242"/>
      <c r="F953" s="242"/>
      <c r="G953" s="242"/>
      <c r="H953" s="242"/>
      <c r="I953" s="242"/>
      <c r="J953" s="242"/>
      <c r="K953" s="242"/>
      <c r="L953" s="242"/>
      <c r="M953" s="242"/>
      <c r="N953" s="242"/>
      <c r="O953" s="244"/>
      <c r="Q953" s="214"/>
      <c r="R953" s="214"/>
    </row>
    <row r="954" spans="1:18" s="209" customFormat="1" hidden="1" x14ac:dyDescent="0.2">
      <c r="A954" s="241"/>
      <c r="B954" s="241"/>
      <c r="C954" s="251"/>
      <c r="D954" s="252"/>
      <c r="E954" s="242"/>
      <c r="F954" s="242"/>
      <c r="G954" s="242"/>
      <c r="H954" s="242"/>
      <c r="I954" s="242"/>
      <c r="J954" s="242"/>
      <c r="K954" s="242"/>
      <c r="L954" s="242"/>
      <c r="M954" s="242"/>
      <c r="N954" s="242"/>
      <c r="O954" s="244"/>
      <c r="Q954" s="214"/>
      <c r="R954" s="214"/>
    </row>
    <row r="955" spans="1:18" s="209" customFormat="1" hidden="1" x14ac:dyDescent="0.2">
      <c r="A955" s="241"/>
      <c r="B955" s="241"/>
      <c r="C955" s="251"/>
      <c r="D955" s="252"/>
      <c r="E955" s="242"/>
      <c r="F955" s="242"/>
      <c r="G955" s="242"/>
      <c r="H955" s="242"/>
      <c r="I955" s="242"/>
      <c r="J955" s="242"/>
      <c r="K955" s="242"/>
      <c r="L955" s="242"/>
      <c r="M955" s="242"/>
      <c r="N955" s="242"/>
      <c r="O955" s="244"/>
      <c r="Q955" s="214"/>
      <c r="R955" s="214"/>
    </row>
    <row r="956" spans="1:18" s="209" customFormat="1" hidden="1" x14ac:dyDescent="0.2">
      <c r="A956" s="241"/>
      <c r="B956" s="241"/>
      <c r="C956" s="251"/>
      <c r="D956" s="252"/>
      <c r="E956" s="242"/>
      <c r="F956" s="242"/>
      <c r="G956" s="242"/>
      <c r="H956" s="242"/>
      <c r="I956" s="242"/>
      <c r="J956" s="242"/>
      <c r="K956" s="242"/>
      <c r="L956" s="242"/>
      <c r="M956" s="242"/>
      <c r="N956" s="242"/>
      <c r="O956" s="244"/>
      <c r="Q956" s="214"/>
      <c r="R956" s="214"/>
    </row>
    <row r="957" spans="1:18" s="209" customFormat="1" hidden="1" x14ac:dyDescent="0.2">
      <c r="A957" s="241"/>
      <c r="B957" s="241"/>
      <c r="C957" s="251"/>
      <c r="D957" s="252"/>
      <c r="E957" s="242"/>
      <c r="F957" s="242"/>
      <c r="G957" s="242"/>
      <c r="H957" s="242"/>
      <c r="I957" s="242"/>
      <c r="J957" s="242"/>
      <c r="K957" s="242"/>
      <c r="L957" s="242"/>
      <c r="M957" s="242"/>
      <c r="N957" s="242"/>
      <c r="O957" s="244"/>
      <c r="Q957" s="214"/>
      <c r="R957" s="214"/>
    </row>
    <row r="958" spans="1:18" s="209" customFormat="1" hidden="1" x14ac:dyDescent="0.2">
      <c r="A958" s="241"/>
      <c r="B958" s="241"/>
      <c r="C958" s="251"/>
      <c r="D958" s="252"/>
      <c r="E958" s="242"/>
      <c r="F958" s="242"/>
      <c r="G958" s="242"/>
      <c r="H958" s="242"/>
      <c r="I958" s="242"/>
      <c r="J958" s="242"/>
      <c r="K958" s="242"/>
      <c r="L958" s="242"/>
      <c r="M958" s="242"/>
      <c r="N958" s="242"/>
      <c r="O958" s="244"/>
      <c r="Q958" s="214"/>
      <c r="R958" s="214"/>
    </row>
    <row r="959" spans="1:18" s="209" customFormat="1" hidden="1" x14ac:dyDescent="0.2">
      <c r="A959" s="241"/>
      <c r="B959" s="241"/>
      <c r="C959" s="251"/>
      <c r="D959" s="252"/>
      <c r="E959" s="242"/>
      <c r="F959" s="242"/>
      <c r="G959" s="242"/>
      <c r="H959" s="242"/>
      <c r="I959" s="242"/>
      <c r="J959" s="242"/>
      <c r="K959" s="242"/>
      <c r="L959" s="242"/>
      <c r="M959" s="242"/>
      <c r="N959" s="242"/>
      <c r="O959" s="244"/>
      <c r="Q959" s="214"/>
      <c r="R959" s="214"/>
    </row>
    <row r="960" spans="1:18" s="209" customFormat="1" hidden="1" x14ac:dyDescent="0.2">
      <c r="A960" s="241"/>
      <c r="B960" s="241"/>
      <c r="C960" s="251"/>
      <c r="D960" s="252"/>
      <c r="E960" s="242"/>
      <c r="F960" s="242"/>
      <c r="G960" s="242"/>
      <c r="H960" s="242"/>
      <c r="I960" s="242"/>
      <c r="J960" s="242"/>
      <c r="K960" s="242"/>
      <c r="L960" s="242"/>
      <c r="M960" s="242"/>
      <c r="N960" s="242"/>
      <c r="O960" s="244"/>
      <c r="Q960" s="214"/>
      <c r="R960" s="214"/>
    </row>
    <row r="961" spans="1:18" s="209" customFormat="1" hidden="1" x14ac:dyDescent="0.2">
      <c r="A961" s="241"/>
      <c r="B961" s="241"/>
      <c r="C961" s="251"/>
      <c r="D961" s="252"/>
      <c r="E961" s="242"/>
      <c r="F961" s="242"/>
      <c r="G961" s="242"/>
      <c r="H961" s="242"/>
      <c r="I961" s="242"/>
      <c r="J961" s="242"/>
      <c r="K961" s="242"/>
      <c r="L961" s="242"/>
      <c r="M961" s="242"/>
      <c r="N961" s="242"/>
      <c r="O961" s="244"/>
      <c r="Q961" s="214"/>
      <c r="R961" s="214"/>
    </row>
    <row r="962" spans="1:18" s="209" customFormat="1" hidden="1" x14ac:dyDescent="0.2">
      <c r="A962" s="241"/>
      <c r="B962" s="241"/>
      <c r="C962" s="251"/>
      <c r="D962" s="252"/>
      <c r="E962" s="242"/>
      <c r="F962" s="242"/>
      <c r="G962" s="242"/>
      <c r="H962" s="242"/>
      <c r="I962" s="242"/>
      <c r="J962" s="242"/>
      <c r="K962" s="242"/>
      <c r="L962" s="242"/>
      <c r="M962" s="242"/>
      <c r="N962" s="242"/>
      <c r="O962" s="244"/>
      <c r="Q962" s="214"/>
      <c r="R962" s="214"/>
    </row>
    <row r="963" spans="1:18" s="209" customFormat="1" hidden="1" x14ac:dyDescent="0.2">
      <c r="A963" s="241"/>
      <c r="B963" s="241"/>
      <c r="C963" s="251"/>
      <c r="D963" s="252"/>
      <c r="E963" s="242"/>
      <c r="F963" s="242"/>
      <c r="G963" s="242"/>
      <c r="H963" s="242"/>
      <c r="I963" s="242"/>
      <c r="J963" s="242"/>
      <c r="K963" s="242"/>
      <c r="L963" s="242"/>
      <c r="M963" s="242"/>
      <c r="N963" s="242"/>
      <c r="O963" s="244"/>
      <c r="Q963" s="214"/>
      <c r="R963" s="214"/>
    </row>
    <row r="964" spans="1:18" s="209" customFormat="1" hidden="1" x14ac:dyDescent="0.2">
      <c r="A964" s="241"/>
      <c r="B964" s="241"/>
      <c r="C964" s="251"/>
      <c r="D964" s="252"/>
      <c r="E964" s="242"/>
      <c r="F964" s="242"/>
      <c r="G964" s="242"/>
      <c r="H964" s="242"/>
      <c r="I964" s="242"/>
      <c r="J964" s="242"/>
      <c r="K964" s="242"/>
      <c r="L964" s="242"/>
      <c r="M964" s="242"/>
      <c r="N964" s="242"/>
      <c r="O964" s="244"/>
      <c r="Q964" s="214"/>
      <c r="R964" s="214"/>
    </row>
    <row r="965" spans="1:18" s="209" customFormat="1" hidden="1" x14ac:dyDescent="0.2">
      <c r="A965" s="241"/>
      <c r="B965" s="241"/>
      <c r="C965" s="251"/>
      <c r="D965" s="252"/>
      <c r="E965" s="242"/>
      <c r="F965" s="242"/>
      <c r="G965" s="242"/>
      <c r="H965" s="242"/>
      <c r="I965" s="242"/>
      <c r="J965" s="242"/>
      <c r="K965" s="242"/>
      <c r="L965" s="242"/>
      <c r="M965" s="242"/>
      <c r="N965" s="242"/>
      <c r="O965" s="244"/>
      <c r="Q965" s="214"/>
      <c r="R965" s="214"/>
    </row>
    <row r="966" spans="1:18" s="209" customFormat="1" hidden="1" x14ac:dyDescent="0.2">
      <c r="A966" s="241"/>
      <c r="B966" s="241"/>
      <c r="C966" s="251"/>
      <c r="D966" s="252"/>
      <c r="E966" s="242"/>
      <c r="F966" s="242"/>
      <c r="G966" s="242"/>
      <c r="H966" s="242"/>
      <c r="I966" s="242"/>
      <c r="J966" s="242"/>
      <c r="K966" s="242"/>
      <c r="L966" s="242"/>
      <c r="M966" s="242"/>
      <c r="N966" s="242"/>
      <c r="O966" s="244"/>
      <c r="Q966" s="214"/>
      <c r="R966" s="214"/>
    </row>
    <row r="967" spans="1:18" s="209" customFormat="1" hidden="1" x14ac:dyDescent="0.2">
      <c r="A967" s="241"/>
      <c r="B967" s="241"/>
      <c r="C967" s="251"/>
      <c r="D967" s="252"/>
      <c r="E967" s="242"/>
      <c r="F967" s="242"/>
      <c r="G967" s="242"/>
      <c r="H967" s="242"/>
      <c r="I967" s="242"/>
      <c r="J967" s="242"/>
      <c r="K967" s="242"/>
      <c r="L967" s="242"/>
      <c r="M967" s="242"/>
      <c r="N967" s="242"/>
      <c r="O967" s="244"/>
      <c r="Q967" s="214"/>
      <c r="R967" s="214"/>
    </row>
    <row r="968" spans="1:18" s="209" customFormat="1" hidden="1" x14ac:dyDescent="0.2">
      <c r="A968" s="241"/>
      <c r="B968" s="241"/>
      <c r="C968" s="251"/>
      <c r="D968" s="252"/>
      <c r="E968" s="242"/>
      <c r="F968" s="242"/>
      <c r="G968" s="242"/>
      <c r="H968" s="242"/>
      <c r="I968" s="242"/>
      <c r="J968" s="242"/>
      <c r="K968" s="242"/>
      <c r="L968" s="242"/>
      <c r="M968" s="242"/>
      <c r="N968" s="242"/>
      <c r="O968" s="244"/>
      <c r="Q968" s="214"/>
      <c r="R968" s="214"/>
    </row>
    <row r="969" spans="1:18" s="209" customFormat="1" hidden="1" x14ac:dyDescent="0.2">
      <c r="A969" s="241"/>
      <c r="B969" s="241"/>
      <c r="C969" s="251"/>
      <c r="D969" s="252"/>
      <c r="E969" s="242"/>
      <c r="F969" s="242"/>
      <c r="G969" s="242"/>
      <c r="H969" s="242"/>
      <c r="I969" s="242"/>
      <c r="J969" s="242"/>
      <c r="K969" s="242"/>
      <c r="L969" s="242"/>
      <c r="M969" s="242"/>
      <c r="N969" s="242"/>
      <c r="O969" s="244"/>
      <c r="Q969" s="214"/>
      <c r="R969" s="214"/>
    </row>
    <row r="970" spans="1:18" s="209" customFormat="1" hidden="1" x14ac:dyDescent="0.2">
      <c r="A970" s="241"/>
      <c r="B970" s="241"/>
      <c r="C970" s="251"/>
      <c r="D970" s="252"/>
      <c r="E970" s="242"/>
      <c r="F970" s="242"/>
      <c r="G970" s="242"/>
      <c r="H970" s="242"/>
      <c r="I970" s="242"/>
      <c r="J970" s="242"/>
      <c r="K970" s="242"/>
      <c r="L970" s="242"/>
      <c r="M970" s="242"/>
      <c r="N970" s="242"/>
      <c r="O970" s="244"/>
      <c r="Q970" s="214"/>
      <c r="R970" s="214"/>
    </row>
    <row r="971" spans="1:18" s="209" customFormat="1" hidden="1" x14ac:dyDescent="0.2">
      <c r="A971" s="241"/>
      <c r="B971" s="241"/>
      <c r="C971" s="251"/>
      <c r="D971" s="252"/>
      <c r="E971" s="242"/>
      <c r="F971" s="242"/>
      <c r="G971" s="242"/>
      <c r="H971" s="242"/>
      <c r="I971" s="242"/>
      <c r="J971" s="242"/>
      <c r="K971" s="242"/>
      <c r="L971" s="242"/>
      <c r="M971" s="242"/>
      <c r="N971" s="242"/>
      <c r="O971" s="244"/>
      <c r="Q971" s="214"/>
      <c r="R971" s="214"/>
    </row>
    <row r="972" spans="1:18" s="209" customFormat="1" hidden="1" x14ac:dyDescent="0.2">
      <c r="A972" s="241"/>
      <c r="B972" s="241"/>
      <c r="C972" s="251"/>
      <c r="D972" s="252"/>
      <c r="E972" s="242"/>
      <c r="F972" s="242"/>
      <c r="G972" s="242"/>
      <c r="H972" s="242"/>
      <c r="I972" s="242"/>
      <c r="J972" s="242"/>
      <c r="K972" s="242"/>
      <c r="L972" s="242"/>
      <c r="M972" s="242"/>
      <c r="N972" s="242"/>
      <c r="O972" s="244"/>
      <c r="Q972" s="214"/>
      <c r="R972" s="214"/>
    </row>
    <row r="973" spans="1:18" s="209" customFormat="1" hidden="1" x14ac:dyDescent="0.2">
      <c r="A973" s="241"/>
      <c r="B973" s="241"/>
      <c r="C973" s="251"/>
      <c r="D973" s="252"/>
      <c r="E973" s="242"/>
      <c r="F973" s="242"/>
      <c r="G973" s="242"/>
      <c r="H973" s="242"/>
      <c r="I973" s="242"/>
      <c r="J973" s="242"/>
      <c r="K973" s="242"/>
      <c r="L973" s="242"/>
      <c r="M973" s="242"/>
      <c r="N973" s="242"/>
      <c r="O973" s="244"/>
      <c r="Q973" s="214"/>
      <c r="R973" s="214"/>
    </row>
    <row r="974" spans="1:18" s="209" customFormat="1" hidden="1" x14ac:dyDescent="0.2">
      <c r="A974" s="241"/>
      <c r="B974" s="241"/>
      <c r="C974" s="251"/>
      <c r="D974" s="252"/>
      <c r="E974" s="242"/>
      <c r="F974" s="242"/>
      <c r="G974" s="242"/>
      <c r="H974" s="242"/>
      <c r="I974" s="242"/>
      <c r="J974" s="242"/>
      <c r="K974" s="242"/>
      <c r="L974" s="242"/>
      <c r="M974" s="242"/>
      <c r="N974" s="242"/>
      <c r="O974" s="244"/>
      <c r="Q974" s="214"/>
      <c r="R974" s="214"/>
    </row>
    <row r="975" spans="1:18" s="209" customFormat="1" hidden="1" x14ac:dyDescent="0.2">
      <c r="A975" s="241"/>
      <c r="B975" s="241"/>
      <c r="C975" s="251"/>
      <c r="D975" s="252"/>
      <c r="E975" s="242"/>
      <c r="F975" s="242"/>
      <c r="G975" s="242"/>
      <c r="H975" s="242"/>
      <c r="I975" s="242"/>
      <c r="J975" s="242"/>
      <c r="K975" s="242"/>
      <c r="L975" s="242"/>
      <c r="M975" s="242"/>
      <c r="N975" s="242"/>
      <c r="O975" s="244"/>
      <c r="Q975" s="214"/>
      <c r="R975" s="214"/>
    </row>
    <row r="976" spans="1:18" s="209" customFormat="1" hidden="1" x14ac:dyDescent="0.2">
      <c r="A976" s="241"/>
      <c r="B976" s="241"/>
      <c r="C976" s="251"/>
      <c r="D976" s="252"/>
      <c r="E976" s="242"/>
      <c r="F976" s="242"/>
      <c r="G976" s="242"/>
      <c r="H976" s="242"/>
      <c r="I976" s="242"/>
      <c r="J976" s="242"/>
      <c r="K976" s="242"/>
      <c r="L976" s="242"/>
      <c r="M976" s="242"/>
      <c r="N976" s="242"/>
      <c r="O976" s="244"/>
      <c r="Q976" s="214"/>
      <c r="R976" s="214"/>
    </row>
    <row r="977" spans="1:18" s="209" customFormat="1" hidden="1" x14ac:dyDescent="0.2">
      <c r="A977" s="241"/>
      <c r="B977" s="241"/>
      <c r="C977" s="251"/>
      <c r="D977" s="252"/>
      <c r="E977" s="242"/>
      <c r="F977" s="242"/>
      <c r="G977" s="242"/>
      <c r="H977" s="242"/>
      <c r="I977" s="242"/>
      <c r="J977" s="242"/>
      <c r="K977" s="242"/>
      <c r="L977" s="242"/>
      <c r="M977" s="242"/>
      <c r="N977" s="242"/>
      <c r="O977" s="244"/>
      <c r="Q977" s="214"/>
      <c r="R977" s="214"/>
    </row>
    <row r="978" spans="1:18" s="209" customFormat="1" hidden="1" x14ac:dyDescent="0.2">
      <c r="A978" s="241"/>
      <c r="B978" s="241"/>
      <c r="C978" s="251"/>
      <c r="D978" s="252"/>
      <c r="E978" s="242"/>
      <c r="F978" s="242"/>
      <c r="G978" s="242"/>
      <c r="H978" s="242"/>
      <c r="I978" s="242"/>
      <c r="J978" s="242"/>
      <c r="K978" s="242"/>
      <c r="L978" s="242"/>
      <c r="M978" s="242"/>
      <c r="N978" s="242"/>
      <c r="O978" s="244"/>
      <c r="Q978" s="214"/>
      <c r="R978" s="214"/>
    </row>
    <row r="979" spans="1:18" s="209" customFormat="1" hidden="1" x14ac:dyDescent="0.2">
      <c r="A979" s="241"/>
      <c r="B979" s="241"/>
      <c r="C979" s="251"/>
      <c r="D979" s="252"/>
      <c r="E979" s="242"/>
      <c r="F979" s="242"/>
      <c r="G979" s="242"/>
      <c r="H979" s="242"/>
      <c r="I979" s="242"/>
      <c r="J979" s="242"/>
      <c r="K979" s="242"/>
      <c r="L979" s="242"/>
      <c r="M979" s="242"/>
      <c r="N979" s="242"/>
      <c r="O979" s="244"/>
      <c r="Q979" s="214"/>
      <c r="R979" s="214"/>
    </row>
    <row r="980" spans="1:18" s="209" customFormat="1" hidden="1" x14ac:dyDescent="0.2">
      <c r="A980" s="241"/>
      <c r="B980" s="241"/>
      <c r="C980" s="251"/>
      <c r="D980" s="252"/>
      <c r="E980" s="242"/>
      <c r="F980" s="242"/>
      <c r="G980" s="242"/>
      <c r="H980" s="242"/>
      <c r="I980" s="242"/>
      <c r="J980" s="242"/>
      <c r="K980" s="242"/>
      <c r="L980" s="242"/>
      <c r="M980" s="242"/>
      <c r="N980" s="242"/>
      <c r="O980" s="244"/>
      <c r="Q980" s="214"/>
      <c r="R980" s="214"/>
    </row>
    <row r="981" spans="1:18" s="209" customFormat="1" hidden="1" x14ac:dyDescent="0.2">
      <c r="A981" s="241"/>
      <c r="B981" s="241"/>
      <c r="C981" s="251"/>
      <c r="D981" s="252"/>
      <c r="E981" s="242"/>
      <c r="F981" s="242"/>
      <c r="G981" s="242"/>
      <c r="H981" s="242"/>
      <c r="I981" s="242"/>
      <c r="J981" s="242"/>
      <c r="K981" s="242"/>
      <c r="L981" s="242"/>
      <c r="M981" s="242"/>
      <c r="N981" s="242"/>
      <c r="O981" s="244"/>
      <c r="Q981" s="214"/>
      <c r="R981" s="214"/>
    </row>
    <row r="982" spans="1:18" s="209" customFormat="1" hidden="1" x14ac:dyDescent="0.2">
      <c r="A982" s="241"/>
      <c r="B982" s="241"/>
      <c r="C982" s="251"/>
      <c r="D982" s="252"/>
      <c r="E982" s="242"/>
      <c r="F982" s="242"/>
      <c r="G982" s="242"/>
      <c r="H982" s="242"/>
      <c r="I982" s="242"/>
      <c r="J982" s="242"/>
      <c r="K982" s="242"/>
      <c r="L982" s="242"/>
      <c r="M982" s="242"/>
      <c r="N982" s="242"/>
      <c r="O982" s="244"/>
      <c r="Q982" s="214"/>
      <c r="R982" s="214"/>
    </row>
    <row r="983" spans="1:18" s="209" customFormat="1" hidden="1" x14ac:dyDescent="0.2">
      <c r="A983" s="241"/>
      <c r="B983" s="241"/>
      <c r="C983" s="251"/>
      <c r="D983" s="252"/>
      <c r="E983" s="242"/>
      <c r="F983" s="242"/>
      <c r="G983" s="242"/>
      <c r="H983" s="242"/>
      <c r="I983" s="242"/>
      <c r="J983" s="242"/>
      <c r="K983" s="242"/>
      <c r="L983" s="242"/>
      <c r="M983" s="242"/>
      <c r="N983" s="242"/>
      <c r="O983" s="244"/>
      <c r="Q983" s="214"/>
      <c r="R983" s="214"/>
    </row>
    <row r="984" spans="1:18" s="209" customFormat="1" hidden="1" x14ac:dyDescent="0.2">
      <c r="A984" s="241"/>
      <c r="B984" s="241"/>
      <c r="C984" s="251"/>
      <c r="D984" s="252"/>
      <c r="E984" s="242"/>
      <c r="F984" s="242"/>
      <c r="G984" s="242"/>
      <c r="H984" s="242"/>
      <c r="I984" s="242"/>
      <c r="J984" s="242"/>
      <c r="K984" s="242"/>
      <c r="L984" s="242"/>
      <c r="M984" s="242"/>
      <c r="N984" s="242"/>
      <c r="O984" s="244"/>
      <c r="Q984" s="214"/>
      <c r="R984" s="214"/>
    </row>
    <row r="985" spans="1:18" s="209" customFormat="1" hidden="1" x14ac:dyDescent="0.2">
      <c r="A985" s="241"/>
      <c r="B985" s="241"/>
      <c r="C985" s="251"/>
      <c r="D985" s="252"/>
      <c r="E985" s="242"/>
      <c r="F985" s="242"/>
      <c r="G985" s="242"/>
      <c r="H985" s="242"/>
      <c r="I985" s="242"/>
      <c r="J985" s="242"/>
      <c r="K985" s="242"/>
      <c r="L985" s="242"/>
      <c r="M985" s="242"/>
      <c r="N985" s="242"/>
      <c r="O985" s="244"/>
      <c r="Q985" s="214"/>
      <c r="R985" s="214"/>
    </row>
    <row r="986" spans="1:18" s="209" customFormat="1" hidden="1" x14ac:dyDescent="0.2">
      <c r="A986" s="241"/>
      <c r="B986" s="241"/>
      <c r="C986" s="251"/>
      <c r="D986" s="252"/>
      <c r="E986" s="242"/>
      <c r="F986" s="242"/>
      <c r="G986" s="242"/>
      <c r="H986" s="242"/>
      <c r="I986" s="242"/>
      <c r="J986" s="242"/>
      <c r="K986" s="242"/>
      <c r="L986" s="242"/>
      <c r="M986" s="242"/>
      <c r="N986" s="242"/>
      <c r="O986" s="244"/>
      <c r="Q986" s="214"/>
      <c r="R986" s="214"/>
    </row>
    <row r="987" spans="1:18" s="209" customFormat="1" hidden="1" x14ac:dyDescent="0.2">
      <c r="A987" s="241"/>
      <c r="B987" s="241"/>
      <c r="C987" s="251"/>
      <c r="D987" s="252"/>
      <c r="E987" s="242"/>
      <c r="F987" s="242"/>
      <c r="G987" s="242"/>
      <c r="H987" s="242"/>
      <c r="I987" s="242"/>
      <c r="J987" s="242"/>
      <c r="K987" s="242"/>
      <c r="L987" s="242"/>
      <c r="M987" s="242"/>
      <c r="N987" s="242"/>
      <c r="O987" s="244"/>
      <c r="Q987" s="214"/>
      <c r="R987" s="214"/>
    </row>
    <row r="988" spans="1:18" s="209" customFormat="1" hidden="1" x14ac:dyDescent="0.2">
      <c r="A988" s="241"/>
      <c r="B988" s="241"/>
      <c r="C988" s="251"/>
      <c r="D988" s="252"/>
      <c r="E988" s="242"/>
      <c r="F988" s="242"/>
      <c r="G988" s="242"/>
      <c r="H988" s="242"/>
      <c r="I988" s="242"/>
      <c r="J988" s="242"/>
      <c r="K988" s="242"/>
      <c r="L988" s="242"/>
      <c r="M988" s="242"/>
      <c r="N988" s="242"/>
      <c r="O988" s="244"/>
      <c r="Q988" s="214"/>
      <c r="R988" s="214"/>
    </row>
    <row r="989" spans="1:18" s="209" customFormat="1" hidden="1" x14ac:dyDescent="0.2">
      <c r="A989" s="241"/>
      <c r="B989" s="241"/>
      <c r="C989" s="251"/>
      <c r="D989" s="252"/>
      <c r="E989" s="242"/>
      <c r="F989" s="242"/>
      <c r="G989" s="242"/>
      <c r="H989" s="242"/>
      <c r="I989" s="242"/>
      <c r="J989" s="242"/>
      <c r="K989" s="242"/>
      <c r="L989" s="242"/>
      <c r="M989" s="242"/>
      <c r="N989" s="242"/>
      <c r="O989" s="244"/>
      <c r="Q989" s="214"/>
      <c r="R989" s="214"/>
    </row>
    <row r="990" spans="1:18" s="209" customFormat="1" hidden="1" x14ac:dyDescent="0.2">
      <c r="A990" s="241"/>
      <c r="B990" s="241"/>
      <c r="C990" s="251"/>
      <c r="D990" s="252"/>
      <c r="E990" s="242"/>
      <c r="F990" s="242"/>
      <c r="G990" s="242"/>
      <c r="H990" s="242"/>
      <c r="I990" s="242"/>
      <c r="J990" s="242"/>
      <c r="K990" s="242"/>
      <c r="L990" s="242"/>
      <c r="M990" s="242"/>
      <c r="N990" s="242"/>
      <c r="O990" s="244"/>
      <c r="Q990" s="214"/>
      <c r="R990" s="214"/>
    </row>
    <row r="991" spans="1:18" s="209" customFormat="1" hidden="1" x14ac:dyDescent="0.2">
      <c r="A991" s="241"/>
      <c r="B991" s="241"/>
      <c r="C991" s="251"/>
      <c r="D991" s="252"/>
      <c r="E991" s="242"/>
      <c r="F991" s="242"/>
      <c r="G991" s="242"/>
      <c r="H991" s="242"/>
      <c r="I991" s="242"/>
      <c r="J991" s="242"/>
      <c r="K991" s="242"/>
      <c r="L991" s="242"/>
      <c r="M991" s="242"/>
      <c r="N991" s="242"/>
      <c r="O991" s="244"/>
      <c r="Q991" s="214"/>
      <c r="R991" s="214"/>
    </row>
    <row r="992" spans="1:18" s="209" customFormat="1" hidden="1" x14ac:dyDescent="0.2">
      <c r="A992" s="241"/>
      <c r="B992" s="241"/>
      <c r="C992" s="251"/>
      <c r="D992" s="252"/>
      <c r="E992" s="242"/>
      <c r="F992" s="242"/>
      <c r="G992" s="242"/>
      <c r="H992" s="242"/>
      <c r="I992" s="242"/>
      <c r="J992" s="242"/>
      <c r="K992" s="242"/>
      <c r="L992" s="242"/>
      <c r="M992" s="242"/>
      <c r="N992" s="242"/>
      <c r="O992" s="244"/>
      <c r="Q992" s="214"/>
      <c r="R992" s="214"/>
    </row>
    <row r="993" spans="1:18" s="209" customFormat="1" hidden="1" x14ac:dyDescent="0.2">
      <c r="A993" s="241"/>
      <c r="B993" s="241"/>
      <c r="C993" s="251"/>
      <c r="D993" s="252"/>
      <c r="E993" s="242"/>
      <c r="F993" s="242"/>
      <c r="G993" s="242"/>
      <c r="H993" s="242"/>
      <c r="I993" s="242"/>
      <c r="J993" s="242"/>
      <c r="K993" s="242"/>
      <c r="L993" s="242"/>
      <c r="M993" s="242"/>
      <c r="N993" s="242"/>
      <c r="O993" s="244"/>
      <c r="Q993" s="214"/>
      <c r="R993" s="214"/>
    </row>
    <row r="994" spans="1:18" s="209" customFormat="1" hidden="1" x14ac:dyDescent="0.2">
      <c r="A994" s="241"/>
      <c r="B994" s="241"/>
      <c r="C994" s="251"/>
      <c r="D994" s="252"/>
      <c r="E994" s="242"/>
      <c r="F994" s="242"/>
      <c r="G994" s="242"/>
      <c r="H994" s="242"/>
      <c r="I994" s="242"/>
      <c r="J994" s="242"/>
      <c r="K994" s="242"/>
      <c r="L994" s="242"/>
      <c r="M994" s="242"/>
      <c r="N994" s="242"/>
      <c r="O994" s="244"/>
      <c r="Q994" s="214"/>
      <c r="R994" s="214"/>
    </row>
    <row r="995" spans="1:18" s="209" customFormat="1" hidden="1" x14ac:dyDescent="0.2">
      <c r="A995" s="241"/>
      <c r="B995" s="241"/>
      <c r="C995" s="251"/>
      <c r="D995" s="252"/>
      <c r="E995" s="242"/>
      <c r="F995" s="242"/>
      <c r="G995" s="242"/>
      <c r="H995" s="242"/>
      <c r="I995" s="242"/>
      <c r="J995" s="242"/>
      <c r="K995" s="242"/>
      <c r="L995" s="242"/>
      <c r="M995" s="242"/>
      <c r="N995" s="242"/>
      <c r="O995" s="244"/>
      <c r="Q995" s="214"/>
      <c r="R995" s="214"/>
    </row>
    <row r="996" spans="1:18" s="209" customFormat="1" hidden="1" x14ac:dyDescent="0.2">
      <c r="A996" s="241"/>
      <c r="B996" s="241"/>
      <c r="C996" s="251"/>
      <c r="D996" s="252"/>
      <c r="E996" s="242"/>
      <c r="F996" s="242"/>
      <c r="G996" s="242"/>
      <c r="H996" s="242"/>
      <c r="I996" s="242"/>
      <c r="J996" s="242"/>
      <c r="K996" s="242"/>
      <c r="L996" s="242"/>
      <c r="M996" s="242"/>
      <c r="N996" s="242"/>
      <c r="O996" s="244"/>
      <c r="Q996" s="214"/>
      <c r="R996" s="214"/>
    </row>
    <row r="997" spans="1:18" s="209" customFormat="1" hidden="1" x14ac:dyDescent="0.2">
      <c r="A997" s="241"/>
      <c r="B997" s="241"/>
      <c r="C997" s="251"/>
      <c r="D997" s="252"/>
      <c r="E997" s="242"/>
      <c r="F997" s="242"/>
      <c r="G997" s="242"/>
      <c r="H997" s="242"/>
      <c r="I997" s="242"/>
      <c r="J997" s="242"/>
      <c r="K997" s="242"/>
      <c r="L997" s="242"/>
      <c r="M997" s="242"/>
      <c r="N997" s="242"/>
      <c r="O997" s="244"/>
      <c r="Q997" s="214"/>
      <c r="R997" s="214"/>
    </row>
    <row r="998" spans="1:18" s="209" customFormat="1" hidden="1" x14ac:dyDescent="0.2">
      <c r="A998" s="241"/>
      <c r="B998" s="241"/>
      <c r="C998" s="251"/>
      <c r="D998" s="252"/>
      <c r="E998" s="242"/>
      <c r="F998" s="242"/>
      <c r="G998" s="242"/>
      <c r="H998" s="242"/>
      <c r="I998" s="242"/>
      <c r="J998" s="242"/>
      <c r="K998" s="242"/>
      <c r="L998" s="242"/>
      <c r="M998" s="242"/>
      <c r="N998" s="242"/>
      <c r="O998" s="244"/>
      <c r="Q998" s="214"/>
      <c r="R998" s="214"/>
    </row>
    <row r="999" spans="1:18" s="209" customFormat="1" hidden="1" x14ac:dyDescent="0.2">
      <c r="A999" s="241"/>
      <c r="B999" s="241"/>
      <c r="C999" s="251"/>
      <c r="D999" s="252"/>
      <c r="E999" s="242"/>
      <c r="F999" s="242"/>
      <c r="G999" s="242"/>
      <c r="H999" s="242"/>
      <c r="I999" s="242"/>
      <c r="J999" s="242"/>
      <c r="K999" s="242"/>
      <c r="L999" s="242"/>
      <c r="M999" s="242"/>
      <c r="N999" s="242"/>
      <c r="O999" s="244"/>
      <c r="Q999" s="214"/>
      <c r="R999" s="214"/>
    </row>
    <row r="1000" spans="1:18" s="209" customFormat="1" hidden="1" x14ac:dyDescent="0.2">
      <c r="A1000" s="241"/>
      <c r="B1000" s="241"/>
      <c r="C1000" s="251"/>
      <c r="D1000" s="252"/>
      <c r="E1000" s="242"/>
      <c r="F1000" s="242"/>
      <c r="G1000" s="242"/>
      <c r="H1000" s="242"/>
      <c r="I1000" s="242"/>
      <c r="J1000" s="242"/>
      <c r="K1000" s="242"/>
      <c r="L1000" s="242"/>
      <c r="M1000" s="242"/>
      <c r="N1000" s="242"/>
      <c r="O1000" s="244"/>
      <c r="Q1000" s="214"/>
      <c r="R1000" s="214"/>
    </row>
    <row r="1001" spans="1:18" s="209" customFormat="1" hidden="1" x14ac:dyDescent="0.2">
      <c r="A1001" s="241"/>
      <c r="B1001" s="241"/>
      <c r="C1001" s="251"/>
      <c r="D1001" s="252"/>
      <c r="E1001" s="242"/>
      <c r="F1001" s="242"/>
      <c r="G1001" s="242"/>
      <c r="H1001" s="242"/>
      <c r="I1001" s="242"/>
      <c r="J1001" s="242"/>
      <c r="K1001" s="242"/>
      <c r="L1001" s="242"/>
      <c r="M1001" s="242"/>
      <c r="N1001" s="242"/>
      <c r="O1001" s="244"/>
      <c r="Q1001" s="214"/>
      <c r="R1001" s="214"/>
    </row>
    <row r="1002" spans="1:18" s="209" customFormat="1" hidden="1" x14ac:dyDescent="0.2">
      <c r="A1002" s="241"/>
      <c r="B1002" s="241"/>
      <c r="C1002" s="251"/>
      <c r="D1002" s="252"/>
      <c r="E1002" s="242"/>
      <c r="F1002" s="242"/>
      <c r="G1002" s="242"/>
      <c r="H1002" s="242"/>
      <c r="I1002" s="242"/>
      <c r="J1002" s="242"/>
      <c r="K1002" s="242"/>
      <c r="L1002" s="242"/>
      <c r="M1002" s="242"/>
      <c r="N1002" s="242"/>
      <c r="O1002" s="244"/>
      <c r="Q1002" s="214"/>
      <c r="R1002" s="214"/>
    </row>
    <row r="1003" spans="1:18" s="209" customFormat="1" hidden="1" x14ac:dyDescent="0.2">
      <c r="A1003" s="241"/>
      <c r="B1003" s="241"/>
      <c r="C1003" s="251"/>
      <c r="D1003" s="252"/>
      <c r="E1003" s="242"/>
      <c r="F1003" s="242"/>
      <c r="G1003" s="242"/>
      <c r="H1003" s="242"/>
      <c r="I1003" s="242"/>
      <c r="J1003" s="242"/>
      <c r="K1003" s="242"/>
      <c r="L1003" s="242"/>
      <c r="M1003" s="242"/>
      <c r="N1003" s="242"/>
      <c r="O1003" s="244"/>
      <c r="Q1003" s="214"/>
      <c r="R1003" s="214"/>
    </row>
    <row r="1004" spans="1:18" s="209" customFormat="1" hidden="1" x14ac:dyDescent="0.2">
      <c r="A1004" s="241"/>
      <c r="B1004" s="241"/>
      <c r="C1004" s="251"/>
      <c r="D1004" s="252"/>
      <c r="E1004" s="242"/>
      <c r="F1004" s="242"/>
      <c r="G1004" s="242"/>
      <c r="H1004" s="242"/>
      <c r="I1004" s="242"/>
      <c r="J1004" s="242"/>
      <c r="K1004" s="242"/>
      <c r="L1004" s="242"/>
      <c r="M1004" s="242"/>
      <c r="N1004" s="242"/>
      <c r="O1004" s="244"/>
      <c r="Q1004" s="214"/>
      <c r="R1004" s="214"/>
    </row>
    <row r="1005" spans="1:18" s="209" customFormat="1" hidden="1" x14ac:dyDescent="0.2">
      <c r="A1005" s="241"/>
      <c r="B1005" s="241"/>
      <c r="C1005" s="251"/>
      <c r="D1005" s="252"/>
      <c r="E1005" s="242"/>
      <c r="F1005" s="242"/>
      <c r="G1005" s="242"/>
      <c r="H1005" s="242"/>
      <c r="I1005" s="242"/>
      <c r="J1005" s="242"/>
      <c r="K1005" s="242"/>
      <c r="L1005" s="242"/>
      <c r="M1005" s="242"/>
      <c r="N1005" s="242"/>
      <c r="O1005" s="244"/>
      <c r="Q1005" s="214"/>
      <c r="R1005" s="214"/>
    </row>
    <row r="1006" spans="1:18" s="209" customFormat="1" hidden="1" x14ac:dyDescent="0.2">
      <c r="A1006" s="241"/>
      <c r="B1006" s="241"/>
      <c r="C1006" s="251"/>
      <c r="D1006" s="252"/>
      <c r="E1006" s="242"/>
      <c r="F1006" s="242"/>
      <c r="G1006" s="242"/>
      <c r="H1006" s="242"/>
      <c r="I1006" s="242"/>
      <c r="J1006" s="242"/>
      <c r="K1006" s="242"/>
      <c r="L1006" s="242"/>
      <c r="M1006" s="242"/>
      <c r="N1006" s="242"/>
      <c r="O1006" s="244"/>
      <c r="Q1006" s="214"/>
      <c r="R1006" s="214"/>
    </row>
    <row r="1007" spans="1:18" s="209" customFormat="1" hidden="1" x14ac:dyDescent="0.2">
      <c r="A1007" s="241"/>
      <c r="B1007" s="241"/>
      <c r="C1007" s="251"/>
      <c r="D1007" s="252"/>
      <c r="E1007" s="242"/>
      <c r="F1007" s="242"/>
      <c r="G1007" s="242"/>
      <c r="H1007" s="242"/>
      <c r="I1007" s="242"/>
      <c r="J1007" s="242"/>
      <c r="K1007" s="242"/>
      <c r="L1007" s="242"/>
      <c r="M1007" s="242"/>
      <c r="N1007" s="242"/>
      <c r="O1007" s="244"/>
      <c r="Q1007" s="214"/>
      <c r="R1007" s="214"/>
    </row>
    <row r="1008" spans="1:18" s="209" customFormat="1" hidden="1" x14ac:dyDescent="0.2">
      <c r="A1008" s="241"/>
      <c r="B1008" s="241"/>
      <c r="C1008" s="251"/>
      <c r="D1008" s="252"/>
      <c r="E1008" s="242"/>
      <c r="F1008" s="242"/>
      <c r="G1008" s="242"/>
      <c r="H1008" s="242"/>
      <c r="I1008" s="242"/>
      <c r="J1008" s="242"/>
      <c r="K1008" s="242"/>
      <c r="L1008" s="242"/>
      <c r="M1008" s="242"/>
      <c r="N1008" s="242"/>
      <c r="O1008" s="244"/>
      <c r="Q1008" s="214"/>
      <c r="R1008" s="214"/>
    </row>
    <row r="1009" spans="1:18" s="209" customFormat="1" hidden="1" x14ac:dyDescent="0.2">
      <c r="A1009" s="241"/>
      <c r="B1009" s="241"/>
      <c r="C1009" s="251"/>
      <c r="D1009" s="252"/>
      <c r="E1009" s="242"/>
      <c r="F1009" s="242"/>
      <c r="G1009" s="242"/>
      <c r="H1009" s="242"/>
      <c r="I1009" s="242"/>
      <c r="J1009" s="242"/>
      <c r="K1009" s="242"/>
      <c r="L1009" s="242"/>
      <c r="M1009" s="242"/>
      <c r="N1009" s="242"/>
      <c r="O1009" s="244"/>
      <c r="Q1009" s="214"/>
      <c r="R1009" s="214"/>
    </row>
    <row r="1010" spans="1:18" s="209" customFormat="1" hidden="1" x14ac:dyDescent="0.2">
      <c r="A1010" s="241"/>
      <c r="B1010" s="241"/>
      <c r="C1010" s="251"/>
      <c r="D1010" s="252"/>
      <c r="E1010" s="242"/>
      <c r="F1010" s="242"/>
      <c r="G1010" s="242"/>
      <c r="H1010" s="242"/>
      <c r="I1010" s="242"/>
      <c r="J1010" s="242"/>
      <c r="K1010" s="242"/>
      <c r="L1010" s="242"/>
      <c r="M1010" s="242"/>
      <c r="N1010" s="242"/>
      <c r="O1010" s="244"/>
      <c r="Q1010" s="214"/>
      <c r="R1010" s="214"/>
    </row>
    <row r="1011" spans="1:18" s="209" customFormat="1" hidden="1" x14ac:dyDescent="0.2">
      <c r="A1011" s="241"/>
      <c r="B1011" s="241"/>
      <c r="C1011" s="251"/>
      <c r="D1011" s="252"/>
      <c r="E1011" s="242"/>
      <c r="F1011" s="242"/>
      <c r="G1011" s="242"/>
      <c r="H1011" s="242"/>
      <c r="I1011" s="242"/>
      <c r="J1011" s="242"/>
      <c r="K1011" s="242"/>
      <c r="L1011" s="242"/>
      <c r="M1011" s="242"/>
      <c r="N1011" s="242"/>
      <c r="O1011" s="244"/>
      <c r="Q1011" s="214"/>
      <c r="R1011" s="214"/>
    </row>
    <row r="1012" spans="1:18" s="209" customFormat="1" hidden="1" x14ac:dyDescent="0.2">
      <c r="A1012" s="241"/>
      <c r="B1012" s="241"/>
      <c r="C1012" s="251"/>
      <c r="D1012" s="252"/>
      <c r="E1012" s="242"/>
      <c r="F1012" s="242"/>
      <c r="G1012" s="242"/>
      <c r="H1012" s="242"/>
      <c r="I1012" s="242"/>
      <c r="J1012" s="242"/>
      <c r="K1012" s="242"/>
      <c r="L1012" s="242"/>
      <c r="M1012" s="242"/>
      <c r="N1012" s="242"/>
      <c r="O1012" s="244"/>
      <c r="Q1012" s="214"/>
      <c r="R1012" s="214"/>
    </row>
    <row r="1013" spans="1:18" s="209" customFormat="1" hidden="1" x14ac:dyDescent="0.2">
      <c r="A1013" s="241"/>
      <c r="B1013" s="241"/>
      <c r="C1013" s="251"/>
      <c r="D1013" s="252"/>
      <c r="E1013" s="242"/>
      <c r="F1013" s="242"/>
      <c r="G1013" s="242"/>
      <c r="H1013" s="242"/>
      <c r="I1013" s="242"/>
      <c r="J1013" s="242"/>
      <c r="K1013" s="242"/>
      <c r="L1013" s="242"/>
      <c r="M1013" s="242"/>
      <c r="N1013" s="242"/>
      <c r="O1013" s="244"/>
      <c r="Q1013" s="214"/>
      <c r="R1013" s="214"/>
    </row>
    <row r="1014" spans="1:18" s="209" customFormat="1" hidden="1" x14ac:dyDescent="0.2">
      <c r="A1014" s="241"/>
      <c r="B1014" s="241"/>
      <c r="C1014" s="251"/>
      <c r="D1014" s="252"/>
      <c r="E1014" s="242"/>
      <c r="F1014" s="242"/>
      <c r="G1014" s="242"/>
      <c r="H1014" s="242"/>
      <c r="I1014" s="242"/>
      <c r="J1014" s="242"/>
      <c r="K1014" s="242"/>
      <c r="L1014" s="242"/>
      <c r="M1014" s="242"/>
      <c r="N1014" s="242"/>
      <c r="O1014" s="244"/>
      <c r="Q1014" s="214"/>
      <c r="R1014" s="214"/>
    </row>
    <row r="1015" spans="1:18" s="209" customFormat="1" hidden="1" x14ac:dyDescent="0.2">
      <c r="A1015" s="241"/>
      <c r="B1015" s="241"/>
      <c r="C1015" s="251"/>
      <c r="D1015" s="252"/>
      <c r="E1015" s="242"/>
      <c r="F1015" s="242"/>
      <c r="G1015" s="242"/>
      <c r="H1015" s="242"/>
      <c r="I1015" s="242"/>
      <c r="J1015" s="242"/>
      <c r="K1015" s="242"/>
      <c r="L1015" s="242"/>
      <c r="M1015" s="242"/>
      <c r="N1015" s="242"/>
      <c r="O1015" s="244"/>
      <c r="Q1015" s="214"/>
      <c r="R1015" s="214"/>
    </row>
    <row r="1016" spans="1:18" s="209" customFormat="1" hidden="1" x14ac:dyDescent="0.2">
      <c r="A1016" s="241"/>
      <c r="B1016" s="241"/>
      <c r="C1016" s="251"/>
      <c r="D1016" s="252"/>
      <c r="E1016" s="242"/>
      <c r="F1016" s="242"/>
      <c r="G1016" s="242"/>
      <c r="H1016" s="242"/>
      <c r="I1016" s="242"/>
      <c r="J1016" s="242"/>
      <c r="K1016" s="242"/>
      <c r="L1016" s="242"/>
      <c r="M1016" s="242"/>
      <c r="N1016" s="242"/>
      <c r="O1016" s="244"/>
      <c r="Q1016" s="214"/>
      <c r="R1016" s="214"/>
    </row>
    <row r="1017" spans="1:18" s="209" customFormat="1" hidden="1" x14ac:dyDescent="0.2">
      <c r="A1017" s="241"/>
      <c r="B1017" s="241"/>
      <c r="C1017" s="251"/>
      <c r="D1017" s="252"/>
      <c r="E1017" s="242"/>
      <c r="F1017" s="242"/>
      <c r="G1017" s="242"/>
      <c r="H1017" s="242"/>
      <c r="I1017" s="242"/>
      <c r="J1017" s="242"/>
      <c r="K1017" s="242"/>
      <c r="L1017" s="242"/>
      <c r="M1017" s="242"/>
      <c r="N1017" s="242"/>
      <c r="O1017" s="244"/>
      <c r="Q1017" s="214"/>
      <c r="R1017" s="214"/>
    </row>
    <row r="1018" spans="1:18" s="209" customFormat="1" hidden="1" x14ac:dyDescent="0.2">
      <c r="A1018" s="241"/>
      <c r="B1018" s="241"/>
      <c r="C1018" s="251"/>
      <c r="D1018" s="252"/>
      <c r="E1018" s="242"/>
      <c r="F1018" s="242"/>
      <c r="G1018" s="242"/>
      <c r="H1018" s="242"/>
      <c r="I1018" s="242"/>
      <c r="J1018" s="242"/>
      <c r="K1018" s="242"/>
      <c r="L1018" s="242"/>
      <c r="M1018" s="242"/>
      <c r="N1018" s="242"/>
      <c r="O1018" s="244"/>
      <c r="Q1018" s="214"/>
      <c r="R1018" s="214"/>
    </row>
    <row r="1019" spans="1:18" s="209" customFormat="1" hidden="1" x14ac:dyDescent="0.2">
      <c r="A1019" s="241"/>
      <c r="B1019" s="241"/>
      <c r="C1019" s="251"/>
      <c r="D1019" s="252"/>
      <c r="E1019" s="242"/>
      <c r="F1019" s="242"/>
      <c r="G1019" s="242"/>
      <c r="H1019" s="242"/>
      <c r="I1019" s="242"/>
      <c r="J1019" s="242"/>
      <c r="K1019" s="242"/>
      <c r="L1019" s="242"/>
      <c r="M1019" s="242"/>
      <c r="N1019" s="242"/>
      <c r="O1019" s="244"/>
      <c r="Q1019" s="214"/>
      <c r="R1019" s="214"/>
    </row>
    <row r="1020" spans="1:18" s="209" customFormat="1" hidden="1" x14ac:dyDescent="0.2">
      <c r="A1020" s="241"/>
      <c r="B1020" s="241"/>
      <c r="C1020" s="251"/>
      <c r="D1020" s="252"/>
      <c r="E1020" s="242"/>
      <c r="F1020" s="242"/>
      <c r="G1020" s="242"/>
      <c r="H1020" s="242"/>
      <c r="I1020" s="242"/>
      <c r="J1020" s="242"/>
      <c r="K1020" s="242"/>
      <c r="L1020" s="242"/>
      <c r="M1020" s="242"/>
      <c r="N1020" s="242"/>
      <c r="O1020" s="244"/>
      <c r="Q1020" s="214"/>
      <c r="R1020" s="214"/>
    </row>
    <row r="1021" spans="1:18" s="209" customFormat="1" hidden="1" x14ac:dyDescent="0.2">
      <c r="A1021" s="241"/>
      <c r="B1021" s="241"/>
      <c r="C1021" s="251"/>
      <c r="D1021" s="252"/>
      <c r="E1021" s="242"/>
      <c r="F1021" s="242"/>
      <c r="G1021" s="242"/>
      <c r="H1021" s="242"/>
      <c r="I1021" s="242"/>
      <c r="J1021" s="242"/>
      <c r="K1021" s="242"/>
      <c r="L1021" s="242"/>
      <c r="M1021" s="242"/>
      <c r="N1021" s="242"/>
      <c r="O1021" s="244"/>
      <c r="Q1021" s="214"/>
      <c r="R1021" s="214"/>
    </row>
    <row r="1022" spans="1:18" s="209" customFormat="1" hidden="1" x14ac:dyDescent="0.2">
      <c r="A1022" s="241"/>
      <c r="B1022" s="241"/>
      <c r="C1022" s="251"/>
      <c r="D1022" s="252"/>
      <c r="E1022" s="242"/>
      <c r="F1022" s="242"/>
      <c r="G1022" s="242"/>
      <c r="H1022" s="242"/>
      <c r="I1022" s="242"/>
      <c r="J1022" s="242"/>
      <c r="K1022" s="242"/>
      <c r="L1022" s="242"/>
      <c r="M1022" s="242"/>
      <c r="N1022" s="242"/>
      <c r="O1022" s="244"/>
      <c r="Q1022" s="214"/>
      <c r="R1022" s="214"/>
    </row>
    <row r="1023" spans="1:18" s="209" customFormat="1" hidden="1" x14ac:dyDescent="0.2">
      <c r="A1023" s="241"/>
      <c r="B1023" s="241"/>
      <c r="C1023" s="251"/>
      <c r="D1023" s="252"/>
      <c r="E1023" s="242"/>
      <c r="F1023" s="242"/>
      <c r="G1023" s="242"/>
      <c r="H1023" s="242"/>
      <c r="I1023" s="242"/>
      <c r="J1023" s="242"/>
      <c r="K1023" s="242"/>
      <c r="L1023" s="242"/>
      <c r="M1023" s="242"/>
      <c r="N1023" s="242"/>
      <c r="O1023" s="244"/>
      <c r="Q1023" s="214"/>
      <c r="R1023" s="214"/>
    </row>
    <row r="1024" spans="1:18" s="209" customFormat="1" hidden="1" x14ac:dyDescent="0.2">
      <c r="A1024" s="241"/>
      <c r="B1024" s="241"/>
      <c r="C1024" s="251"/>
      <c r="D1024" s="252"/>
      <c r="E1024" s="242"/>
      <c r="F1024" s="242"/>
      <c r="G1024" s="242"/>
      <c r="H1024" s="242"/>
      <c r="I1024" s="242"/>
      <c r="J1024" s="242"/>
      <c r="K1024" s="242"/>
      <c r="L1024" s="242"/>
      <c r="M1024" s="242"/>
      <c r="N1024" s="242"/>
      <c r="O1024" s="244"/>
      <c r="Q1024" s="214"/>
      <c r="R1024" s="214"/>
    </row>
    <row r="1025" spans="1:18" s="209" customFormat="1" hidden="1" x14ac:dyDescent="0.2">
      <c r="A1025" s="241"/>
      <c r="B1025" s="241"/>
      <c r="C1025" s="251"/>
      <c r="D1025" s="252"/>
      <c r="E1025" s="242"/>
      <c r="F1025" s="242"/>
      <c r="G1025" s="242"/>
      <c r="H1025" s="242"/>
      <c r="I1025" s="242"/>
      <c r="J1025" s="242"/>
      <c r="K1025" s="242"/>
      <c r="L1025" s="242"/>
      <c r="M1025" s="242"/>
      <c r="N1025" s="242"/>
      <c r="O1025" s="244"/>
      <c r="Q1025" s="214"/>
      <c r="R1025" s="214"/>
    </row>
    <row r="1026" spans="1:18" s="209" customFormat="1" hidden="1" x14ac:dyDescent="0.2">
      <c r="A1026" s="241"/>
      <c r="B1026" s="241"/>
      <c r="C1026" s="251"/>
      <c r="D1026" s="252"/>
      <c r="E1026" s="242"/>
      <c r="F1026" s="242"/>
      <c r="G1026" s="242"/>
      <c r="H1026" s="242"/>
      <c r="I1026" s="242"/>
      <c r="J1026" s="242"/>
      <c r="K1026" s="242"/>
      <c r="L1026" s="242"/>
      <c r="M1026" s="242"/>
      <c r="N1026" s="242"/>
      <c r="O1026" s="244"/>
      <c r="Q1026" s="214"/>
      <c r="R1026" s="214"/>
    </row>
    <row r="1027" spans="1:18" s="209" customFormat="1" hidden="1" x14ac:dyDescent="0.2">
      <c r="A1027" s="241"/>
      <c r="B1027" s="241"/>
      <c r="C1027" s="251"/>
      <c r="D1027" s="252"/>
      <c r="E1027" s="242"/>
      <c r="F1027" s="242"/>
      <c r="G1027" s="242"/>
      <c r="H1027" s="242"/>
      <c r="I1027" s="242"/>
      <c r="J1027" s="242"/>
      <c r="K1027" s="242"/>
      <c r="L1027" s="242"/>
      <c r="M1027" s="242"/>
      <c r="N1027" s="242"/>
      <c r="O1027" s="244"/>
      <c r="Q1027" s="214"/>
      <c r="R1027" s="214"/>
    </row>
    <row r="1028" spans="1:18" s="209" customFormat="1" hidden="1" x14ac:dyDescent="0.2">
      <c r="A1028" s="241"/>
      <c r="B1028" s="241"/>
      <c r="C1028" s="251"/>
      <c r="D1028" s="252"/>
      <c r="E1028" s="242"/>
      <c r="F1028" s="242"/>
      <c r="G1028" s="242"/>
      <c r="H1028" s="242"/>
      <c r="I1028" s="242"/>
      <c r="J1028" s="242"/>
      <c r="K1028" s="242"/>
      <c r="L1028" s="242"/>
      <c r="M1028" s="242"/>
      <c r="N1028" s="242"/>
      <c r="O1028" s="244"/>
      <c r="Q1028" s="214"/>
      <c r="R1028" s="214"/>
    </row>
    <row r="1029" spans="1:18" s="209" customFormat="1" hidden="1" x14ac:dyDescent="0.2">
      <c r="A1029" s="241"/>
      <c r="B1029" s="241"/>
      <c r="C1029" s="251"/>
      <c r="D1029" s="252"/>
      <c r="E1029" s="242"/>
      <c r="F1029" s="242"/>
      <c r="G1029" s="242"/>
      <c r="H1029" s="242"/>
      <c r="I1029" s="242"/>
      <c r="J1029" s="242"/>
      <c r="K1029" s="242"/>
      <c r="L1029" s="242"/>
      <c r="M1029" s="242"/>
      <c r="N1029" s="242"/>
      <c r="O1029" s="244"/>
      <c r="Q1029" s="214"/>
      <c r="R1029" s="214"/>
    </row>
    <row r="1030" spans="1:18" s="209" customFormat="1" hidden="1" x14ac:dyDescent="0.2">
      <c r="A1030" s="241"/>
      <c r="B1030" s="241"/>
      <c r="C1030" s="251"/>
      <c r="D1030" s="252"/>
      <c r="E1030" s="242"/>
      <c r="F1030" s="242"/>
      <c r="G1030" s="242"/>
      <c r="H1030" s="242"/>
      <c r="I1030" s="242"/>
      <c r="J1030" s="242"/>
      <c r="K1030" s="242"/>
      <c r="L1030" s="242"/>
      <c r="M1030" s="242"/>
      <c r="N1030" s="242"/>
      <c r="O1030" s="244"/>
      <c r="Q1030" s="214"/>
      <c r="R1030" s="214"/>
    </row>
    <row r="1031" spans="1:18" s="209" customFormat="1" hidden="1" x14ac:dyDescent="0.2">
      <c r="A1031" s="241"/>
      <c r="B1031" s="241"/>
      <c r="C1031" s="251"/>
      <c r="D1031" s="252"/>
      <c r="E1031" s="242"/>
      <c r="F1031" s="242"/>
      <c r="G1031" s="242"/>
      <c r="H1031" s="242"/>
      <c r="I1031" s="242"/>
      <c r="J1031" s="242"/>
      <c r="K1031" s="242"/>
      <c r="L1031" s="242"/>
      <c r="M1031" s="242"/>
      <c r="N1031" s="242"/>
      <c r="O1031" s="244"/>
      <c r="Q1031" s="214"/>
      <c r="R1031" s="214"/>
    </row>
    <row r="1032" spans="1:18" s="209" customFormat="1" hidden="1" x14ac:dyDescent="0.2">
      <c r="A1032" s="241"/>
      <c r="B1032" s="241"/>
      <c r="C1032" s="251"/>
      <c r="D1032" s="252"/>
      <c r="E1032" s="242"/>
      <c r="F1032" s="242"/>
      <c r="G1032" s="242"/>
      <c r="H1032" s="242"/>
      <c r="I1032" s="242"/>
      <c r="J1032" s="242"/>
      <c r="K1032" s="242"/>
      <c r="L1032" s="242"/>
      <c r="M1032" s="242"/>
      <c r="N1032" s="242"/>
      <c r="O1032" s="244"/>
      <c r="Q1032" s="214"/>
      <c r="R1032" s="214"/>
    </row>
    <row r="1033" spans="1:18" s="209" customFormat="1" hidden="1" x14ac:dyDescent="0.2">
      <c r="A1033" s="241"/>
      <c r="B1033" s="241"/>
      <c r="C1033" s="251"/>
      <c r="D1033" s="252"/>
      <c r="E1033" s="242"/>
      <c r="F1033" s="242"/>
      <c r="G1033" s="242"/>
      <c r="H1033" s="242"/>
      <c r="I1033" s="242"/>
      <c r="J1033" s="242"/>
      <c r="K1033" s="242"/>
      <c r="L1033" s="242"/>
      <c r="M1033" s="242"/>
      <c r="N1033" s="242"/>
      <c r="O1033" s="244"/>
      <c r="Q1033" s="214"/>
      <c r="R1033" s="214"/>
    </row>
    <row r="1034" spans="1:18" s="209" customFormat="1" hidden="1" x14ac:dyDescent="0.2">
      <c r="A1034" s="241"/>
      <c r="B1034" s="241"/>
      <c r="C1034" s="251"/>
      <c r="D1034" s="252"/>
      <c r="E1034" s="242"/>
      <c r="F1034" s="242"/>
      <c r="G1034" s="242"/>
      <c r="H1034" s="242"/>
      <c r="I1034" s="242"/>
      <c r="J1034" s="242"/>
      <c r="K1034" s="242"/>
      <c r="L1034" s="242"/>
      <c r="M1034" s="242"/>
      <c r="N1034" s="242"/>
      <c r="O1034" s="244"/>
      <c r="Q1034" s="214"/>
      <c r="R1034" s="214"/>
    </row>
    <row r="1035" spans="1:18" s="209" customFormat="1" hidden="1" x14ac:dyDescent="0.2">
      <c r="A1035" s="241"/>
      <c r="B1035" s="241"/>
      <c r="C1035" s="251"/>
      <c r="D1035" s="252"/>
      <c r="E1035" s="242"/>
      <c r="F1035" s="242"/>
      <c r="G1035" s="242"/>
      <c r="H1035" s="242"/>
      <c r="I1035" s="242"/>
      <c r="J1035" s="242"/>
      <c r="K1035" s="242"/>
      <c r="L1035" s="242"/>
      <c r="M1035" s="242"/>
      <c r="N1035" s="242"/>
      <c r="O1035" s="244"/>
      <c r="Q1035" s="214"/>
      <c r="R1035" s="214"/>
    </row>
    <row r="1036" spans="1:18" s="209" customFormat="1" hidden="1" x14ac:dyDescent="0.2">
      <c r="A1036" s="241"/>
      <c r="B1036" s="241"/>
      <c r="C1036" s="251"/>
      <c r="D1036" s="252"/>
      <c r="E1036" s="242"/>
      <c r="F1036" s="242"/>
      <c r="G1036" s="242"/>
      <c r="H1036" s="242"/>
      <c r="I1036" s="242"/>
      <c r="J1036" s="242"/>
      <c r="K1036" s="242"/>
      <c r="L1036" s="242"/>
      <c r="M1036" s="242"/>
      <c r="N1036" s="242"/>
      <c r="O1036" s="244"/>
      <c r="Q1036" s="214"/>
      <c r="R1036" s="214"/>
    </row>
    <row r="1037" spans="1:18" s="209" customFormat="1" hidden="1" x14ac:dyDescent="0.2">
      <c r="A1037" s="241"/>
      <c r="B1037" s="241"/>
      <c r="C1037" s="251"/>
      <c r="D1037" s="252"/>
      <c r="E1037" s="242"/>
      <c r="F1037" s="242"/>
      <c r="G1037" s="242"/>
      <c r="H1037" s="242"/>
      <c r="I1037" s="242"/>
      <c r="J1037" s="242"/>
      <c r="K1037" s="242"/>
      <c r="L1037" s="242"/>
      <c r="M1037" s="242"/>
      <c r="N1037" s="242"/>
      <c r="O1037" s="244"/>
      <c r="Q1037" s="214"/>
      <c r="R1037" s="214"/>
    </row>
    <row r="1038" spans="1:18" s="209" customFormat="1" hidden="1" x14ac:dyDescent="0.2">
      <c r="A1038" s="241"/>
      <c r="B1038" s="241"/>
      <c r="C1038" s="251"/>
      <c r="D1038" s="252"/>
      <c r="E1038" s="242"/>
      <c r="F1038" s="242"/>
      <c r="G1038" s="242"/>
      <c r="H1038" s="242"/>
      <c r="I1038" s="242"/>
      <c r="J1038" s="242"/>
      <c r="K1038" s="242"/>
      <c r="L1038" s="242"/>
      <c r="M1038" s="242"/>
      <c r="N1038" s="242"/>
      <c r="O1038" s="244"/>
      <c r="Q1038" s="214"/>
      <c r="R1038" s="214"/>
    </row>
    <row r="1039" spans="1:18" s="209" customFormat="1" hidden="1" x14ac:dyDescent="0.2">
      <c r="A1039" s="241"/>
      <c r="B1039" s="241"/>
      <c r="C1039" s="251"/>
      <c r="D1039" s="252"/>
      <c r="E1039" s="242"/>
      <c r="F1039" s="242"/>
      <c r="G1039" s="242"/>
      <c r="H1039" s="242"/>
      <c r="I1039" s="242"/>
      <c r="J1039" s="242"/>
      <c r="K1039" s="242"/>
      <c r="L1039" s="242"/>
      <c r="M1039" s="242"/>
      <c r="N1039" s="242"/>
      <c r="O1039" s="244"/>
      <c r="Q1039" s="214"/>
      <c r="R1039" s="214"/>
    </row>
    <row r="1040" spans="1:18" s="209" customFormat="1" hidden="1" x14ac:dyDescent="0.2">
      <c r="A1040" s="241"/>
      <c r="B1040" s="241"/>
      <c r="C1040" s="251"/>
      <c r="D1040" s="252"/>
      <c r="E1040" s="242"/>
      <c r="F1040" s="242"/>
      <c r="G1040" s="242"/>
      <c r="H1040" s="242"/>
      <c r="I1040" s="242"/>
      <c r="J1040" s="242"/>
      <c r="K1040" s="242"/>
      <c r="L1040" s="242"/>
      <c r="M1040" s="242"/>
      <c r="N1040" s="242"/>
      <c r="O1040" s="244"/>
      <c r="Q1040" s="214"/>
      <c r="R1040" s="214"/>
    </row>
    <row r="1041" spans="1:18" s="209" customFormat="1" hidden="1" x14ac:dyDescent="0.2">
      <c r="A1041" s="241"/>
      <c r="B1041" s="241"/>
      <c r="C1041" s="251"/>
      <c r="D1041" s="252"/>
      <c r="E1041" s="242"/>
      <c r="F1041" s="242"/>
      <c r="G1041" s="242"/>
      <c r="H1041" s="242"/>
      <c r="I1041" s="242"/>
      <c r="J1041" s="242"/>
      <c r="K1041" s="242"/>
      <c r="L1041" s="242"/>
      <c r="M1041" s="242"/>
      <c r="N1041" s="242"/>
      <c r="O1041" s="244"/>
      <c r="Q1041" s="214"/>
      <c r="R1041" s="214"/>
    </row>
    <row r="1042" spans="1:18" s="209" customFormat="1" hidden="1" x14ac:dyDescent="0.2">
      <c r="A1042" s="241"/>
      <c r="B1042" s="241"/>
      <c r="C1042" s="251"/>
      <c r="D1042" s="252"/>
      <c r="E1042" s="242"/>
      <c r="F1042" s="242"/>
      <c r="G1042" s="242"/>
      <c r="H1042" s="242"/>
      <c r="I1042" s="242"/>
      <c r="J1042" s="242"/>
      <c r="K1042" s="242"/>
      <c r="L1042" s="242"/>
      <c r="M1042" s="242"/>
      <c r="N1042" s="242"/>
      <c r="O1042" s="244"/>
      <c r="Q1042" s="214"/>
      <c r="R1042" s="214"/>
    </row>
    <row r="1043" spans="1:18" s="209" customFormat="1" hidden="1" x14ac:dyDescent="0.2">
      <c r="A1043" s="241"/>
      <c r="B1043" s="241"/>
      <c r="C1043" s="251"/>
      <c r="D1043" s="252"/>
      <c r="E1043" s="242"/>
      <c r="F1043" s="242"/>
      <c r="G1043" s="242"/>
      <c r="H1043" s="242"/>
      <c r="I1043" s="242"/>
      <c r="J1043" s="242"/>
      <c r="K1043" s="242"/>
      <c r="L1043" s="242"/>
      <c r="M1043" s="242"/>
      <c r="N1043" s="242"/>
      <c r="O1043" s="244"/>
      <c r="Q1043" s="214"/>
      <c r="R1043" s="214"/>
    </row>
    <row r="1044" spans="1:18" s="209" customFormat="1" hidden="1" x14ac:dyDescent="0.2">
      <c r="A1044" s="241"/>
      <c r="B1044" s="241"/>
      <c r="C1044" s="251"/>
      <c r="D1044" s="252"/>
      <c r="E1044" s="242"/>
      <c r="F1044" s="242"/>
      <c r="G1044" s="242"/>
      <c r="H1044" s="242"/>
      <c r="I1044" s="242"/>
      <c r="J1044" s="242"/>
      <c r="K1044" s="242"/>
      <c r="L1044" s="242"/>
      <c r="M1044" s="242"/>
      <c r="N1044" s="242"/>
      <c r="O1044" s="244"/>
      <c r="Q1044" s="214"/>
      <c r="R1044" s="214"/>
    </row>
    <row r="1045" spans="1:18" s="209" customFormat="1" hidden="1" x14ac:dyDescent="0.2">
      <c r="A1045" s="241"/>
      <c r="B1045" s="241"/>
      <c r="C1045" s="251"/>
      <c r="D1045" s="252"/>
      <c r="E1045" s="242"/>
      <c r="F1045" s="242"/>
      <c r="G1045" s="242"/>
      <c r="H1045" s="242"/>
      <c r="I1045" s="242"/>
      <c r="J1045" s="242"/>
      <c r="K1045" s="242"/>
      <c r="L1045" s="242"/>
      <c r="M1045" s="242"/>
      <c r="N1045" s="242"/>
      <c r="O1045" s="244"/>
      <c r="Q1045" s="214"/>
      <c r="R1045" s="214"/>
    </row>
    <row r="1046" spans="1:18" s="209" customFormat="1" x14ac:dyDescent="0.2">
      <c r="A1046" s="241"/>
      <c r="B1046" s="241"/>
      <c r="C1046" s="251"/>
      <c r="D1046" s="252"/>
      <c r="E1046" s="242"/>
      <c r="F1046" s="242"/>
      <c r="G1046" s="242"/>
      <c r="H1046" s="242"/>
      <c r="I1046" s="242"/>
      <c r="J1046" s="242"/>
      <c r="K1046" s="242"/>
      <c r="L1046" s="242"/>
      <c r="M1046" s="242"/>
      <c r="N1046" s="242"/>
      <c r="O1046" s="244"/>
      <c r="Q1046" s="214"/>
      <c r="R1046" s="214"/>
    </row>
    <row r="1047" spans="1:18" s="209" customFormat="1" x14ac:dyDescent="0.2">
      <c r="A1047" s="241"/>
      <c r="B1047" s="241"/>
      <c r="C1047" s="251"/>
      <c r="D1047" s="252"/>
      <c r="E1047" s="242"/>
      <c r="F1047" s="242"/>
      <c r="G1047" s="242"/>
      <c r="H1047" s="242"/>
      <c r="I1047" s="242"/>
      <c r="J1047" s="242"/>
      <c r="K1047" s="242"/>
      <c r="L1047" s="242"/>
      <c r="M1047" s="242"/>
      <c r="N1047" s="242"/>
      <c r="O1047" s="244"/>
      <c r="Q1047" s="214"/>
      <c r="R1047" s="214"/>
    </row>
    <row r="1048" spans="1:18" s="209" customFormat="1" x14ac:dyDescent="0.2">
      <c r="A1048" s="241"/>
      <c r="B1048" s="241"/>
      <c r="C1048" s="251"/>
      <c r="D1048" s="252"/>
      <c r="E1048" s="242"/>
      <c r="F1048" s="242"/>
      <c r="G1048" s="242"/>
      <c r="H1048" s="242"/>
      <c r="I1048" s="242"/>
      <c r="J1048" s="242"/>
      <c r="K1048" s="242"/>
      <c r="L1048" s="242"/>
      <c r="M1048" s="242"/>
      <c r="N1048" s="242"/>
      <c r="O1048" s="244"/>
      <c r="Q1048" s="214"/>
      <c r="R1048" s="214"/>
    </row>
    <row r="1049" spans="1:18" s="209" customFormat="1" x14ac:dyDescent="0.2">
      <c r="A1049" s="241"/>
      <c r="B1049" s="241"/>
      <c r="C1049" s="251"/>
      <c r="D1049" s="252"/>
      <c r="E1049" s="242"/>
      <c r="F1049" s="242"/>
      <c r="G1049" s="242"/>
      <c r="H1049" s="242"/>
      <c r="I1049" s="242"/>
      <c r="J1049" s="242"/>
      <c r="K1049" s="242"/>
      <c r="L1049" s="242"/>
      <c r="M1049" s="242"/>
      <c r="N1049" s="242"/>
      <c r="O1049" s="244"/>
      <c r="Q1049" s="214"/>
      <c r="R1049" s="214"/>
    </row>
    <row r="1050" spans="1:18" s="209" customFormat="1" x14ac:dyDescent="0.2">
      <c r="A1050" s="241"/>
      <c r="B1050" s="241"/>
      <c r="C1050" s="251"/>
      <c r="D1050" s="252"/>
      <c r="E1050" s="242"/>
      <c r="F1050" s="242"/>
      <c r="G1050" s="242"/>
      <c r="H1050" s="242"/>
      <c r="I1050" s="242"/>
      <c r="J1050" s="242"/>
      <c r="K1050" s="242"/>
      <c r="L1050" s="242"/>
      <c r="M1050" s="242"/>
      <c r="N1050" s="242"/>
      <c r="O1050" s="244"/>
      <c r="Q1050" s="214"/>
      <c r="R1050" s="214"/>
    </row>
    <row r="1051" spans="1:18" s="209" customFormat="1" x14ac:dyDescent="0.2">
      <c r="A1051" s="241"/>
      <c r="B1051" s="241"/>
      <c r="C1051" s="251"/>
      <c r="D1051" s="252"/>
      <c r="E1051" s="242"/>
      <c r="F1051" s="242"/>
      <c r="G1051" s="242"/>
      <c r="H1051" s="242"/>
      <c r="I1051" s="242"/>
      <c r="J1051" s="242"/>
      <c r="K1051" s="242"/>
      <c r="L1051" s="242"/>
      <c r="M1051" s="242"/>
      <c r="N1051" s="242"/>
      <c r="O1051" s="244"/>
      <c r="Q1051" s="214"/>
      <c r="R1051" s="214"/>
    </row>
    <row r="1052" spans="1:18" s="209" customFormat="1" x14ac:dyDescent="0.2">
      <c r="A1052" s="241"/>
      <c r="B1052" s="241"/>
      <c r="C1052" s="251"/>
      <c r="D1052" s="252"/>
      <c r="E1052" s="242"/>
      <c r="F1052" s="242"/>
      <c r="G1052" s="242"/>
      <c r="H1052" s="242"/>
      <c r="I1052" s="242"/>
      <c r="J1052" s="242"/>
      <c r="K1052" s="242"/>
      <c r="L1052" s="242"/>
      <c r="M1052" s="242"/>
      <c r="N1052" s="242"/>
      <c r="O1052" s="244"/>
      <c r="Q1052" s="214"/>
      <c r="R1052" s="214"/>
    </row>
    <row r="1053" spans="1:18" s="209" customFormat="1" x14ac:dyDescent="0.2">
      <c r="A1053" s="241"/>
      <c r="B1053" s="241"/>
      <c r="C1053" s="251"/>
      <c r="D1053" s="252"/>
      <c r="E1053" s="242"/>
      <c r="F1053" s="242"/>
      <c r="G1053" s="242"/>
      <c r="H1053" s="242"/>
      <c r="I1053" s="242"/>
      <c r="J1053" s="242"/>
      <c r="K1053" s="242"/>
      <c r="L1053" s="242"/>
      <c r="M1053" s="242"/>
      <c r="N1053" s="242"/>
      <c r="O1053" s="244"/>
      <c r="Q1053" s="214"/>
      <c r="R1053" s="214"/>
    </row>
    <row r="1054" spans="1:18" s="209" customFormat="1" x14ac:dyDescent="0.2">
      <c r="A1054" s="241"/>
      <c r="B1054" s="241"/>
      <c r="C1054" s="251"/>
      <c r="D1054" s="252"/>
      <c r="E1054" s="242"/>
      <c r="F1054" s="242"/>
      <c r="G1054" s="242"/>
      <c r="H1054" s="242"/>
      <c r="I1054" s="242"/>
      <c r="J1054" s="242"/>
      <c r="K1054" s="242"/>
      <c r="L1054" s="242"/>
      <c r="M1054" s="242"/>
      <c r="N1054" s="242"/>
      <c r="O1054" s="244"/>
      <c r="Q1054" s="214"/>
      <c r="R1054" s="214"/>
    </row>
    <row r="1055" spans="1:18" s="209" customFormat="1" x14ac:dyDescent="0.2">
      <c r="A1055" s="241"/>
      <c r="B1055" s="241"/>
      <c r="C1055" s="251"/>
      <c r="D1055" s="252"/>
      <c r="E1055" s="242"/>
      <c r="F1055" s="242"/>
      <c r="G1055" s="242"/>
      <c r="H1055" s="242"/>
      <c r="I1055" s="242"/>
      <c r="J1055" s="242"/>
      <c r="K1055" s="242"/>
      <c r="L1055" s="242"/>
      <c r="M1055" s="242"/>
      <c r="N1055" s="242"/>
      <c r="O1055" s="244"/>
      <c r="Q1055" s="214"/>
      <c r="R1055" s="214"/>
    </row>
    <row r="1056" spans="1:18" s="209" customFormat="1" x14ac:dyDescent="0.2">
      <c r="A1056" s="241"/>
      <c r="B1056" s="241"/>
      <c r="C1056" s="251"/>
      <c r="D1056" s="252"/>
      <c r="E1056" s="242"/>
      <c r="F1056" s="242"/>
      <c r="G1056" s="242"/>
      <c r="H1056" s="242"/>
      <c r="I1056" s="242"/>
      <c r="J1056" s="242"/>
      <c r="K1056" s="242"/>
      <c r="L1056" s="242"/>
      <c r="M1056" s="242"/>
      <c r="N1056" s="242"/>
      <c r="O1056" s="244"/>
      <c r="Q1056" s="214"/>
      <c r="R1056" s="214"/>
    </row>
    <row r="1057" spans="1:18" s="209" customFormat="1" x14ac:dyDescent="0.2">
      <c r="A1057" s="241"/>
      <c r="B1057" s="241"/>
      <c r="C1057" s="251"/>
      <c r="D1057" s="252"/>
      <c r="E1057" s="242"/>
      <c r="F1057" s="242"/>
      <c r="G1057" s="242"/>
      <c r="H1057" s="242"/>
      <c r="I1057" s="242"/>
      <c r="J1057" s="242"/>
      <c r="K1057" s="242"/>
      <c r="L1057" s="242"/>
      <c r="M1057" s="242"/>
      <c r="N1057" s="242"/>
      <c r="O1057" s="244"/>
      <c r="Q1057" s="214"/>
      <c r="R1057" s="214"/>
    </row>
    <row r="1058" spans="1:18" s="209" customFormat="1" x14ac:dyDescent="0.2">
      <c r="A1058" s="241"/>
      <c r="B1058" s="241"/>
      <c r="C1058" s="251"/>
      <c r="D1058" s="252"/>
      <c r="E1058" s="242"/>
      <c r="F1058" s="242"/>
      <c r="G1058" s="242"/>
      <c r="H1058" s="242"/>
      <c r="I1058" s="242"/>
      <c r="J1058" s="242"/>
      <c r="K1058" s="242"/>
      <c r="L1058" s="242"/>
      <c r="M1058" s="242"/>
      <c r="N1058" s="242"/>
      <c r="O1058" s="244"/>
      <c r="Q1058" s="214"/>
      <c r="R1058" s="214"/>
    </row>
    <row r="1059" spans="1:18" s="209" customFormat="1" x14ac:dyDescent="0.2">
      <c r="A1059" s="241"/>
      <c r="B1059" s="241"/>
      <c r="C1059" s="251"/>
      <c r="D1059" s="252"/>
      <c r="E1059" s="242"/>
      <c r="F1059" s="242"/>
      <c r="G1059" s="242"/>
      <c r="H1059" s="242"/>
      <c r="I1059" s="242"/>
      <c r="J1059" s="242"/>
      <c r="K1059" s="242"/>
      <c r="L1059" s="242"/>
      <c r="M1059" s="242"/>
      <c r="N1059" s="242"/>
      <c r="O1059" s="244"/>
      <c r="Q1059" s="214"/>
      <c r="R1059" s="214"/>
    </row>
    <row r="1060" spans="1:18" s="209" customFormat="1" x14ac:dyDescent="0.2">
      <c r="A1060" s="241"/>
      <c r="B1060" s="241"/>
      <c r="C1060" s="251"/>
      <c r="D1060" s="252"/>
      <c r="E1060" s="242"/>
      <c r="F1060" s="242"/>
      <c r="G1060" s="242"/>
      <c r="H1060" s="242"/>
      <c r="I1060" s="242"/>
      <c r="J1060" s="242"/>
      <c r="K1060" s="242"/>
      <c r="L1060" s="242"/>
      <c r="M1060" s="242"/>
      <c r="N1060" s="242"/>
      <c r="O1060" s="244"/>
      <c r="Q1060" s="214"/>
      <c r="R1060" s="214"/>
    </row>
    <row r="1061" spans="1:18" x14ac:dyDescent="0.2"/>
    <row r="1062" spans="1:18" x14ac:dyDescent="0.2"/>
    <row r="1063" spans="1:18" x14ac:dyDescent="0.2"/>
    <row r="1064" spans="1:18" x14ac:dyDescent="0.2"/>
    <row r="1065" spans="1:18" x14ac:dyDescent="0.2"/>
    <row r="1066" spans="1:18" x14ac:dyDescent="0.2"/>
    <row r="1067" spans="1:18" x14ac:dyDescent="0.2"/>
    <row r="1068" spans="1:18" x14ac:dyDescent="0.2"/>
    <row r="1069" spans="1:18" x14ac:dyDescent="0.2"/>
    <row r="1070" spans="1:18" x14ac:dyDescent="0.2"/>
    <row r="1071" spans="1:18" x14ac:dyDescent="0.2"/>
    <row r="1072" spans="1:18"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sheetData>
  <sheetProtection password="B0CC" sheet="1" objects="1" scenarios="1"/>
  <pageMargins left="0.70866141732283472" right="0.70866141732283472" top="0.74803149606299213" bottom="0.74803149606299213" header="0.31496062992125984" footer="0.31496062992125984"/>
  <pageSetup paperSize="9" scale="51" fitToHeight="0" orientation="landscape" horizontalDpi="4294967292" verticalDpi="4294967292" r:id="rId1"/>
  <ignoredErrors>
    <ignoredError sqref="E29:M29 D98:M98 D202 E32:M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G654"/>
  <sheetViews>
    <sheetView zoomScaleNormal="100" workbookViewId="0">
      <selection activeCell="C165" sqref="C165:N191"/>
    </sheetView>
  </sheetViews>
  <sheetFormatPr defaultRowHeight="12.75" x14ac:dyDescent="0.2"/>
  <cols>
    <col min="1" max="1" width="4.1640625" style="246" customWidth="1"/>
    <col min="2" max="4" width="3.83203125" style="246" customWidth="1"/>
    <col min="5" max="5" width="7.1640625" style="246" customWidth="1"/>
    <col min="6" max="7" width="9.33203125" style="246"/>
    <col min="8" max="8" width="3.83203125" style="246" customWidth="1"/>
    <col min="9" max="9" width="9.33203125" style="246"/>
    <col min="10" max="10" width="14.33203125" style="246" customWidth="1"/>
    <col min="11" max="11" width="28.33203125" style="246" customWidth="1"/>
    <col min="12" max="12" width="4" style="246" customWidth="1"/>
    <col min="13" max="14" width="9.33203125" style="246"/>
    <col min="15" max="15" width="4.5" style="246" customWidth="1"/>
    <col min="16" max="16" width="10.83203125" style="246" customWidth="1"/>
    <col min="17" max="23" width="11" style="246" customWidth="1"/>
    <col min="24" max="38" width="10.5" style="246" customWidth="1"/>
    <col min="39" max="16384" width="9.33203125" style="246"/>
  </cols>
  <sheetData>
    <row r="1" spans="1:33" s="14" customFormat="1" x14ac:dyDescent="0.2">
      <c r="A1" s="137"/>
      <c r="B1" s="137"/>
    </row>
    <row r="2" spans="1:33" s="14" customFormat="1" x14ac:dyDescent="0.2">
      <c r="A2" s="137"/>
      <c r="B2" s="137"/>
      <c r="C2" s="152"/>
      <c r="F2" s="152" t="s">
        <v>208</v>
      </c>
    </row>
    <row r="3" spans="1:33" s="14" customFormat="1" x14ac:dyDescent="0.2">
      <c r="C3" s="153"/>
      <c r="F3" s="153" t="s">
        <v>0</v>
      </c>
    </row>
    <row r="4" spans="1:33" s="14" customFormat="1" ht="25.5" customHeight="1" x14ac:dyDescent="0.2">
      <c r="C4" s="153"/>
      <c r="F4" s="249" t="s">
        <v>187</v>
      </c>
    </row>
    <row r="5" spans="1:33" s="117" customFormat="1" ht="17.25" customHeight="1" x14ac:dyDescent="0.2"/>
    <row r="8" spans="1:33" x14ac:dyDescent="0.2">
      <c r="Q8" s="256" t="s">
        <v>429</v>
      </c>
      <c r="R8" s="256"/>
      <c r="S8" s="256"/>
      <c r="T8" s="256"/>
      <c r="U8" s="256"/>
      <c r="V8" s="256"/>
      <c r="W8" s="256"/>
      <c r="X8" s="256"/>
      <c r="Y8" s="256"/>
      <c r="Z8" s="256"/>
      <c r="AA8" s="256"/>
      <c r="AB8" s="256"/>
      <c r="AC8" s="256"/>
      <c r="AD8" s="256"/>
      <c r="AE8" s="256"/>
      <c r="AF8" s="256"/>
      <c r="AG8" s="256"/>
    </row>
    <row r="9" spans="1:33" x14ac:dyDescent="0.2">
      <c r="Q9" s="256" t="s">
        <v>71</v>
      </c>
      <c r="R9" s="256" t="s">
        <v>72</v>
      </c>
      <c r="S9" s="256" t="s">
        <v>233</v>
      </c>
      <c r="T9" s="256" t="s">
        <v>234</v>
      </c>
      <c r="U9" s="256" t="s">
        <v>235</v>
      </c>
      <c r="V9" s="256" t="s">
        <v>236</v>
      </c>
      <c r="W9" s="256" t="s">
        <v>237</v>
      </c>
      <c r="X9" s="256" t="s">
        <v>238</v>
      </c>
      <c r="Y9" s="256" t="s">
        <v>239</v>
      </c>
      <c r="Z9" s="256" t="s">
        <v>240</v>
      </c>
      <c r="AA9" s="256" t="s">
        <v>241</v>
      </c>
      <c r="AB9" s="256" t="s">
        <v>242</v>
      </c>
      <c r="AC9" s="256" t="s">
        <v>430</v>
      </c>
      <c r="AD9" s="256" t="s">
        <v>431</v>
      </c>
      <c r="AE9" s="256" t="s">
        <v>432</v>
      </c>
      <c r="AF9" s="256" t="s">
        <v>433</v>
      </c>
      <c r="AG9" s="256" t="s">
        <v>434</v>
      </c>
    </row>
    <row r="10" spans="1:33" x14ac:dyDescent="0.2">
      <c r="Q10" s="256" t="s">
        <v>72</v>
      </c>
      <c r="R10" s="256" t="s">
        <v>233</v>
      </c>
      <c r="S10" s="256" t="s">
        <v>234</v>
      </c>
      <c r="T10" s="256" t="s">
        <v>235</v>
      </c>
      <c r="U10" s="256" t="s">
        <v>236</v>
      </c>
      <c r="V10" s="256" t="s">
        <v>237</v>
      </c>
      <c r="W10" s="256" t="s">
        <v>238</v>
      </c>
      <c r="X10" s="256" t="s">
        <v>239</v>
      </c>
      <c r="Y10" s="256" t="s">
        <v>240</v>
      </c>
      <c r="Z10" s="256" t="s">
        <v>241</v>
      </c>
      <c r="AA10" s="256" t="s">
        <v>242</v>
      </c>
      <c r="AB10" s="256" t="s">
        <v>430</v>
      </c>
      <c r="AC10" s="256" t="s">
        <v>431</v>
      </c>
      <c r="AD10" s="256" t="s">
        <v>432</v>
      </c>
      <c r="AE10" s="256" t="s">
        <v>433</v>
      </c>
      <c r="AF10" s="256" t="s">
        <v>434</v>
      </c>
      <c r="AG10" s="256" t="s">
        <v>435</v>
      </c>
    </row>
    <row r="11" spans="1:33" x14ac:dyDescent="0.2">
      <c r="Q11" s="256" t="s">
        <v>233</v>
      </c>
      <c r="R11" s="256" t="s">
        <v>234</v>
      </c>
      <c r="S11" s="256" t="s">
        <v>235</v>
      </c>
      <c r="T11" s="256" t="s">
        <v>236</v>
      </c>
      <c r="U11" s="256" t="s">
        <v>237</v>
      </c>
      <c r="V11" s="256" t="s">
        <v>238</v>
      </c>
      <c r="W11" s="256" t="s">
        <v>239</v>
      </c>
      <c r="X11" s="256" t="s">
        <v>240</v>
      </c>
      <c r="Y11" s="256" t="s">
        <v>241</v>
      </c>
      <c r="Z11" s="256" t="s">
        <v>242</v>
      </c>
      <c r="AA11" s="256" t="s">
        <v>430</v>
      </c>
      <c r="AB11" s="256" t="s">
        <v>431</v>
      </c>
      <c r="AC11" s="256" t="s">
        <v>432</v>
      </c>
      <c r="AD11" s="256" t="s">
        <v>433</v>
      </c>
      <c r="AE11" s="256" t="s">
        <v>434</v>
      </c>
      <c r="AF11" s="256" t="s">
        <v>435</v>
      </c>
      <c r="AG11" s="256" t="s">
        <v>436</v>
      </c>
    </row>
    <row r="12" spans="1:33" x14ac:dyDescent="0.2">
      <c r="Q12" s="256" t="s">
        <v>234</v>
      </c>
      <c r="R12" s="256" t="s">
        <v>235</v>
      </c>
      <c r="S12" s="256" t="s">
        <v>236</v>
      </c>
      <c r="T12" s="256" t="s">
        <v>237</v>
      </c>
      <c r="U12" s="256" t="s">
        <v>238</v>
      </c>
      <c r="V12" s="256" t="s">
        <v>239</v>
      </c>
      <c r="W12" s="256" t="s">
        <v>240</v>
      </c>
      <c r="X12" s="256" t="s">
        <v>241</v>
      </c>
      <c r="Y12" s="256" t="s">
        <v>242</v>
      </c>
      <c r="Z12" s="256" t="s">
        <v>430</v>
      </c>
      <c r="AA12" s="256" t="s">
        <v>431</v>
      </c>
      <c r="AB12" s="256" t="s">
        <v>432</v>
      </c>
      <c r="AC12" s="256" t="s">
        <v>433</v>
      </c>
      <c r="AD12" s="256" t="s">
        <v>434</v>
      </c>
      <c r="AE12" s="256" t="s">
        <v>435</v>
      </c>
      <c r="AF12" s="256" t="s">
        <v>436</v>
      </c>
      <c r="AG12" s="256" t="s">
        <v>437</v>
      </c>
    </row>
    <row r="13" spans="1:33" x14ac:dyDescent="0.2">
      <c r="Q13" s="256" t="s">
        <v>235</v>
      </c>
      <c r="R13" s="256" t="s">
        <v>236</v>
      </c>
      <c r="S13" s="256" t="s">
        <v>237</v>
      </c>
      <c r="T13" s="256" t="s">
        <v>238</v>
      </c>
      <c r="U13" s="256" t="s">
        <v>239</v>
      </c>
      <c r="V13" s="256" t="s">
        <v>240</v>
      </c>
      <c r="W13" s="256" t="s">
        <v>241</v>
      </c>
      <c r="X13" s="256" t="s">
        <v>242</v>
      </c>
      <c r="Y13" s="256" t="s">
        <v>430</v>
      </c>
      <c r="Z13" s="256" t="s">
        <v>431</v>
      </c>
      <c r="AA13" s="256" t="s">
        <v>432</v>
      </c>
      <c r="AB13" s="256" t="s">
        <v>433</v>
      </c>
      <c r="AC13" s="256" t="s">
        <v>434</v>
      </c>
      <c r="AD13" s="256" t="s">
        <v>435</v>
      </c>
      <c r="AE13" s="256" t="s">
        <v>436</v>
      </c>
      <c r="AF13" s="256" t="s">
        <v>437</v>
      </c>
      <c r="AG13" s="256"/>
    </row>
    <row r="14" spans="1:33" x14ac:dyDescent="0.2">
      <c r="C14" s="247" t="s">
        <v>185</v>
      </c>
      <c r="Q14" s="256" t="s">
        <v>236</v>
      </c>
      <c r="R14" s="256" t="s">
        <v>237</v>
      </c>
      <c r="S14" s="256" t="s">
        <v>238</v>
      </c>
      <c r="T14" s="256" t="s">
        <v>239</v>
      </c>
      <c r="U14" s="256" t="s">
        <v>240</v>
      </c>
      <c r="V14" s="256" t="s">
        <v>241</v>
      </c>
      <c r="W14" s="256" t="s">
        <v>242</v>
      </c>
      <c r="X14" s="256" t="s">
        <v>430</v>
      </c>
      <c r="Y14" s="256" t="s">
        <v>431</v>
      </c>
      <c r="Z14" s="256" t="s">
        <v>432</v>
      </c>
      <c r="AA14" s="256" t="s">
        <v>433</v>
      </c>
      <c r="AB14" s="256" t="s">
        <v>434</v>
      </c>
      <c r="AC14" s="256" t="s">
        <v>435</v>
      </c>
      <c r="AD14" s="256" t="s">
        <v>436</v>
      </c>
      <c r="AE14" s="256" t="s">
        <v>437</v>
      </c>
      <c r="AF14" s="256"/>
      <c r="AG14" s="256"/>
    </row>
    <row r="15" spans="1:33" x14ac:dyDescent="0.2">
      <c r="Q15" s="256" t="s">
        <v>237</v>
      </c>
      <c r="R15" s="256" t="s">
        <v>238</v>
      </c>
      <c r="S15" s="256" t="s">
        <v>239</v>
      </c>
      <c r="T15" s="256" t="s">
        <v>240</v>
      </c>
      <c r="U15" s="256" t="s">
        <v>241</v>
      </c>
      <c r="V15" s="256" t="s">
        <v>242</v>
      </c>
      <c r="W15" s="256" t="s">
        <v>430</v>
      </c>
      <c r="X15" s="256" t="s">
        <v>431</v>
      </c>
      <c r="Y15" s="256" t="s">
        <v>432</v>
      </c>
      <c r="Z15" s="256" t="s">
        <v>433</v>
      </c>
      <c r="AA15" s="256" t="s">
        <v>434</v>
      </c>
      <c r="AB15" s="256" t="s">
        <v>435</v>
      </c>
      <c r="AC15" s="256" t="s">
        <v>436</v>
      </c>
      <c r="AD15" s="256" t="s">
        <v>437</v>
      </c>
      <c r="AE15" s="256"/>
      <c r="AF15" s="256"/>
      <c r="AG15" s="256"/>
    </row>
    <row r="16" spans="1:33" ht="12.75" customHeight="1" x14ac:dyDescent="0.2">
      <c r="C16" s="816" t="s">
        <v>476</v>
      </c>
      <c r="D16" s="782"/>
      <c r="E16" s="782"/>
      <c r="F16" s="782"/>
      <c r="G16" s="782"/>
      <c r="H16" s="782"/>
      <c r="I16" s="782"/>
      <c r="J16" s="782"/>
      <c r="K16" s="782"/>
      <c r="L16" s="782"/>
      <c r="M16" s="782"/>
      <c r="N16" s="805"/>
      <c r="Q16" s="256" t="s">
        <v>238</v>
      </c>
      <c r="R16" s="256" t="s">
        <v>239</v>
      </c>
      <c r="S16" s="256" t="s">
        <v>240</v>
      </c>
      <c r="T16" s="256" t="s">
        <v>241</v>
      </c>
      <c r="U16" s="256" t="s">
        <v>242</v>
      </c>
      <c r="V16" s="256" t="s">
        <v>430</v>
      </c>
      <c r="W16" s="256" t="s">
        <v>431</v>
      </c>
      <c r="X16" s="256" t="s">
        <v>432</v>
      </c>
      <c r="Y16" s="256" t="s">
        <v>433</v>
      </c>
      <c r="Z16" s="256" t="s">
        <v>434</v>
      </c>
      <c r="AA16" s="256" t="s">
        <v>435</v>
      </c>
      <c r="AB16" s="256" t="s">
        <v>436</v>
      </c>
      <c r="AC16" s="256" t="s">
        <v>437</v>
      </c>
      <c r="AD16" s="256"/>
      <c r="AE16" s="256"/>
      <c r="AF16" s="256"/>
      <c r="AG16" s="256"/>
    </row>
    <row r="17" spans="3:33" x14ac:dyDescent="0.2">
      <c r="C17" s="784"/>
      <c r="D17" s="785"/>
      <c r="E17" s="785"/>
      <c r="F17" s="785"/>
      <c r="G17" s="785"/>
      <c r="H17" s="785"/>
      <c r="I17" s="785"/>
      <c r="J17" s="785"/>
      <c r="K17" s="785"/>
      <c r="L17" s="785"/>
      <c r="M17" s="785"/>
      <c r="N17" s="786"/>
      <c r="Q17" s="256" t="s">
        <v>239</v>
      </c>
      <c r="R17" s="256" t="s">
        <v>240</v>
      </c>
      <c r="S17" s="256" t="s">
        <v>241</v>
      </c>
      <c r="T17" s="256" t="s">
        <v>242</v>
      </c>
      <c r="U17" s="256" t="s">
        <v>430</v>
      </c>
      <c r="V17" s="256" t="s">
        <v>431</v>
      </c>
      <c r="W17" s="256" t="s">
        <v>432</v>
      </c>
      <c r="X17" s="256" t="s">
        <v>433</v>
      </c>
      <c r="Y17" s="256" t="s">
        <v>434</v>
      </c>
      <c r="Z17" s="256" t="s">
        <v>435</v>
      </c>
      <c r="AA17" s="256" t="s">
        <v>436</v>
      </c>
      <c r="AB17" s="256" t="s">
        <v>437</v>
      </c>
      <c r="AC17" s="256"/>
      <c r="AD17" s="256"/>
      <c r="AE17" s="256"/>
      <c r="AF17" s="256"/>
      <c r="AG17" s="256"/>
    </row>
    <row r="18" spans="3:33" x14ac:dyDescent="0.2">
      <c r="C18" s="784"/>
      <c r="D18" s="785"/>
      <c r="E18" s="785"/>
      <c r="F18" s="785"/>
      <c r="G18" s="785"/>
      <c r="H18" s="785"/>
      <c r="I18" s="785"/>
      <c r="J18" s="785"/>
      <c r="K18" s="785"/>
      <c r="L18" s="785"/>
      <c r="M18" s="785"/>
      <c r="N18" s="786"/>
      <c r="Q18" s="256" t="s">
        <v>240</v>
      </c>
      <c r="R18" s="256" t="s">
        <v>241</v>
      </c>
      <c r="S18" s="256" t="s">
        <v>242</v>
      </c>
      <c r="T18" s="256" t="s">
        <v>430</v>
      </c>
      <c r="U18" s="256" t="s">
        <v>431</v>
      </c>
      <c r="V18" s="256" t="s">
        <v>432</v>
      </c>
      <c r="W18" s="256" t="s">
        <v>433</v>
      </c>
      <c r="X18" s="256" t="s">
        <v>434</v>
      </c>
      <c r="Y18" s="256" t="s">
        <v>435</v>
      </c>
      <c r="Z18" s="256" t="s">
        <v>436</v>
      </c>
      <c r="AA18" s="256" t="s">
        <v>437</v>
      </c>
      <c r="AB18" s="256"/>
      <c r="AC18" s="256"/>
      <c r="AD18" s="256"/>
      <c r="AE18" s="256"/>
      <c r="AF18" s="256"/>
      <c r="AG18" s="256"/>
    </row>
    <row r="19" spans="3:33" x14ac:dyDescent="0.2">
      <c r="C19" s="784"/>
      <c r="D19" s="785"/>
      <c r="E19" s="785"/>
      <c r="F19" s="785"/>
      <c r="G19" s="785"/>
      <c r="H19" s="785"/>
      <c r="I19" s="785"/>
      <c r="J19" s="785"/>
      <c r="K19" s="785"/>
      <c r="L19" s="785"/>
      <c r="M19" s="785"/>
      <c r="N19" s="786"/>
      <c r="Q19" s="256" t="s">
        <v>241</v>
      </c>
      <c r="R19" s="256" t="s">
        <v>242</v>
      </c>
      <c r="S19" s="256" t="s">
        <v>430</v>
      </c>
      <c r="T19" s="256" t="s">
        <v>431</v>
      </c>
      <c r="U19" s="256" t="s">
        <v>432</v>
      </c>
      <c r="V19" s="256" t="s">
        <v>433</v>
      </c>
      <c r="W19" s="256" t="s">
        <v>434</v>
      </c>
      <c r="X19" s="256" t="s">
        <v>435</v>
      </c>
      <c r="Y19" s="256" t="s">
        <v>436</v>
      </c>
      <c r="Z19" s="256" t="s">
        <v>437</v>
      </c>
      <c r="AA19" s="256"/>
      <c r="AB19" s="256"/>
      <c r="AC19" s="256"/>
      <c r="AD19" s="256"/>
      <c r="AE19" s="256"/>
      <c r="AF19" s="256"/>
      <c r="AG19" s="256"/>
    </row>
    <row r="20" spans="3:33" x14ac:dyDescent="0.2">
      <c r="C20" s="784"/>
      <c r="D20" s="785"/>
      <c r="E20" s="785"/>
      <c r="F20" s="785"/>
      <c r="G20" s="785"/>
      <c r="H20" s="785"/>
      <c r="I20" s="785"/>
      <c r="J20" s="785"/>
      <c r="K20" s="785"/>
      <c r="L20" s="785"/>
      <c r="M20" s="785"/>
      <c r="N20" s="786"/>
      <c r="Q20" s="256" t="s">
        <v>242</v>
      </c>
      <c r="R20" s="256" t="s">
        <v>430</v>
      </c>
      <c r="S20" s="256" t="s">
        <v>431</v>
      </c>
      <c r="T20" s="256" t="s">
        <v>432</v>
      </c>
      <c r="U20" s="256" t="s">
        <v>433</v>
      </c>
      <c r="V20" s="256" t="s">
        <v>434</v>
      </c>
      <c r="W20" s="256" t="s">
        <v>435</v>
      </c>
      <c r="X20" s="256" t="s">
        <v>436</v>
      </c>
      <c r="Y20" s="256" t="s">
        <v>437</v>
      </c>
      <c r="Z20" s="256"/>
      <c r="AA20" s="256"/>
      <c r="AB20" s="256"/>
      <c r="AC20" s="256"/>
      <c r="AD20" s="256"/>
      <c r="AE20" s="256"/>
      <c r="AF20" s="256"/>
      <c r="AG20" s="256"/>
    </row>
    <row r="21" spans="3:33" x14ac:dyDescent="0.2">
      <c r="C21" s="784"/>
      <c r="D21" s="785"/>
      <c r="E21" s="785"/>
      <c r="F21" s="785"/>
      <c r="G21" s="785"/>
      <c r="H21" s="785"/>
      <c r="I21" s="785"/>
      <c r="J21" s="785"/>
      <c r="K21" s="785"/>
      <c r="L21" s="785"/>
      <c r="M21" s="785"/>
      <c r="N21" s="786"/>
      <c r="Q21" s="256" t="s">
        <v>430</v>
      </c>
      <c r="R21" s="256" t="s">
        <v>431</v>
      </c>
      <c r="S21" s="256" t="s">
        <v>432</v>
      </c>
      <c r="T21" s="256" t="s">
        <v>433</v>
      </c>
      <c r="U21" s="256" t="s">
        <v>434</v>
      </c>
      <c r="V21" s="256" t="s">
        <v>435</v>
      </c>
      <c r="W21" s="256" t="s">
        <v>436</v>
      </c>
      <c r="X21" s="256" t="s">
        <v>437</v>
      </c>
      <c r="Y21" s="256"/>
      <c r="Z21" s="256"/>
      <c r="AA21" s="256"/>
      <c r="AB21" s="256"/>
      <c r="AC21" s="256"/>
      <c r="AD21" s="256"/>
      <c r="AE21" s="256"/>
      <c r="AF21" s="256"/>
      <c r="AG21" s="256"/>
    </row>
    <row r="22" spans="3:33" x14ac:dyDescent="0.2">
      <c r="C22" s="784"/>
      <c r="D22" s="785"/>
      <c r="E22" s="785"/>
      <c r="F22" s="785"/>
      <c r="G22" s="785"/>
      <c r="H22" s="785"/>
      <c r="I22" s="785"/>
      <c r="J22" s="785"/>
      <c r="K22" s="785"/>
      <c r="L22" s="785"/>
      <c r="M22" s="785"/>
      <c r="N22" s="786"/>
      <c r="Q22" s="256" t="s">
        <v>431</v>
      </c>
      <c r="R22" s="256" t="s">
        <v>432</v>
      </c>
      <c r="S22" s="256" t="s">
        <v>433</v>
      </c>
      <c r="T22" s="256" t="s">
        <v>434</v>
      </c>
      <c r="U22" s="256" t="s">
        <v>435</v>
      </c>
      <c r="V22" s="256" t="s">
        <v>436</v>
      </c>
      <c r="W22" s="256" t="s">
        <v>437</v>
      </c>
      <c r="X22" s="256"/>
      <c r="Y22" s="256"/>
      <c r="Z22" s="256"/>
      <c r="AA22" s="256"/>
      <c r="AB22" s="256"/>
      <c r="AC22" s="256"/>
      <c r="AD22" s="256"/>
      <c r="AE22" s="256"/>
      <c r="AF22" s="256"/>
      <c r="AG22" s="256"/>
    </row>
    <row r="23" spans="3:33" x14ac:dyDescent="0.2">
      <c r="C23" s="784"/>
      <c r="D23" s="785"/>
      <c r="E23" s="785"/>
      <c r="F23" s="785"/>
      <c r="G23" s="785"/>
      <c r="H23" s="785"/>
      <c r="I23" s="785"/>
      <c r="J23" s="785"/>
      <c r="K23" s="785"/>
      <c r="L23" s="785"/>
      <c r="M23" s="785"/>
      <c r="N23" s="786"/>
      <c r="Q23" s="256" t="s">
        <v>432</v>
      </c>
      <c r="R23" s="256" t="s">
        <v>433</v>
      </c>
      <c r="S23" s="256" t="s">
        <v>434</v>
      </c>
      <c r="T23" s="256" t="s">
        <v>435</v>
      </c>
      <c r="U23" s="256" t="s">
        <v>436</v>
      </c>
      <c r="V23" s="256" t="s">
        <v>437</v>
      </c>
      <c r="W23" s="568"/>
      <c r="X23" s="568"/>
      <c r="Y23" s="256"/>
      <c r="Z23" s="256"/>
      <c r="AA23" s="256"/>
      <c r="AB23" s="256"/>
      <c r="AC23" s="256"/>
      <c r="AD23" s="256"/>
      <c r="AE23" s="256"/>
      <c r="AF23" s="256"/>
      <c r="AG23" s="256"/>
    </row>
    <row r="24" spans="3:33" x14ac:dyDescent="0.2">
      <c r="C24" s="784"/>
      <c r="D24" s="785"/>
      <c r="E24" s="785"/>
      <c r="F24" s="785"/>
      <c r="G24" s="785"/>
      <c r="H24" s="785"/>
      <c r="I24" s="785"/>
      <c r="J24" s="785"/>
      <c r="K24" s="785"/>
      <c r="L24" s="785"/>
      <c r="M24" s="785"/>
      <c r="N24" s="786"/>
      <c r="Q24" s="256" t="s">
        <v>434</v>
      </c>
      <c r="R24" s="256" t="s">
        <v>435</v>
      </c>
      <c r="S24" s="256" t="s">
        <v>436</v>
      </c>
      <c r="T24" s="256" t="s">
        <v>437</v>
      </c>
      <c r="U24" s="256"/>
      <c r="V24" s="569"/>
      <c r="W24" s="568"/>
      <c r="X24" s="568"/>
      <c r="Y24" s="256"/>
      <c r="Z24" s="256"/>
      <c r="AA24" s="256"/>
      <c r="AB24" s="256"/>
      <c r="AC24" s="256"/>
      <c r="AD24" s="256"/>
      <c r="AE24" s="256"/>
      <c r="AF24" s="256"/>
      <c r="AG24" s="256"/>
    </row>
    <row r="25" spans="3:33" x14ac:dyDescent="0.2">
      <c r="C25" s="784"/>
      <c r="D25" s="785"/>
      <c r="E25" s="785"/>
      <c r="F25" s="785"/>
      <c r="G25" s="785"/>
      <c r="H25" s="785"/>
      <c r="I25" s="785"/>
      <c r="J25" s="785"/>
      <c r="K25" s="785"/>
      <c r="L25" s="785"/>
      <c r="M25" s="785"/>
      <c r="N25" s="786"/>
      <c r="Q25" s="256" t="s">
        <v>435</v>
      </c>
      <c r="R25" s="256" t="s">
        <v>436</v>
      </c>
      <c r="S25" s="256" t="s">
        <v>437</v>
      </c>
      <c r="T25" s="256"/>
      <c r="U25" s="256"/>
      <c r="V25" s="569"/>
      <c r="W25" s="568"/>
      <c r="X25" s="568"/>
      <c r="Y25" s="256"/>
      <c r="Z25" s="256"/>
      <c r="AA25" s="256"/>
      <c r="AB25" s="256"/>
      <c r="AC25" s="256"/>
      <c r="AD25" s="256"/>
      <c r="AE25" s="256"/>
      <c r="AF25" s="256"/>
      <c r="AG25" s="256"/>
    </row>
    <row r="26" spans="3:33" x14ac:dyDescent="0.2">
      <c r="C26" s="784"/>
      <c r="D26" s="785"/>
      <c r="E26" s="785"/>
      <c r="F26" s="785"/>
      <c r="G26" s="785"/>
      <c r="H26" s="785"/>
      <c r="I26" s="785"/>
      <c r="J26" s="785"/>
      <c r="K26" s="785"/>
      <c r="L26" s="785"/>
      <c r="M26" s="785"/>
      <c r="N26" s="786"/>
      <c r="Q26" s="256" t="s">
        <v>436</v>
      </c>
      <c r="R26" s="256" t="s">
        <v>437</v>
      </c>
      <c r="S26" s="256"/>
      <c r="T26" s="256"/>
      <c r="U26" s="256"/>
      <c r="V26" s="569"/>
      <c r="W26" s="568"/>
      <c r="X26" s="568"/>
      <c r="Y26" s="256"/>
      <c r="Z26" s="256"/>
      <c r="AA26" s="256"/>
      <c r="AB26" s="256"/>
      <c r="AC26" s="256"/>
      <c r="AD26" s="256"/>
      <c r="AE26" s="256"/>
      <c r="AF26" s="256"/>
      <c r="AG26" s="256"/>
    </row>
    <row r="27" spans="3:33" x14ac:dyDescent="0.2">
      <c r="C27" s="784"/>
      <c r="D27" s="785"/>
      <c r="E27" s="785"/>
      <c r="F27" s="785"/>
      <c r="G27" s="785"/>
      <c r="H27" s="785"/>
      <c r="I27" s="785"/>
      <c r="J27" s="785"/>
      <c r="K27" s="785"/>
      <c r="L27" s="785"/>
      <c r="M27" s="785"/>
      <c r="N27" s="786"/>
      <c r="V27" s="142"/>
      <c r="W27" s="147"/>
      <c r="X27" s="147"/>
    </row>
    <row r="28" spans="3:33" x14ac:dyDescent="0.2">
      <c r="C28" s="784"/>
      <c r="D28" s="785"/>
      <c r="E28" s="785"/>
      <c r="F28" s="785"/>
      <c r="G28" s="785"/>
      <c r="H28" s="785"/>
      <c r="I28" s="785"/>
      <c r="J28" s="785"/>
      <c r="K28" s="785"/>
      <c r="L28" s="785"/>
      <c r="M28" s="785"/>
      <c r="N28" s="786"/>
      <c r="V28" s="142"/>
      <c r="W28" s="147"/>
      <c r="X28" s="147"/>
    </row>
    <row r="29" spans="3:33" x14ac:dyDescent="0.2">
      <c r="C29" s="784"/>
      <c r="D29" s="785"/>
      <c r="E29" s="785"/>
      <c r="F29" s="785"/>
      <c r="G29" s="785"/>
      <c r="H29" s="785"/>
      <c r="I29" s="785"/>
      <c r="J29" s="785"/>
      <c r="K29" s="785"/>
      <c r="L29" s="785"/>
      <c r="M29" s="785"/>
      <c r="N29" s="786"/>
      <c r="V29" s="142"/>
      <c r="W29" s="147"/>
      <c r="X29" s="147"/>
    </row>
    <row r="30" spans="3:33" x14ac:dyDescent="0.2">
      <c r="C30" s="784"/>
      <c r="D30" s="785"/>
      <c r="E30" s="785"/>
      <c r="F30" s="785"/>
      <c r="G30" s="785"/>
      <c r="H30" s="785"/>
      <c r="I30" s="785"/>
      <c r="J30" s="785"/>
      <c r="K30" s="785"/>
      <c r="L30" s="785"/>
      <c r="M30" s="785"/>
      <c r="N30" s="786"/>
    </row>
    <row r="31" spans="3:33" x14ac:dyDescent="0.2">
      <c r="C31" s="784"/>
      <c r="D31" s="785"/>
      <c r="E31" s="785"/>
      <c r="F31" s="785"/>
      <c r="G31" s="785"/>
      <c r="H31" s="785"/>
      <c r="I31" s="785"/>
      <c r="J31" s="785"/>
      <c r="K31" s="785"/>
      <c r="L31" s="785"/>
      <c r="M31" s="785"/>
      <c r="N31" s="786"/>
    </row>
    <row r="32" spans="3:33" x14ac:dyDescent="0.2">
      <c r="C32" s="784"/>
      <c r="D32" s="785"/>
      <c r="E32" s="785"/>
      <c r="F32" s="785"/>
      <c r="G32" s="785"/>
      <c r="H32" s="785"/>
      <c r="I32" s="785"/>
      <c r="J32" s="785"/>
      <c r="K32" s="785"/>
      <c r="L32" s="785"/>
      <c r="M32" s="785"/>
      <c r="N32" s="786"/>
    </row>
    <row r="33" spans="3:14" x14ac:dyDescent="0.2">
      <c r="C33" s="784"/>
      <c r="D33" s="785"/>
      <c r="E33" s="785"/>
      <c r="F33" s="785"/>
      <c r="G33" s="785"/>
      <c r="H33" s="785"/>
      <c r="I33" s="785"/>
      <c r="J33" s="785"/>
      <c r="K33" s="785"/>
      <c r="L33" s="785"/>
      <c r="M33" s="785"/>
      <c r="N33" s="786"/>
    </row>
    <row r="34" spans="3:14" x14ac:dyDescent="0.2">
      <c r="C34" s="784"/>
      <c r="D34" s="785"/>
      <c r="E34" s="785"/>
      <c r="F34" s="785"/>
      <c r="G34" s="785"/>
      <c r="H34" s="785"/>
      <c r="I34" s="785"/>
      <c r="J34" s="785"/>
      <c r="K34" s="785"/>
      <c r="L34" s="785"/>
      <c r="M34" s="785"/>
      <c r="N34" s="786"/>
    </row>
    <row r="35" spans="3:14" x14ac:dyDescent="0.2">
      <c r="C35" s="784"/>
      <c r="D35" s="785"/>
      <c r="E35" s="785"/>
      <c r="F35" s="785"/>
      <c r="G35" s="785"/>
      <c r="H35" s="785"/>
      <c r="I35" s="785"/>
      <c r="J35" s="785"/>
      <c r="K35" s="785"/>
      <c r="L35" s="785"/>
      <c r="M35" s="785"/>
      <c r="N35" s="786"/>
    </row>
    <row r="36" spans="3:14" x14ac:dyDescent="0.2">
      <c r="C36" s="784"/>
      <c r="D36" s="785"/>
      <c r="E36" s="785"/>
      <c r="F36" s="785"/>
      <c r="G36" s="785"/>
      <c r="H36" s="785"/>
      <c r="I36" s="785"/>
      <c r="J36" s="785"/>
      <c r="K36" s="785"/>
      <c r="L36" s="785"/>
      <c r="M36" s="785"/>
      <c r="N36" s="786"/>
    </row>
    <row r="37" spans="3:14" x14ac:dyDescent="0.2">
      <c r="C37" s="784"/>
      <c r="D37" s="785"/>
      <c r="E37" s="785"/>
      <c r="F37" s="785"/>
      <c r="G37" s="785"/>
      <c r="H37" s="785"/>
      <c r="I37" s="785"/>
      <c r="J37" s="785"/>
      <c r="K37" s="785"/>
      <c r="L37" s="785"/>
      <c r="M37" s="785"/>
      <c r="N37" s="786"/>
    </row>
    <row r="38" spans="3:14" x14ac:dyDescent="0.2">
      <c r="C38" s="784"/>
      <c r="D38" s="785"/>
      <c r="E38" s="785"/>
      <c r="F38" s="785"/>
      <c r="G38" s="785"/>
      <c r="H38" s="785"/>
      <c r="I38" s="785"/>
      <c r="J38" s="785"/>
      <c r="K38" s="785"/>
      <c r="L38" s="785"/>
      <c r="M38" s="785"/>
      <c r="N38" s="786"/>
    </row>
    <row r="39" spans="3:14" x14ac:dyDescent="0.2">
      <c r="C39" s="784"/>
      <c r="D39" s="785"/>
      <c r="E39" s="785"/>
      <c r="F39" s="785"/>
      <c r="G39" s="785"/>
      <c r="H39" s="785"/>
      <c r="I39" s="785"/>
      <c r="J39" s="785"/>
      <c r="K39" s="785"/>
      <c r="L39" s="785"/>
      <c r="M39" s="785"/>
      <c r="N39" s="786"/>
    </row>
    <row r="40" spans="3:14" x14ac:dyDescent="0.2">
      <c r="C40" s="784"/>
      <c r="D40" s="785"/>
      <c r="E40" s="785"/>
      <c r="F40" s="785"/>
      <c r="G40" s="785"/>
      <c r="H40" s="785"/>
      <c r="I40" s="785"/>
      <c r="J40" s="785"/>
      <c r="K40" s="785"/>
      <c r="L40" s="785"/>
      <c r="M40" s="785"/>
      <c r="N40" s="786"/>
    </row>
    <row r="41" spans="3:14" x14ac:dyDescent="0.2">
      <c r="C41" s="784"/>
      <c r="D41" s="785"/>
      <c r="E41" s="785"/>
      <c r="F41" s="785"/>
      <c r="G41" s="785"/>
      <c r="H41" s="785"/>
      <c r="I41" s="785"/>
      <c r="J41" s="785"/>
      <c r="K41" s="785"/>
      <c r="L41" s="785"/>
      <c r="M41" s="785"/>
      <c r="N41" s="786"/>
    </row>
    <row r="42" spans="3:14" x14ac:dyDescent="0.2">
      <c r="C42" s="784"/>
      <c r="D42" s="785"/>
      <c r="E42" s="785"/>
      <c r="F42" s="785"/>
      <c r="G42" s="785"/>
      <c r="H42" s="785"/>
      <c r="I42" s="785"/>
      <c r="J42" s="785"/>
      <c r="K42" s="785"/>
      <c r="L42" s="785"/>
      <c r="M42" s="785"/>
      <c r="N42" s="786"/>
    </row>
    <row r="43" spans="3:14" x14ac:dyDescent="0.2">
      <c r="C43" s="784"/>
      <c r="D43" s="785"/>
      <c r="E43" s="785"/>
      <c r="F43" s="785"/>
      <c r="G43" s="785"/>
      <c r="H43" s="785"/>
      <c r="I43" s="785"/>
      <c r="J43" s="785"/>
      <c r="K43" s="785"/>
      <c r="L43" s="785"/>
      <c r="M43" s="785"/>
      <c r="N43" s="786"/>
    </row>
    <row r="44" spans="3:14" x14ac:dyDescent="0.2">
      <c r="C44" s="784"/>
      <c r="D44" s="785"/>
      <c r="E44" s="785"/>
      <c r="F44" s="785"/>
      <c r="G44" s="785"/>
      <c r="H44" s="785"/>
      <c r="I44" s="785"/>
      <c r="J44" s="785"/>
      <c r="K44" s="785"/>
      <c r="L44" s="785"/>
      <c r="M44" s="785"/>
      <c r="N44" s="786"/>
    </row>
    <row r="45" spans="3:14" x14ac:dyDescent="0.2">
      <c r="C45" s="784"/>
      <c r="D45" s="785"/>
      <c r="E45" s="785"/>
      <c r="F45" s="785"/>
      <c r="G45" s="785"/>
      <c r="H45" s="785"/>
      <c r="I45" s="785"/>
      <c r="J45" s="785"/>
      <c r="K45" s="785"/>
      <c r="L45" s="785"/>
      <c r="M45" s="785"/>
      <c r="N45" s="786"/>
    </row>
    <row r="46" spans="3:14" x14ac:dyDescent="0.2">
      <c r="C46" s="784"/>
      <c r="D46" s="785"/>
      <c r="E46" s="785"/>
      <c r="F46" s="785"/>
      <c r="G46" s="785"/>
      <c r="H46" s="785"/>
      <c r="I46" s="785"/>
      <c r="J46" s="785"/>
      <c r="K46" s="785"/>
      <c r="L46" s="785"/>
      <c r="M46" s="785"/>
      <c r="N46" s="786"/>
    </row>
    <row r="47" spans="3:14" x14ac:dyDescent="0.2">
      <c r="C47" s="784"/>
      <c r="D47" s="785"/>
      <c r="E47" s="785"/>
      <c r="F47" s="785"/>
      <c r="G47" s="785"/>
      <c r="H47" s="785"/>
      <c r="I47" s="785"/>
      <c r="J47" s="785"/>
      <c r="K47" s="785"/>
      <c r="L47" s="785"/>
      <c r="M47" s="785"/>
      <c r="N47" s="786"/>
    </row>
    <row r="48" spans="3:14" x14ac:dyDescent="0.2">
      <c r="C48" s="784"/>
      <c r="D48" s="785"/>
      <c r="E48" s="785"/>
      <c r="F48" s="785"/>
      <c r="G48" s="785"/>
      <c r="H48" s="785"/>
      <c r="I48" s="785"/>
      <c r="J48" s="785"/>
      <c r="K48" s="785"/>
      <c r="L48" s="785"/>
      <c r="M48" s="785"/>
      <c r="N48" s="786"/>
    </row>
    <row r="49" spans="3:14" x14ac:dyDescent="0.2">
      <c r="C49" s="787"/>
      <c r="D49" s="788"/>
      <c r="E49" s="788"/>
      <c r="F49" s="788"/>
      <c r="G49" s="788"/>
      <c r="H49" s="788"/>
      <c r="I49" s="788"/>
      <c r="J49" s="788"/>
      <c r="K49" s="788"/>
      <c r="L49" s="788"/>
      <c r="M49" s="788"/>
      <c r="N49" s="789"/>
    </row>
    <row r="64" spans="3:14" x14ac:dyDescent="0.2">
      <c r="C64" s="247" t="s">
        <v>190</v>
      </c>
    </row>
    <row r="65" spans="4:13" x14ac:dyDescent="0.2">
      <c r="D65" s="247"/>
    </row>
    <row r="66" spans="4:13" x14ac:dyDescent="0.2">
      <c r="D66" s="809" t="s">
        <v>207</v>
      </c>
      <c r="E66" s="809"/>
      <c r="F66" s="809"/>
      <c r="G66" s="809"/>
      <c r="H66" s="809"/>
      <c r="I66" s="809"/>
      <c r="J66" s="809"/>
      <c r="K66" s="809"/>
      <c r="L66" s="809"/>
      <c r="M66" s="809"/>
    </row>
    <row r="67" spans="4:13" ht="17.25" customHeight="1" x14ac:dyDescent="0.2">
      <c r="D67" s="809"/>
      <c r="E67" s="809"/>
      <c r="F67" s="809"/>
      <c r="G67" s="809"/>
      <c r="H67" s="809"/>
      <c r="I67" s="809"/>
      <c r="J67" s="809"/>
      <c r="K67" s="809"/>
      <c r="L67" s="809"/>
      <c r="M67" s="809"/>
    </row>
    <row r="70" spans="4:13" x14ac:dyDescent="0.2">
      <c r="E70" s="810" t="s">
        <v>218</v>
      </c>
      <c r="F70" s="811"/>
      <c r="G70" s="811"/>
      <c r="H70" s="811"/>
      <c r="I70" s="812"/>
    </row>
    <row r="72" spans="4:13" x14ac:dyDescent="0.2">
      <c r="E72" s="590" t="s">
        <v>225</v>
      </c>
      <c r="F72" s="591"/>
      <c r="G72" s="591"/>
      <c r="H72" s="591"/>
      <c r="I72" s="592"/>
    </row>
    <row r="74" spans="4:13" x14ac:dyDescent="0.2">
      <c r="E74" s="813" t="s">
        <v>362</v>
      </c>
      <c r="F74" s="814"/>
      <c r="G74" s="814"/>
      <c r="H74" s="814"/>
      <c r="I74" s="815"/>
    </row>
    <row r="76" spans="4:13" x14ac:dyDescent="0.2">
      <c r="E76" s="584" t="s">
        <v>363</v>
      </c>
      <c r="F76" s="585"/>
      <c r="G76" s="585"/>
      <c r="H76" s="585"/>
      <c r="I76" s="586"/>
    </row>
    <row r="78" spans="4:13" x14ac:dyDescent="0.2">
      <c r="E78" s="584" t="s">
        <v>364</v>
      </c>
      <c r="F78" s="585"/>
      <c r="G78" s="585"/>
      <c r="H78" s="585"/>
      <c r="I78" s="586"/>
    </row>
    <row r="80" spans="4:13" x14ac:dyDescent="0.2">
      <c r="E80" s="584" t="s">
        <v>365</v>
      </c>
      <c r="F80" s="585"/>
      <c r="G80" s="585"/>
      <c r="H80" s="585"/>
      <c r="I80" s="586"/>
    </row>
    <row r="82" spans="5:9" x14ac:dyDescent="0.2">
      <c r="E82" s="596" t="s">
        <v>191</v>
      </c>
      <c r="F82" s="597"/>
      <c r="G82" s="597"/>
      <c r="H82" s="597"/>
      <c r="I82" s="598"/>
    </row>
    <row r="84" spans="5:9" x14ac:dyDescent="0.2">
      <c r="E84" s="596" t="s">
        <v>192</v>
      </c>
      <c r="F84" s="597"/>
      <c r="G84" s="597"/>
      <c r="H84" s="597"/>
      <c r="I84" s="598"/>
    </row>
    <row r="86" spans="5:9" x14ac:dyDescent="0.2">
      <c r="E86" s="596" t="s">
        <v>193</v>
      </c>
      <c r="F86" s="597"/>
      <c r="G86" s="597"/>
      <c r="H86" s="597"/>
      <c r="I86" s="598"/>
    </row>
    <row r="88" spans="5:9" x14ac:dyDescent="0.2">
      <c r="E88" s="596" t="s">
        <v>194</v>
      </c>
      <c r="F88" s="597"/>
      <c r="G88" s="597"/>
      <c r="H88" s="597"/>
      <c r="I88" s="598"/>
    </row>
    <row r="90" spans="5:9" x14ac:dyDescent="0.2">
      <c r="E90" s="593" t="s">
        <v>195</v>
      </c>
      <c r="F90" s="594"/>
      <c r="G90" s="594"/>
      <c r="H90" s="594"/>
      <c r="I90" s="595"/>
    </row>
    <row r="92" spans="5:9" x14ac:dyDescent="0.2">
      <c r="E92" s="593" t="s">
        <v>196</v>
      </c>
      <c r="F92" s="594"/>
      <c r="G92" s="594"/>
      <c r="H92" s="594"/>
      <c r="I92" s="595"/>
    </row>
    <row r="94" spans="5:9" x14ac:dyDescent="0.2">
      <c r="E94" s="593" t="s">
        <v>197</v>
      </c>
      <c r="F94" s="594"/>
      <c r="G94" s="594"/>
      <c r="H94" s="594"/>
      <c r="I94" s="595"/>
    </row>
    <row r="96" spans="5:9" x14ac:dyDescent="0.2">
      <c r="E96" s="593" t="s">
        <v>198</v>
      </c>
      <c r="F96" s="594"/>
      <c r="G96" s="594"/>
      <c r="H96" s="594"/>
      <c r="I96" s="595"/>
    </row>
    <row r="98" spans="5:9" x14ac:dyDescent="0.2">
      <c r="E98" s="587" t="s">
        <v>395</v>
      </c>
      <c r="F98" s="588"/>
      <c r="G98" s="588"/>
      <c r="H98" s="588"/>
      <c r="I98" s="589"/>
    </row>
    <row r="100" spans="5:9" x14ac:dyDescent="0.2">
      <c r="E100" s="587" t="s">
        <v>396</v>
      </c>
      <c r="F100" s="588"/>
      <c r="G100" s="588"/>
      <c r="H100" s="588"/>
      <c r="I100" s="589"/>
    </row>
    <row r="102" spans="5:9" x14ac:dyDescent="0.2">
      <c r="E102" s="590" t="s">
        <v>222</v>
      </c>
      <c r="F102" s="591"/>
      <c r="G102" s="591"/>
      <c r="H102" s="591"/>
      <c r="I102" s="592"/>
    </row>
    <row r="127" spans="3:3" x14ac:dyDescent="0.2">
      <c r="C127" s="247" t="s">
        <v>188</v>
      </c>
    </row>
    <row r="129" spans="3:11" ht="15.75" customHeight="1" x14ac:dyDescent="0.2">
      <c r="C129" s="765" t="s">
        <v>442</v>
      </c>
      <c r="D129" s="765"/>
      <c r="E129" s="765"/>
      <c r="F129" s="765"/>
      <c r="G129" s="765"/>
      <c r="H129" s="765"/>
      <c r="I129" s="765"/>
      <c r="J129" s="765"/>
      <c r="K129" s="765"/>
    </row>
    <row r="130" spans="3:11" ht="12.75" customHeight="1" x14ac:dyDescent="0.2">
      <c r="C130" s="765"/>
      <c r="D130" s="765"/>
      <c r="E130" s="765"/>
      <c r="F130" s="765"/>
      <c r="G130" s="765"/>
      <c r="H130" s="765"/>
      <c r="I130" s="765"/>
      <c r="J130" s="765"/>
      <c r="K130" s="765"/>
    </row>
    <row r="131" spans="3:11" x14ac:dyDescent="0.2">
      <c r="C131" s="765"/>
      <c r="D131" s="765"/>
      <c r="E131" s="765"/>
      <c r="F131" s="765"/>
      <c r="G131" s="765"/>
      <c r="H131" s="765"/>
      <c r="I131" s="765"/>
      <c r="J131" s="765"/>
      <c r="K131" s="765"/>
    </row>
    <row r="133" spans="3:11" x14ac:dyDescent="0.2">
      <c r="C133" s="138"/>
      <c r="D133" s="139"/>
      <c r="E133" s="139"/>
      <c r="F133" s="139"/>
      <c r="G133" s="139"/>
      <c r="H133" s="139"/>
      <c r="I133" s="139"/>
      <c r="J133" s="139"/>
      <c r="K133" s="140"/>
    </row>
    <row r="134" spans="3:11" x14ac:dyDescent="0.2">
      <c r="C134" s="141"/>
      <c r="D134" s="763" t="s">
        <v>94</v>
      </c>
      <c r="E134" s="764"/>
      <c r="F134" s="147"/>
      <c r="G134" s="142" t="s">
        <v>401</v>
      </c>
      <c r="H134" s="147"/>
      <c r="I134" s="147"/>
      <c r="J134" s="147"/>
      <c r="K134" s="144"/>
    </row>
    <row r="135" spans="3:11" x14ac:dyDescent="0.2">
      <c r="C135" s="141"/>
      <c r="D135" s="145"/>
      <c r="F135" s="147"/>
      <c r="G135" s="146"/>
      <c r="H135" s="147"/>
      <c r="I135" s="147"/>
      <c r="J135" s="147"/>
      <c r="K135" s="144"/>
    </row>
    <row r="136" spans="3:11" x14ac:dyDescent="0.2">
      <c r="C136" s="141"/>
      <c r="D136" s="775" t="s">
        <v>95</v>
      </c>
      <c r="E136" s="776"/>
      <c r="F136" s="147"/>
      <c r="G136" s="142" t="s">
        <v>96</v>
      </c>
      <c r="H136" s="147"/>
      <c r="I136" s="147"/>
      <c r="J136" s="147"/>
      <c r="K136" s="144"/>
    </row>
    <row r="137" spans="3:11" x14ac:dyDescent="0.2">
      <c r="C137" s="141"/>
      <c r="D137" s="147"/>
      <c r="F137" s="147"/>
      <c r="G137" s="146"/>
      <c r="H137" s="147"/>
      <c r="I137" s="147"/>
      <c r="J137" s="147"/>
      <c r="K137" s="144"/>
    </row>
    <row r="138" spans="3:11" x14ac:dyDescent="0.2">
      <c r="C138" s="141"/>
      <c r="D138" s="777" t="s">
        <v>97</v>
      </c>
      <c r="E138" s="778"/>
      <c r="F138" s="147"/>
      <c r="G138" s="142" t="s">
        <v>98</v>
      </c>
      <c r="H138" s="147"/>
      <c r="I138" s="147"/>
      <c r="J138" s="147"/>
      <c r="K138" s="144"/>
    </row>
    <row r="139" spans="3:11" x14ac:dyDescent="0.2">
      <c r="C139" s="154"/>
      <c r="D139" s="151"/>
      <c r="F139" s="151"/>
      <c r="G139" s="151"/>
      <c r="H139" s="151"/>
      <c r="I139" s="151"/>
      <c r="J139" s="151"/>
      <c r="K139" s="155"/>
    </row>
    <row r="140" spans="3:11" x14ac:dyDescent="0.2">
      <c r="C140" s="154"/>
      <c r="D140" s="779" t="s">
        <v>148</v>
      </c>
      <c r="E140" s="780"/>
      <c r="F140" s="151"/>
      <c r="G140" s="142" t="s">
        <v>149</v>
      </c>
      <c r="H140" s="151"/>
      <c r="I140" s="151"/>
      <c r="J140" s="151"/>
      <c r="K140" s="155"/>
    </row>
    <row r="141" spans="3:11" x14ac:dyDescent="0.2">
      <c r="C141" s="154"/>
      <c r="D141" s="151"/>
      <c r="F141" s="151"/>
      <c r="G141" s="151"/>
      <c r="H141" s="151"/>
      <c r="I141" s="151"/>
      <c r="J141" s="151"/>
      <c r="K141" s="155"/>
    </row>
    <row r="142" spans="3:11" x14ac:dyDescent="0.2">
      <c r="C142" s="154"/>
      <c r="D142" s="793" t="s">
        <v>150</v>
      </c>
      <c r="E142" s="794"/>
      <c r="F142" s="151"/>
      <c r="G142" s="142" t="s">
        <v>151</v>
      </c>
      <c r="H142" s="151"/>
      <c r="I142" s="151"/>
      <c r="J142" s="151"/>
      <c r="K142" s="155"/>
    </row>
    <row r="143" spans="3:11" x14ac:dyDescent="0.2">
      <c r="C143" s="154"/>
      <c r="K143" s="155"/>
    </row>
    <row r="144" spans="3:11" x14ac:dyDescent="0.2">
      <c r="C144" s="154"/>
      <c r="D144" s="791" t="s">
        <v>428</v>
      </c>
      <c r="E144" s="792"/>
      <c r="G144" s="142" t="s">
        <v>441</v>
      </c>
      <c r="K144" s="155"/>
    </row>
    <row r="145" spans="3:11" x14ac:dyDescent="0.2">
      <c r="C145" s="148"/>
      <c r="D145" s="149"/>
      <c r="E145" s="149"/>
      <c r="F145" s="149"/>
      <c r="G145" s="149"/>
      <c r="H145" s="149"/>
      <c r="I145" s="149"/>
      <c r="J145" s="149"/>
      <c r="K145" s="150"/>
    </row>
    <row r="146" spans="3:11" x14ac:dyDescent="0.2">
      <c r="C146" s="147"/>
      <c r="D146" s="147"/>
      <c r="E146" s="147"/>
      <c r="F146" s="147"/>
      <c r="G146" s="147"/>
      <c r="H146" s="147"/>
      <c r="I146" s="147"/>
      <c r="J146" s="147"/>
      <c r="K146" s="147"/>
    </row>
    <row r="147" spans="3:11" x14ac:dyDescent="0.2">
      <c r="C147" s="147"/>
      <c r="D147" s="147"/>
      <c r="E147" s="147"/>
      <c r="F147" s="147"/>
      <c r="G147" s="147"/>
      <c r="H147" s="147"/>
      <c r="I147" s="147"/>
      <c r="J147" s="147"/>
      <c r="K147" s="147"/>
    </row>
    <row r="148" spans="3:11" x14ac:dyDescent="0.2">
      <c r="C148" s="147"/>
      <c r="D148" s="147"/>
      <c r="E148" s="147"/>
      <c r="F148" s="147"/>
      <c r="G148" s="147"/>
      <c r="H148" s="147"/>
      <c r="I148" s="147"/>
      <c r="J148" s="147"/>
      <c r="K148" s="147"/>
    </row>
    <row r="149" spans="3:11" x14ac:dyDescent="0.2">
      <c r="C149" s="147"/>
      <c r="D149" s="147"/>
      <c r="E149" s="147"/>
      <c r="F149" s="147"/>
      <c r="G149" s="147"/>
      <c r="H149" s="147"/>
      <c r="I149" s="147"/>
      <c r="J149" s="147"/>
      <c r="K149" s="147"/>
    </row>
    <row r="150" spans="3:11" x14ac:dyDescent="0.2">
      <c r="C150" s="147"/>
      <c r="D150" s="147"/>
      <c r="E150" s="147"/>
      <c r="F150" s="147"/>
      <c r="G150" s="147"/>
      <c r="H150" s="147"/>
      <c r="I150" s="147"/>
      <c r="J150" s="147"/>
      <c r="K150" s="147"/>
    </row>
    <row r="151" spans="3:11" x14ac:dyDescent="0.2">
      <c r="C151" s="147"/>
      <c r="D151" s="147"/>
      <c r="E151" s="147"/>
      <c r="F151" s="147"/>
      <c r="G151" s="147"/>
      <c r="H151" s="147"/>
      <c r="I151" s="147"/>
      <c r="J151" s="147"/>
      <c r="K151" s="147"/>
    </row>
    <row r="152" spans="3:11" x14ac:dyDescent="0.2">
      <c r="C152" s="147"/>
      <c r="D152" s="147"/>
      <c r="E152" s="147"/>
      <c r="F152" s="147"/>
      <c r="G152" s="147"/>
      <c r="H152" s="147"/>
      <c r="I152" s="147"/>
      <c r="J152" s="147"/>
      <c r="K152" s="147"/>
    </row>
    <row r="153" spans="3:11" x14ac:dyDescent="0.2">
      <c r="C153" s="147"/>
      <c r="D153" s="147"/>
      <c r="E153" s="147"/>
      <c r="F153" s="147"/>
      <c r="G153" s="147"/>
      <c r="H153" s="147"/>
      <c r="I153" s="147"/>
      <c r="J153" s="147"/>
      <c r="K153" s="147"/>
    </row>
    <row r="154" spans="3:11" x14ac:dyDescent="0.2">
      <c r="C154" s="147"/>
      <c r="D154" s="147"/>
      <c r="E154" s="147"/>
      <c r="F154" s="147"/>
      <c r="G154" s="147"/>
      <c r="H154" s="147"/>
      <c r="I154" s="147"/>
      <c r="J154" s="147"/>
      <c r="K154" s="147"/>
    </row>
    <row r="155" spans="3:11" x14ac:dyDescent="0.2">
      <c r="C155" s="147"/>
      <c r="D155" s="147"/>
      <c r="E155" s="147"/>
      <c r="F155" s="147"/>
      <c r="G155" s="147"/>
      <c r="H155" s="147"/>
      <c r="I155" s="147"/>
      <c r="J155" s="147"/>
      <c r="K155" s="147"/>
    </row>
    <row r="156" spans="3:11" x14ac:dyDescent="0.2">
      <c r="C156" s="147"/>
      <c r="D156" s="147"/>
      <c r="E156" s="147"/>
      <c r="F156" s="147"/>
      <c r="G156" s="147"/>
      <c r="H156" s="147"/>
      <c r="I156" s="147"/>
      <c r="J156" s="147"/>
      <c r="K156" s="147"/>
    </row>
    <row r="157" spans="3:11" x14ac:dyDescent="0.2">
      <c r="C157" s="147"/>
      <c r="D157" s="147"/>
      <c r="E157" s="147"/>
      <c r="F157" s="147"/>
      <c r="G157" s="147"/>
      <c r="H157" s="147"/>
      <c r="I157" s="147"/>
      <c r="J157" s="147"/>
      <c r="K157" s="147"/>
    </row>
    <row r="158" spans="3:11" x14ac:dyDescent="0.2">
      <c r="C158" s="147"/>
      <c r="D158" s="147"/>
      <c r="E158" s="147"/>
      <c r="F158" s="147"/>
      <c r="G158" s="147"/>
      <c r="H158" s="147"/>
      <c r="I158" s="147"/>
      <c r="J158" s="147"/>
      <c r="K158" s="147"/>
    </row>
    <row r="159" spans="3:11" x14ac:dyDescent="0.2">
      <c r="C159" s="147"/>
      <c r="D159" s="147"/>
      <c r="E159" s="147"/>
      <c r="F159" s="147"/>
      <c r="G159" s="147"/>
      <c r="H159" s="147"/>
      <c r="I159" s="147"/>
      <c r="J159" s="147"/>
      <c r="K159" s="147"/>
    </row>
    <row r="160" spans="3:11" x14ac:dyDescent="0.2">
      <c r="C160" s="147"/>
      <c r="D160" s="147"/>
      <c r="E160" s="147"/>
      <c r="F160" s="147"/>
      <c r="G160" s="147"/>
      <c r="H160" s="147"/>
      <c r="I160" s="147"/>
      <c r="J160" s="147"/>
      <c r="K160" s="147"/>
    </row>
    <row r="161" spans="3:11" x14ac:dyDescent="0.2">
      <c r="C161" s="147"/>
      <c r="D161" s="147"/>
      <c r="E161" s="147"/>
      <c r="F161" s="147"/>
      <c r="G161" s="147"/>
      <c r="H161" s="147"/>
      <c r="I161" s="147"/>
      <c r="J161" s="147"/>
      <c r="K161" s="147"/>
    </row>
    <row r="162" spans="3:11" x14ac:dyDescent="0.2">
      <c r="C162" s="147"/>
      <c r="D162" s="147"/>
      <c r="E162" s="147"/>
      <c r="F162" s="147"/>
      <c r="G162" s="147"/>
      <c r="H162" s="147"/>
      <c r="I162" s="147"/>
      <c r="J162" s="147"/>
      <c r="K162" s="147"/>
    </row>
    <row r="163" spans="3:11" x14ac:dyDescent="0.2">
      <c r="C163" s="147"/>
      <c r="D163" s="147"/>
      <c r="E163" s="147"/>
      <c r="F163" s="147"/>
      <c r="G163" s="147"/>
      <c r="H163" s="147"/>
      <c r="I163" s="147"/>
      <c r="J163" s="147"/>
      <c r="K163" s="147"/>
    </row>
    <row r="164" spans="3:11" x14ac:dyDescent="0.2">
      <c r="C164" s="147"/>
      <c r="D164" s="147"/>
      <c r="E164" s="147"/>
      <c r="F164" s="147"/>
      <c r="G164" s="147"/>
      <c r="H164" s="147"/>
      <c r="I164" s="147"/>
      <c r="J164" s="147"/>
      <c r="K164" s="147"/>
    </row>
    <row r="165" spans="3:11" x14ac:dyDescent="0.2">
      <c r="C165" s="147"/>
      <c r="D165" s="147"/>
      <c r="E165" s="147"/>
      <c r="F165" s="147"/>
      <c r="G165" s="147"/>
      <c r="H165" s="147"/>
      <c r="I165" s="147"/>
      <c r="J165" s="147"/>
      <c r="K165" s="147"/>
    </row>
    <row r="166" spans="3:11" x14ac:dyDescent="0.2">
      <c r="C166" s="147"/>
      <c r="D166" s="147"/>
      <c r="E166" s="147"/>
      <c r="F166" s="147"/>
      <c r="G166" s="147"/>
      <c r="H166" s="147"/>
      <c r="I166" s="147"/>
      <c r="J166" s="147"/>
      <c r="K166" s="147"/>
    </row>
    <row r="167" spans="3:11" x14ac:dyDescent="0.2">
      <c r="C167" s="147"/>
      <c r="D167" s="147"/>
      <c r="E167" s="147"/>
      <c r="F167" s="147"/>
      <c r="G167" s="147"/>
      <c r="H167" s="147"/>
      <c r="I167" s="147"/>
      <c r="J167" s="147"/>
      <c r="K167" s="147"/>
    </row>
    <row r="168" spans="3:11" x14ac:dyDescent="0.2">
      <c r="C168" s="147"/>
      <c r="D168" s="147"/>
      <c r="E168" s="147"/>
      <c r="F168" s="147"/>
      <c r="G168" s="147"/>
      <c r="H168" s="147"/>
      <c r="I168" s="147"/>
      <c r="J168" s="147"/>
      <c r="K168" s="147"/>
    </row>
    <row r="169" spans="3:11" x14ac:dyDescent="0.2">
      <c r="C169" s="147"/>
      <c r="D169" s="147"/>
      <c r="E169" s="147"/>
      <c r="F169" s="147"/>
      <c r="G169" s="147"/>
      <c r="H169" s="147"/>
      <c r="I169" s="147"/>
      <c r="J169" s="147"/>
      <c r="K169" s="147"/>
    </row>
    <row r="170" spans="3:11" x14ac:dyDescent="0.2">
      <c r="C170" s="147"/>
      <c r="D170" s="147"/>
      <c r="E170" s="147"/>
      <c r="F170" s="147"/>
      <c r="G170" s="147"/>
      <c r="H170" s="147"/>
      <c r="I170" s="147"/>
      <c r="J170" s="147"/>
      <c r="K170" s="147"/>
    </row>
    <row r="171" spans="3:11" x14ac:dyDescent="0.2">
      <c r="C171" s="147"/>
      <c r="D171" s="147"/>
      <c r="E171" s="147"/>
      <c r="F171" s="147"/>
      <c r="G171" s="147"/>
      <c r="H171" s="147"/>
      <c r="I171" s="147"/>
      <c r="J171" s="147"/>
      <c r="K171" s="147"/>
    </row>
    <row r="172" spans="3:11" x14ac:dyDescent="0.2">
      <c r="C172" s="147"/>
      <c r="D172" s="147"/>
      <c r="E172" s="147"/>
      <c r="F172" s="147"/>
      <c r="G172" s="147"/>
      <c r="H172" s="147"/>
      <c r="I172" s="147"/>
      <c r="J172" s="147"/>
      <c r="K172" s="147"/>
    </row>
    <row r="173" spans="3:11" x14ac:dyDescent="0.2">
      <c r="C173" s="147"/>
      <c r="D173" s="147"/>
      <c r="E173" s="147"/>
      <c r="F173" s="147"/>
      <c r="G173" s="147"/>
      <c r="H173" s="147"/>
      <c r="I173" s="147"/>
      <c r="J173" s="147"/>
      <c r="K173" s="147"/>
    </row>
    <row r="174" spans="3:11" x14ac:dyDescent="0.2">
      <c r="C174" s="147"/>
      <c r="D174" s="147"/>
      <c r="E174" s="147"/>
      <c r="F174" s="147"/>
      <c r="G174" s="147"/>
      <c r="H174" s="147"/>
      <c r="I174" s="147"/>
      <c r="J174" s="147"/>
      <c r="K174" s="147"/>
    </row>
    <row r="175" spans="3:11" x14ac:dyDescent="0.2">
      <c r="C175" s="147"/>
      <c r="D175" s="147"/>
      <c r="E175" s="147"/>
      <c r="F175" s="147"/>
      <c r="G175" s="147"/>
      <c r="H175" s="147"/>
      <c r="I175" s="147"/>
      <c r="J175" s="147"/>
      <c r="K175" s="147"/>
    </row>
    <row r="176" spans="3:11" x14ac:dyDescent="0.2">
      <c r="C176" s="147"/>
      <c r="D176" s="147"/>
      <c r="E176" s="147"/>
      <c r="F176" s="147"/>
      <c r="G176" s="147"/>
      <c r="H176" s="147"/>
      <c r="I176" s="147"/>
      <c r="J176" s="147"/>
      <c r="K176" s="147"/>
    </row>
    <row r="177" spans="3:11" x14ac:dyDescent="0.2">
      <c r="C177" s="147"/>
      <c r="D177" s="147"/>
      <c r="E177" s="147"/>
      <c r="F177" s="147"/>
      <c r="G177" s="147"/>
      <c r="H177" s="147"/>
      <c r="I177" s="147"/>
      <c r="J177" s="147"/>
      <c r="K177" s="147"/>
    </row>
    <row r="178" spans="3:11" x14ac:dyDescent="0.2">
      <c r="C178" s="147"/>
      <c r="D178" s="147"/>
      <c r="E178" s="147"/>
      <c r="F178" s="147"/>
      <c r="G178" s="147"/>
      <c r="H178" s="147"/>
      <c r="I178" s="147"/>
      <c r="J178" s="147"/>
      <c r="K178" s="147"/>
    </row>
    <row r="179" spans="3:11" x14ac:dyDescent="0.2">
      <c r="C179" s="147"/>
      <c r="D179" s="147"/>
      <c r="E179" s="147"/>
      <c r="F179" s="147"/>
      <c r="G179" s="147"/>
      <c r="H179" s="147"/>
      <c r="I179" s="147"/>
      <c r="J179" s="147"/>
      <c r="K179" s="147"/>
    </row>
    <row r="180" spans="3:11" x14ac:dyDescent="0.2">
      <c r="C180" s="147"/>
      <c r="D180" s="147"/>
      <c r="E180" s="147"/>
      <c r="F180" s="147"/>
      <c r="G180" s="147"/>
      <c r="H180" s="147"/>
      <c r="I180" s="147"/>
      <c r="J180" s="147"/>
      <c r="K180" s="147"/>
    </row>
    <row r="181" spans="3:11" x14ac:dyDescent="0.2">
      <c r="C181" s="147"/>
      <c r="D181" s="147"/>
      <c r="E181" s="147"/>
      <c r="F181" s="147"/>
      <c r="G181" s="147"/>
      <c r="H181" s="147"/>
      <c r="I181" s="147"/>
      <c r="J181" s="147"/>
      <c r="K181" s="147"/>
    </row>
    <row r="182" spans="3:11" x14ac:dyDescent="0.2">
      <c r="C182" s="147"/>
      <c r="D182" s="147"/>
      <c r="E182" s="147"/>
      <c r="F182" s="147"/>
      <c r="G182" s="147"/>
      <c r="H182" s="147"/>
      <c r="I182" s="147"/>
      <c r="J182" s="147"/>
      <c r="K182" s="147"/>
    </row>
    <row r="183" spans="3:11" x14ac:dyDescent="0.2">
      <c r="C183" s="147"/>
      <c r="D183" s="147"/>
      <c r="E183" s="147"/>
      <c r="F183" s="147"/>
      <c r="G183" s="147"/>
      <c r="H183" s="147"/>
      <c r="I183" s="147"/>
      <c r="J183" s="147"/>
      <c r="K183" s="147"/>
    </row>
    <row r="184" spans="3:11" x14ac:dyDescent="0.2">
      <c r="C184" s="147"/>
      <c r="D184" s="147"/>
      <c r="E184" s="147"/>
      <c r="F184" s="147"/>
      <c r="G184" s="147"/>
      <c r="H184" s="147"/>
      <c r="I184" s="147"/>
      <c r="J184" s="147"/>
      <c r="K184" s="147"/>
    </row>
    <row r="185" spans="3:11" x14ac:dyDescent="0.2">
      <c r="C185" s="147"/>
      <c r="D185" s="147"/>
      <c r="E185" s="147"/>
      <c r="F185" s="147"/>
      <c r="G185" s="147"/>
      <c r="H185" s="147"/>
      <c r="I185" s="147"/>
      <c r="J185" s="147"/>
      <c r="K185" s="147"/>
    </row>
    <row r="186" spans="3:11" x14ac:dyDescent="0.2">
      <c r="C186" s="147"/>
      <c r="D186" s="147"/>
      <c r="E186" s="147"/>
      <c r="F186" s="147"/>
      <c r="G186" s="147"/>
      <c r="H186" s="147"/>
      <c r="I186" s="147"/>
      <c r="J186" s="147"/>
      <c r="K186" s="147"/>
    </row>
    <row r="187" spans="3:11" x14ac:dyDescent="0.2">
      <c r="C187" s="147"/>
      <c r="D187" s="147"/>
      <c r="E187" s="147"/>
      <c r="F187" s="147"/>
      <c r="G187" s="147"/>
      <c r="H187" s="147"/>
      <c r="I187" s="147"/>
      <c r="J187" s="147"/>
      <c r="K187" s="147"/>
    </row>
    <row r="188" spans="3:11" x14ac:dyDescent="0.2">
      <c r="C188" s="147"/>
      <c r="D188" s="147"/>
      <c r="E188" s="147"/>
      <c r="F188" s="147"/>
      <c r="G188" s="147"/>
      <c r="H188" s="147"/>
      <c r="I188" s="147"/>
      <c r="J188" s="147"/>
      <c r="K188" s="147"/>
    </row>
    <row r="189" spans="3:11" x14ac:dyDescent="0.2">
      <c r="C189" s="147"/>
      <c r="D189" s="147"/>
      <c r="E189" s="147"/>
      <c r="F189" s="147"/>
      <c r="G189" s="147"/>
      <c r="H189" s="147"/>
      <c r="I189" s="147"/>
      <c r="J189" s="147"/>
      <c r="K189" s="147"/>
    </row>
    <row r="190" spans="3:11" x14ac:dyDescent="0.2">
      <c r="C190" s="147"/>
      <c r="D190" s="147"/>
      <c r="E190" s="147"/>
      <c r="F190" s="147"/>
      <c r="G190" s="147"/>
      <c r="H190" s="147"/>
      <c r="I190" s="147"/>
      <c r="J190" s="147"/>
      <c r="K190" s="147"/>
    </row>
    <row r="191" spans="3:11" x14ac:dyDescent="0.2">
      <c r="C191" s="247" t="s">
        <v>186</v>
      </c>
    </row>
    <row r="193" spans="3:14" x14ac:dyDescent="0.2">
      <c r="H193" s="143"/>
    </row>
    <row r="194" spans="3:14" ht="12.75" customHeight="1" x14ac:dyDescent="0.2">
      <c r="C194" s="790" t="s">
        <v>465</v>
      </c>
      <c r="D194" s="767"/>
      <c r="E194" s="767"/>
      <c r="F194" s="767"/>
      <c r="G194" s="767"/>
      <c r="H194" s="767"/>
      <c r="I194" s="767"/>
      <c r="J194" s="767"/>
      <c r="K194" s="767"/>
      <c r="L194" s="767"/>
      <c r="M194" s="767"/>
      <c r="N194" s="768"/>
    </row>
    <row r="195" spans="3:14" x14ac:dyDescent="0.2">
      <c r="C195" s="769"/>
      <c r="D195" s="770"/>
      <c r="E195" s="770"/>
      <c r="F195" s="770"/>
      <c r="G195" s="770"/>
      <c r="H195" s="770"/>
      <c r="I195" s="770"/>
      <c r="J195" s="770"/>
      <c r="K195" s="770"/>
      <c r="L195" s="770"/>
      <c r="M195" s="770"/>
      <c r="N195" s="771"/>
    </row>
    <row r="196" spans="3:14" x14ac:dyDescent="0.2">
      <c r="C196" s="769"/>
      <c r="D196" s="770"/>
      <c r="E196" s="770"/>
      <c r="F196" s="770"/>
      <c r="G196" s="770"/>
      <c r="H196" s="770"/>
      <c r="I196" s="770"/>
      <c r="J196" s="770"/>
      <c r="K196" s="770"/>
      <c r="L196" s="770"/>
      <c r="M196" s="770"/>
      <c r="N196" s="771"/>
    </row>
    <row r="197" spans="3:14" x14ac:dyDescent="0.2">
      <c r="C197" s="769"/>
      <c r="D197" s="770"/>
      <c r="E197" s="770"/>
      <c r="F197" s="770"/>
      <c r="G197" s="770"/>
      <c r="H197" s="770"/>
      <c r="I197" s="770"/>
      <c r="J197" s="770"/>
      <c r="K197" s="770"/>
      <c r="L197" s="770"/>
      <c r="M197" s="770"/>
      <c r="N197" s="771"/>
    </row>
    <row r="198" spans="3:14" x14ac:dyDescent="0.2">
      <c r="C198" s="769"/>
      <c r="D198" s="770"/>
      <c r="E198" s="770"/>
      <c r="F198" s="770"/>
      <c r="G198" s="770"/>
      <c r="H198" s="770"/>
      <c r="I198" s="770"/>
      <c r="J198" s="770"/>
      <c r="K198" s="770"/>
      <c r="L198" s="770"/>
      <c r="M198" s="770"/>
      <c r="N198" s="771"/>
    </row>
    <row r="199" spans="3:14" x14ac:dyDescent="0.2">
      <c r="C199" s="769"/>
      <c r="D199" s="770"/>
      <c r="E199" s="770"/>
      <c r="F199" s="770"/>
      <c r="G199" s="770"/>
      <c r="H199" s="770"/>
      <c r="I199" s="770"/>
      <c r="J199" s="770"/>
      <c r="K199" s="770"/>
      <c r="L199" s="770"/>
      <c r="M199" s="770"/>
      <c r="N199" s="771"/>
    </row>
    <row r="200" spans="3:14" x14ac:dyDescent="0.2">
      <c r="C200" s="769"/>
      <c r="D200" s="770"/>
      <c r="E200" s="770"/>
      <c r="F200" s="770"/>
      <c r="G200" s="770"/>
      <c r="H200" s="770"/>
      <c r="I200" s="770"/>
      <c r="J200" s="770"/>
      <c r="K200" s="770"/>
      <c r="L200" s="770"/>
      <c r="M200" s="770"/>
      <c r="N200" s="771"/>
    </row>
    <row r="201" spans="3:14" x14ac:dyDescent="0.2">
      <c r="C201" s="769"/>
      <c r="D201" s="770"/>
      <c r="E201" s="770"/>
      <c r="F201" s="770"/>
      <c r="G201" s="770"/>
      <c r="H201" s="770"/>
      <c r="I201" s="770"/>
      <c r="J201" s="770"/>
      <c r="K201" s="770"/>
      <c r="L201" s="770"/>
      <c r="M201" s="770"/>
      <c r="N201" s="771"/>
    </row>
    <row r="202" spans="3:14" x14ac:dyDescent="0.2">
      <c r="C202" s="769"/>
      <c r="D202" s="770"/>
      <c r="E202" s="770"/>
      <c r="F202" s="770"/>
      <c r="G202" s="770"/>
      <c r="H202" s="770"/>
      <c r="I202" s="770"/>
      <c r="J202" s="770"/>
      <c r="K202" s="770"/>
      <c r="L202" s="770"/>
      <c r="M202" s="770"/>
      <c r="N202" s="771"/>
    </row>
    <row r="203" spans="3:14" x14ac:dyDescent="0.2">
      <c r="C203" s="769"/>
      <c r="D203" s="770"/>
      <c r="E203" s="770"/>
      <c r="F203" s="770"/>
      <c r="G203" s="770"/>
      <c r="H203" s="770"/>
      <c r="I203" s="770"/>
      <c r="J203" s="770"/>
      <c r="K203" s="770"/>
      <c r="L203" s="770"/>
      <c r="M203" s="770"/>
      <c r="N203" s="771"/>
    </row>
    <row r="204" spans="3:14" x14ac:dyDescent="0.2">
      <c r="C204" s="769"/>
      <c r="D204" s="770"/>
      <c r="E204" s="770"/>
      <c r="F204" s="770"/>
      <c r="G204" s="770"/>
      <c r="H204" s="770"/>
      <c r="I204" s="770"/>
      <c r="J204" s="770"/>
      <c r="K204" s="770"/>
      <c r="L204" s="770"/>
      <c r="M204" s="770"/>
      <c r="N204" s="771"/>
    </row>
    <row r="205" spans="3:14" x14ac:dyDescent="0.2">
      <c r="C205" s="769"/>
      <c r="D205" s="770"/>
      <c r="E205" s="770"/>
      <c r="F205" s="770"/>
      <c r="G205" s="770"/>
      <c r="H205" s="770"/>
      <c r="I205" s="770"/>
      <c r="J205" s="770"/>
      <c r="K205" s="770"/>
      <c r="L205" s="770"/>
      <c r="M205" s="770"/>
      <c r="N205" s="771"/>
    </row>
    <row r="206" spans="3:14" x14ac:dyDescent="0.2">
      <c r="C206" s="769"/>
      <c r="D206" s="770"/>
      <c r="E206" s="770"/>
      <c r="F206" s="770"/>
      <c r="G206" s="770"/>
      <c r="H206" s="770"/>
      <c r="I206" s="770"/>
      <c r="J206" s="770"/>
      <c r="K206" s="770"/>
      <c r="L206" s="770"/>
      <c r="M206" s="770"/>
      <c r="N206" s="771"/>
    </row>
    <row r="207" spans="3:14" x14ac:dyDescent="0.2">
      <c r="C207" s="769"/>
      <c r="D207" s="770"/>
      <c r="E207" s="770"/>
      <c r="F207" s="770"/>
      <c r="G207" s="770"/>
      <c r="H207" s="770"/>
      <c r="I207" s="770"/>
      <c r="J207" s="770"/>
      <c r="K207" s="770"/>
      <c r="L207" s="770"/>
      <c r="M207" s="770"/>
      <c r="N207" s="771"/>
    </row>
    <row r="208" spans="3:14" x14ac:dyDescent="0.2">
      <c r="C208" s="769"/>
      <c r="D208" s="770"/>
      <c r="E208" s="770"/>
      <c r="F208" s="770"/>
      <c r="G208" s="770"/>
      <c r="H208" s="770"/>
      <c r="I208" s="770"/>
      <c r="J208" s="770"/>
      <c r="K208" s="770"/>
      <c r="L208" s="770"/>
      <c r="M208" s="770"/>
      <c r="N208" s="771"/>
    </row>
    <row r="209" spans="3:14" x14ac:dyDescent="0.2">
      <c r="C209" s="769"/>
      <c r="D209" s="770"/>
      <c r="E209" s="770"/>
      <c r="F209" s="770"/>
      <c r="G209" s="770"/>
      <c r="H209" s="770"/>
      <c r="I209" s="770"/>
      <c r="J209" s="770"/>
      <c r="K209" s="770"/>
      <c r="L209" s="770"/>
      <c r="M209" s="770"/>
      <c r="N209" s="771"/>
    </row>
    <row r="210" spans="3:14" x14ac:dyDescent="0.2">
      <c r="C210" s="769"/>
      <c r="D210" s="770"/>
      <c r="E210" s="770"/>
      <c r="F210" s="770"/>
      <c r="G210" s="770"/>
      <c r="H210" s="770"/>
      <c r="I210" s="770"/>
      <c r="J210" s="770"/>
      <c r="K210" s="770"/>
      <c r="L210" s="770"/>
      <c r="M210" s="770"/>
      <c r="N210" s="771"/>
    </row>
    <row r="211" spans="3:14" x14ac:dyDescent="0.2">
      <c r="C211" s="769"/>
      <c r="D211" s="770"/>
      <c r="E211" s="770"/>
      <c r="F211" s="770"/>
      <c r="G211" s="770"/>
      <c r="H211" s="770"/>
      <c r="I211" s="770"/>
      <c r="J211" s="770"/>
      <c r="K211" s="770"/>
      <c r="L211" s="770"/>
      <c r="M211" s="770"/>
      <c r="N211" s="771"/>
    </row>
    <row r="212" spans="3:14" x14ac:dyDescent="0.2">
      <c r="C212" s="769"/>
      <c r="D212" s="770"/>
      <c r="E212" s="770"/>
      <c r="F212" s="770"/>
      <c r="G212" s="770"/>
      <c r="H212" s="770"/>
      <c r="I212" s="770"/>
      <c r="J212" s="770"/>
      <c r="K212" s="770"/>
      <c r="L212" s="770"/>
      <c r="M212" s="770"/>
      <c r="N212" s="771"/>
    </row>
    <row r="213" spans="3:14" x14ac:dyDescent="0.2">
      <c r="C213" s="769"/>
      <c r="D213" s="770"/>
      <c r="E213" s="770"/>
      <c r="F213" s="770"/>
      <c r="G213" s="770"/>
      <c r="H213" s="770"/>
      <c r="I213" s="770"/>
      <c r="J213" s="770"/>
      <c r="K213" s="770"/>
      <c r="L213" s="770"/>
      <c r="M213" s="770"/>
      <c r="N213" s="771"/>
    </row>
    <row r="214" spans="3:14" x14ac:dyDescent="0.2">
      <c r="C214" s="769"/>
      <c r="D214" s="770"/>
      <c r="E214" s="770"/>
      <c r="F214" s="770"/>
      <c r="G214" s="770"/>
      <c r="H214" s="770"/>
      <c r="I214" s="770"/>
      <c r="J214" s="770"/>
      <c r="K214" s="770"/>
      <c r="L214" s="770"/>
      <c r="M214" s="770"/>
      <c r="N214" s="771"/>
    </row>
    <row r="215" spans="3:14" x14ac:dyDescent="0.2">
      <c r="C215" s="769"/>
      <c r="D215" s="770"/>
      <c r="E215" s="770"/>
      <c r="F215" s="770"/>
      <c r="G215" s="770"/>
      <c r="H215" s="770"/>
      <c r="I215" s="770"/>
      <c r="J215" s="770"/>
      <c r="K215" s="770"/>
      <c r="L215" s="770"/>
      <c r="M215" s="770"/>
      <c r="N215" s="771"/>
    </row>
    <row r="216" spans="3:14" x14ac:dyDescent="0.2">
      <c r="C216" s="769"/>
      <c r="D216" s="770"/>
      <c r="E216" s="770"/>
      <c r="F216" s="770"/>
      <c r="G216" s="770"/>
      <c r="H216" s="770"/>
      <c r="I216" s="770"/>
      <c r="J216" s="770"/>
      <c r="K216" s="770"/>
      <c r="L216" s="770"/>
      <c r="M216" s="770"/>
      <c r="N216" s="771"/>
    </row>
    <row r="217" spans="3:14" x14ac:dyDescent="0.2">
      <c r="C217" s="769"/>
      <c r="D217" s="770"/>
      <c r="E217" s="770"/>
      <c r="F217" s="770"/>
      <c r="G217" s="770"/>
      <c r="H217" s="770"/>
      <c r="I217" s="770"/>
      <c r="J217" s="770"/>
      <c r="K217" s="770"/>
      <c r="L217" s="770"/>
      <c r="M217" s="770"/>
      <c r="N217" s="771"/>
    </row>
    <row r="218" spans="3:14" x14ac:dyDescent="0.2">
      <c r="C218" s="769"/>
      <c r="D218" s="770"/>
      <c r="E218" s="770"/>
      <c r="F218" s="770"/>
      <c r="G218" s="770"/>
      <c r="H218" s="770"/>
      <c r="I218" s="770"/>
      <c r="J218" s="770"/>
      <c r="K218" s="770"/>
      <c r="L218" s="770"/>
      <c r="M218" s="770"/>
      <c r="N218" s="771"/>
    </row>
    <row r="219" spans="3:14" x14ac:dyDescent="0.2">
      <c r="C219" s="769"/>
      <c r="D219" s="770"/>
      <c r="E219" s="770"/>
      <c r="F219" s="770"/>
      <c r="G219" s="770"/>
      <c r="H219" s="770"/>
      <c r="I219" s="770"/>
      <c r="J219" s="770"/>
      <c r="K219" s="770"/>
      <c r="L219" s="770"/>
      <c r="M219" s="770"/>
      <c r="N219" s="771"/>
    </row>
    <row r="220" spans="3:14" x14ac:dyDescent="0.2">
      <c r="C220" s="769"/>
      <c r="D220" s="770"/>
      <c r="E220" s="770"/>
      <c r="F220" s="770"/>
      <c r="G220" s="770"/>
      <c r="H220" s="770"/>
      <c r="I220" s="770"/>
      <c r="J220" s="770"/>
      <c r="K220" s="770"/>
      <c r="L220" s="770"/>
      <c r="M220" s="770"/>
      <c r="N220" s="771"/>
    </row>
    <row r="221" spans="3:14" x14ac:dyDescent="0.2">
      <c r="C221" s="769"/>
      <c r="D221" s="770"/>
      <c r="E221" s="770"/>
      <c r="F221" s="770"/>
      <c r="G221" s="770"/>
      <c r="H221" s="770"/>
      <c r="I221" s="770"/>
      <c r="J221" s="770"/>
      <c r="K221" s="770"/>
      <c r="L221" s="770"/>
      <c r="M221" s="770"/>
      <c r="N221" s="771"/>
    </row>
    <row r="222" spans="3:14" x14ac:dyDescent="0.2">
      <c r="C222" s="769"/>
      <c r="D222" s="770"/>
      <c r="E222" s="770"/>
      <c r="F222" s="770"/>
      <c r="G222" s="770"/>
      <c r="H222" s="770"/>
      <c r="I222" s="770"/>
      <c r="J222" s="770"/>
      <c r="K222" s="770"/>
      <c r="L222" s="770"/>
      <c r="M222" s="770"/>
      <c r="N222" s="771"/>
    </row>
    <row r="223" spans="3:14" x14ac:dyDescent="0.2">
      <c r="C223" s="769"/>
      <c r="D223" s="770"/>
      <c r="E223" s="770"/>
      <c r="F223" s="770"/>
      <c r="G223" s="770"/>
      <c r="H223" s="770"/>
      <c r="I223" s="770"/>
      <c r="J223" s="770"/>
      <c r="K223" s="770"/>
      <c r="L223" s="770"/>
      <c r="M223" s="770"/>
      <c r="N223" s="771"/>
    </row>
    <row r="224" spans="3:14" x14ac:dyDescent="0.2">
      <c r="C224" s="769"/>
      <c r="D224" s="770"/>
      <c r="E224" s="770"/>
      <c r="F224" s="770"/>
      <c r="G224" s="770"/>
      <c r="H224" s="770"/>
      <c r="I224" s="770"/>
      <c r="J224" s="770"/>
      <c r="K224" s="770"/>
      <c r="L224" s="770"/>
      <c r="M224" s="770"/>
      <c r="N224" s="771"/>
    </row>
    <row r="225" spans="3:14" x14ac:dyDescent="0.2">
      <c r="C225" s="769"/>
      <c r="D225" s="770"/>
      <c r="E225" s="770"/>
      <c r="F225" s="770"/>
      <c r="G225" s="770"/>
      <c r="H225" s="770"/>
      <c r="I225" s="770"/>
      <c r="J225" s="770"/>
      <c r="K225" s="770"/>
      <c r="L225" s="770"/>
      <c r="M225" s="770"/>
      <c r="N225" s="771"/>
    </row>
    <row r="226" spans="3:14" x14ac:dyDescent="0.2">
      <c r="C226" s="769"/>
      <c r="D226" s="770"/>
      <c r="E226" s="770"/>
      <c r="F226" s="770"/>
      <c r="G226" s="770"/>
      <c r="H226" s="770"/>
      <c r="I226" s="770"/>
      <c r="J226" s="770"/>
      <c r="K226" s="770"/>
      <c r="L226" s="770"/>
      <c r="M226" s="770"/>
      <c r="N226" s="771"/>
    </row>
    <row r="227" spans="3:14" x14ac:dyDescent="0.2">
      <c r="C227" s="769"/>
      <c r="D227" s="770"/>
      <c r="E227" s="770"/>
      <c r="F227" s="770"/>
      <c r="G227" s="770"/>
      <c r="H227" s="770"/>
      <c r="I227" s="770"/>
      <c r="J227" s="770"/>
      <c r="K227" s="770"/>
      <c r="L227" s="770"/>
      <c r="M227" s="770"/>
      <c r="N227" s="771"/>
    </row>
    <row r="228" spans="3:14" x14ac:dyDescent="0.2">
      <c r="C228" s="769"/>
      <c r="D228" s="770"/>
      <c r="E228" s="770"/>
      <c r="F228" s="770"/>
      <c r="G228" s="770"/>
      <c r="H228" s="770"/>
      <c r="I228" s="770"/>
      <c r="J228" s="770"/>
      <c r="K228" s="770"/>
      <c r="L228" s="770"/>
      <c r="M228" s="770"/>
      <c r="N228" s="771"/>
    </row>
    <row r="229" spans="3:14" x14ac:dyDescent="0.2">
      <c r="C229" s="769"/>
      <c r="D229" s="770"/>
      <c r="E229" s="770"/>
      <c r="F229" s="770"/>
      <c r="G229" s="770"/>
      <c r="H229" s="770"/>
      <c r="I229" s="770"/>
      <c r="J229" s="770"/>
      <c r="K229" s="770"/>
      <c r="L229" s="770"/>
      <c r="M229" s="770"/>
      <c r="N229" s="771"/>
    </row>
    <row r="230" spans="3:14" x14ac:dyDescent="0.2">
      <c r="C230" s="769"/>
      <c r="D230" s="770"/>
      <c r="E230" s="770"/>
      <c r="F230" s="770"/>
      <c r="G230" s="770"/>
      <c r="H230" s="770"/>
      <c r="I230" s="770"/>
      <c r="J230" s="770"/>
      <c r="K230" s="770"/>
      <c r="L230" s="770"/>
      <c r="M230" s="770"/>
      <c r="N230" s="771"/>
    </row>
    <row r="231" spans="3:14" x14ac:dyDescent="0.2">
      <c r="C231" s="769"/>
      <c r="D231" s="770"/>
      <c r="E231" s="770"/>
      <c r="F231" s="770"/>
      <c r="G231" s="770"/>
      <c r="H231" s="770"/>
      <c r="I231" s="770"/>
      <c r="J231" s="770"/>
      <c r="K231" s="770"/>
      <c r="L231" s="770"/>
      <c r="M231" s="770"/>
      <c r="N231" s="771"/>
    </row>
    <row r="232" spans="3:14" x14ac:dyDescent="0.2">
      <c r="C232" s="769"/>
      <c r="D232" s="770"/>
      <c r="E232" s="770"/>
      <c r="F232" s="770"/>
      <c r="G232" s="770"/>
      <c r="H232" s="770"/>
      <c r="I232" s="770"/>
      <c r="J232" s="770"/>
      <c r="K232" s="770"/>
      <c r="L232" s="770"/>
      <c r="M232" s="770"/>
      <c r="N232" s="771"/>
    </row>
    <row r="233" spans="3:14" x14ac:dyDescent="0.2">
      <c r="C233" s="769"/>
      <c r="D233" s="770"/>
      <c r="E233" s="770"/>
      <c r="F233" s="770"/>
      <c r="G233" s="770"/>
      <c r="H233" s="770"/>
      <c r="I233" s="770"/>
      <c r="J233" s="770"/>
      <c r="K233" s="770"/>
      <c r="L233" s="770"/>
      <c r="M233" s="770"/>
      <c r="N233" s="771"/>
    </row>
    <row r="234" spans="3:14" x14ac:dyDescent="0.2">
      <c r="C234" s="769"/>
      <c r="D234" s="770"/>
      <c r="E234" s="770"/>
      <c r="F234" s="770"/>
      <c r="G234" s="770"/>
      <c r="H234" s="770"/>
      <c r="I234" s="770"/>
      <c r="J234" s="770"/>
      <c r="K234" s="770"/>
      <c r="L234" s="770"/>
      <c r="M234" s="770"/>
      <c r="N234" s="771"/>
    </row>
    <row r="235" spans="3:14" x14ac:dyDescent="0.2">
      <c r="C235" s="769"/>
      <c r="D235" s="770"/>
      <c r="E235" s="770"/>
      <c r="F235" s="770"/>
      <c r="G235" s="770"/>
      <c r="H235" s="770"/>
      <c r="I235" s="770"/>
      <c r="J235" s="770"/>
      <c r="K235" s="770"/>
      <c r="L235" s="770"/>
      <c r="M235" s="770"/>
      <c r="N235" s="771"/>
    </row>
    <row r="236" spans="3:14" x14ac:dyDescent="0.2">
      <c r="C236" s="772"/>
      <c r="D236" s="773"/>
      <c r="E236" s="773"/>
      <c r="F236" s="773"/>
      <c r="G236" s="773"/>
      <c r="H236" s="773"/>
      <c r="I236" s="773"/>
      <c r="J236" s="773"/>
      <c r="K236" s="773"/>
      <c r="L236" s="773"/>
      <c r="M236" s="773"/>
      <c r="N236" s="774"/>
    </row>
    <row r="237" spans="3:14" x14ac:dyDescent="0.2">
      <c r="H237" s="143"/>
    </row>
    <row r="238" spans="3:14" x14ac:dyDescent="0.2">
      <c r="H238" s="143"/>
    </row>
    <row r="239" spans="3:14" x14ac:dyDescent="0.2">
      <c r="H239" s="143"/>
    </row>
    <row r="240" spans="3:14" x14ac:dyDescent="0.2">
      <c r="H240" s="143"/>
    </row>
    <row r="241" spans="3:14" x14ac:dyDescent="0.2">
      <c r="H241" s="143"/>
    </row>
    <row r="242" spans="3:14" x14ac:dyDescent="0.2">
      <c r="H242" s="143"/>
    </row>
    <row r="243" spans="3:14" x14ac:dyDescent="0.2">
      <c r="H243" s="143"/>
    </row>
    <row r="244" spans="3:14" x14ac:dyDescent="0.2">
      <c r="H244" s="143"/>
    </row>
    <row r="245" spans="3:14" x14ac:dyDescent="0.2">
      <c r="H245" s="143"/>
    </row>
    <row r="246" spans="3:14" x14ac:dyDescent="0.2">
      <c r="H246" s="143"/>
    </row>
    <row r="247" spans="3:14" x14ac:dyDescent="0.2">
      <c r="H247" s="143"/>
    </row>
    <row r="248" spans="3:14" x14ac:dyDescent="0.2">
      <c r="H248" s="143"/>
    </row>
    <row r="249" spans="3:14" x14ac:dyDescent="0.2">
      <c r="H249" s="143"/>
    </row>
    <row r="250" spans="3:14" x14ac:dyDescent="0.2">
      <c r="H250" s="143"/>
    </row>
    <row r="251" spans="3:14" x14ac:dyDescent="0.2">
      <c r="H251" s="143"/>
    </row>
    <row r="252" spans="3:14" x14ac:dyDescent="0.2">
      <c r="H252" s="143"/>
    </row>
    <row r="253" spans="3:14" ht="12.75" customHeight="1" x14ac:dyDescent="0.2">
      <c r="C253" s="790" t="s">
        <v>462</v>
      </c>
      <c r="D253" s="767"/>
      <c r="E253" s="767"/>
      <c r="F253" s="767"/>
      <c r="G253" s="767"/>
      <c r="H253" s="767"/>
      <c r="I253" s="767"/>
      <c r="J253" s="767"/>
      <c r="K253" s="767"/>
      <c r="L253" s="767"/>
      <c r="M253" s="767"/>
      <c r="N253" s="768"/>
    </row>
    <row r="254" spans="3:14" x14ac:dyDescent="0.2">
      <c r="C254" s="769"/>
      <c r="D254" s="770"/>
      <c r="E254" s="770"/>
      <c r="F254" s="770"/>
      <c r="G254" s="770"/>
      <c r="H254" s="770"/>
      <c r="I254" s="770"/>
      <c r="J254" s="770"/>
      <c r="K254" s="770"/>
      <c r="L254" s="770"/>
      <c r="M254" s="770"/>
      <c r="N254" s="771"/>
    </row>
    <row r="255" spans="3:14" x14ac:dyDescent="0.2">
      <c r="C255" s="769"/>
      <c r="D255" s="770"/>
      <c r="E255" s="770"/>
      <c r="F255" s="770"/>
      <c r="G255" s="770"/>
      <c r="H255" s="770"/>
      <c r="I255" s="770"/>
      <c r="J255" s="770"/>
      <c r="K255" s="770"/>
      <c r="L255" s="770"/>
      <c r="M255" s="770"/>
      <c r="N255" s="771"/>
    </row>
    <row r="256" spans="3:14" x14ac:dyDescent="0.2">
      <c r="C256" s="769"/>
      <c r="D256" s="770"/>
      <c r="E256" s="770"/>
      <c r="F256" s="770"/>
      <c r="G256" s="770"/>
      <c r="H256" s="770"/>
      <c r="I256" s="770"/>
      <c r="J256" s="770"/>
      <c r="K256" s="770"/>
      <c r="L256" s="770"/>
      <c r="M256" s="770"/>
      <c r="N256" s="771"/>
    </row>
    <row r="257" spans="3:14" x14ac:dyDescent="0.2">
      <c r="C257" s="769"/>
      <c r="D257" s="770"/>
      <c r="E257" s="770"/>
      <c r="F257" s="770"/>
      <c r="G257" s="770"/>
      <c r="H257" s="770"/>
      <c r="I257" s="770"/>
      <c r="J257" s="770"/>
      <c r="K257" s="770"/>
      <c r="L257" s="770"/>
      <c r="M257" s="770"/>
      <c r="N257" s="771"/>
    </row>
    <row r="258" spans="3:14" x14ac:dyDescent="0.2">
      <c r="C258" s="769"/>
      <c r="D258" s="770"/>
      <c r="E258" s="770"/>
      <c r="F258" s="770"/>
      <c r="G258" s="770"/>
      <c r="H258" s="770"/>
      <c r="I258" s="770"/>
      <c r="J258" s="770"/>
      <c r="K258" s="770"/>
      <c r="L258" s="770"/>
      <c r="M258" s="770"/>
      <c r="N258" s="771"/>
    </row>
    <row r="259" spans="3:14" x14ac:dyDescent="0.2">
      <c r="C259" s="769"/>
      <c r="D259" s="770"/>
      <c r="E259" s="770"/>
      <c r="F259" s="770"/>
      <c r="G259" s="770"/>
      <c r="H259" s="770"/>
      <c r="I259" s="770"/>
      <c r="J259" s="770"/>
      <c r="K259" s="770"/>
      <c r="L259" s="770"/>
      <c r="M259" s="770"/>
      <c r="N259" s="771"/>
    </row>
    <row r="260" spans="3:14" x14ac:dyDescent="0.2">
      <c r="C260" s="769"/>
      <c r="D260" s="770"/>
      <c r="E260" s="770"/>
      <c r="F260" s="770"/>
      <c r="G260" s="770"/>
      <c r="H260" s="770"/>
      <c r="I260" s="770"/>
      <c r="J260" s="770"/>
      <c r="K260" s="770"/>
      <c r="L260" s="770"/>
      <c r="M260" s="770"/>
      <c r="N260" s="771"/>
    </row>
    <row r="261" spans="3:14" x14ac:dyDescent="0.2">
      <c r="C261" s="769"/>
      <c r="D261" s="770"/>
      <c r="E261" s="770"/>
      <c r="F261" s="770"/>
      <c r="G261" s="770"/>
      <c r="H261" s="770"/>
      <c r="I261" s="770"/>
      <c r="J261" s="770"/>
      <c r="K261" s="770"/>
      <c r="L261" s="770"/>
      <c r="M261" s="770"/>
      <c r="N261" s="771"/>
    </row>
    <row r="262" spans="3:14" x14ac:dyDescent="0.2">
      <c r="C262" s="769"/>
      <c r="D262" s="770"/>
      <c r="E262" s="770"/>
      <c r="F262" s="770"/>
      <c r="G262" s="770"/>
      <c r="H262" s="770"/>
      <c r="I262" s="770"/>
      <c r="J262" s="770"/>
      <c r="K262" s="770"/>
      <c r="L262" s="770"/>
      <c r="M262" s="770"/>
      <c r="N262" s="771"/>
    </row>
    <row r="263" spans="3:14" x14ac:dyDescent="0.2">
      <c r="C263" s="769"/>
      <c r="D263" s="770"/>
      <c r="E263" s="770"/>
      <c r="F263" s="770"/>
      <c r="G263" s="770"/>
      <c r="H263" s="770"/>
      <c r="I263" s="770"/>
      <c r="J263" s="770"/>
      <c r="K263" s="770"/>
      <c r="L263" s="770"/>
      <c r="M263" s="770"/>
      <c r="N263" s="771"/>
    </row>
    <row r="264" spans="3:14" x14ac:dyDescent="0.2">
      <c r="C264" s="769"/>
      <c r="D264" s="770"/>
      <c r="E264" s="770"/>
      <c r="F264" s="770"/>
      <c r="G264" s="770"/>
      <c r="H264" s="770"/>
      <c r="I264" s="770"/>
      <c r="J264" s="770"/>
      <c r="K264" s="770"/>
      <c r="L264" s="770"/>
      <c r="M264" s="770"/>
      <c r="N264" s="771"/>
    </row>
    <row r="265" spans="3:14" x14ac:dyDescent="0.2">
      <c r="C265" s="769"/>
      <c r="D265" s="770"/>
      <c r="E265" s="770"/>
      <c r="F265" s="770"/>
      <c r="G265" s="770"/>
      <c r="H265" s="770"/>
      <c r="I265" s="770"/>
      <c r="J265" s="770"/>
      <c r="K265" s="770"/>
      <c r="L265" s="770"/>
      <c r="M265" s="770"/>
      <c r="N265" s="771"/>
    </row>
    <row r="266" spans="3:14" x14ac:dyDescent="0.2">
      <c r="C266" s="769"/>
      <c r="D266" s="770"/>
      <c r="E266" s="770"/>
      <c r="F266" s="770"/>
      <c r="G266" s="770"/>
      <c r="H266" s="770"/>
      <c r="I266" s="770"/>
      <c r="J266" s="770"/>
      <c r="K266" s="770"/>
      <c r="L266" s="770"/>
      <c r="M266" s="770"/>
      <c r="N266" s="771"/>
    </row>
    <row r="267" spans="3:14" x14ac:dyDescent="0.2">
      <c r="C267" s="769"/>
      <c r="D267" s="770"/>
      <c r="E267" s="770"/>
      <c r="F267" s="770"/>
      <c r="G267" s="770"/>
      <c r="H267" s="770"/>
      <c r="I267" s="770"/>
      <c r="J267" s="770"/>
      <c r="K267" s="770"/>
      <c r="L267" s="770"/>
      <c r="M267" s="770"/>
      <c r="N267" s="771"/>
    </row>
    <row r="268" spans="3:14" x14ac:dyDescent="0.2">
      <c r="C268" s="769"/>
      <c r="D268" s="770"/>
      <c r="E268" s="770"/>
      <c r="F268" s="770"/>
      <c r="G268" s="770"/>
      <c r="H268" s="770"/>
      <c r="I268" s="770"/>
      <c r="J268" s="770"/>
      <c r="K268" s="770"/>
      <c r="L268" s="770"/>
      <c r="M268" s="770"/>
      <c r="N268" s="771"/>
    </row>
    <row r="269" spans="3:14" x14ac:dyDescent="0.2">
      <c r="C269" s="769"/>
      <c r="D269" s="770"/>
      <c r="E269" s="770"/>
      <c r="F269" s="770"/>
      <c r="G269" s="770"/>
      <c r="H269" s="770"/>
      <c r="I269" s="770"/>
      <c r="J269" s="770"/>
      <c r="K269" s="770"/>
      <c r="L269" s="770"/>
      <c r="M269" s="770"/>
      <c r="N269" s="771"/>
    </row>
    <row r="270" spans="3:14" x14ac:dyDescent="0.2">
      <c r="C270" s="769"/>
      <c r="D270" s="770"/>
      <c r="E270" s="770"/>
      <c r="F270" s="770"/>
      <c r="G270" s="770"/>
      <c r="H270" s="770"/>
      <c r="I270" s="770"/>
      <c r="J270" s="770"/>
      <c r="K270" s="770"/>
      <c r="L270" s="770"/>
      <c r="M270" s="770"/>
      <c r="N270" s="771"/>
    </row>
    <row r="271" spans="3:14" x14ac:dyDescent="0.2">
      <c r="C271" s="769"/>
      <c r="D271" s="770"/>
      <c r="E271" s="770"/>
      <c r="F271" s="770"/>
      <c r="G271" s="770"/>
      <c r="H271" s="770"/>
      <c r="I271" s="770"/>
      <c r="J271" s="770"/>
      <c r="K271" s="770"/>
      <c r="L271" s="770"/>
      <c r="M271" s="770"/>
      <c r="N271" s="771"/>
    </row>
    <row r="272" spans="3:14" x14ac:dyDescent="0.2">
      <c r="C272" s="769"/>
      <c r="D272" s="770"/>
      <c r="E272" s="770"/>
      <c r="F272" s="770"/>
      <c r="G272" s="770"/>
      <c r="H272" s="770"/>
      <c r="I272" s="770"/>
      <c r="J272" s="770"/>
      <c r="K272" s="770"/>
      <c r="L272" s="770"/>
      <c r="M272" s="770"/>
      <c r="N272" s="771"/>
    </row>
    <row r="273" spans="3:14" x14ac:dyDescent="0.2">
      <c r="C273" s="769"/>
      <c r="D273" s="770"/>
      <c r="E273" s="770"/>
      <c r="F273" s="770"/>
      <c r="G273" s="770"/>
      <c r="H273" s="770"/>
      <c r="I273" s="770"/>
      <c r="J273" s="770"/>
      <c r="K273" s="770"/>
      <c r="L273" s="770"/>
      <c r="M273" s="770"/>
      <c r="N273" s="771"/>
    </row>
    <row r="274" spans="3:14" x14ac:dyDescent="0.2">
      <c r="C274" s="769"/>
      <c r="D274" s="770"/>
      <c r="E274" s="770"/>
      <c r="F274" s="770"/>
      <c r="G274" s="770"/>
      <c r="H274" s="770"/>
      <c r="I274" s="770"/>
      <c r="J274" s="770"/>
      <c r="K274" s="770"/>
      <c r="L274" s="770"/>
      <c r="M274" s="770"/>
      <c r="N274" s="771"/>
    </row>
    <row r="275" spans="3:14" x14ac:dyDescent="0.2">
      <c r="C275" s="769"/>
      <c r="D275" s="770"/>
      <c r="E275" s="770"/>
      <c r="F275" s="770"/>
      <c r="G275" s="770"/>
      <c r="H275" s="770"/>
      <c r="I275" s="770"/>
      <c r="J275" s="770"/>
      <c r="K275" s="770"/>
      <c r="L275" s="770"/>
      <c r="M275" s="770"/>
      <c r="N275" s="771"/>
    </row>
    <row r="276" spans="3:14" x14ac:dyDescent="0.2">
      <c r="C276" s="769"/>
      <c r="D276" s="770"/>
      <c r="E276" s="770"/>
      <c r="F276" s="770"/>
      <c r="G276" s="770"/>
      <c r="H276" s="770"/>
      <c r="I276" s="770"/>
      <c r="J276" s="770"/>
      <c r="K276" s="770"/>
      <c r="L276" s="770"/>
      <c r="M276" s="770"/>
      <c r="N276" s="771"/>
    </row>
    <row r="277" spans="3:14" x14ac:dyDescent="0.2">
      <c r="C277" s="769"/>
      <c r="D277" s="770"/>
      <c r="E277" s="770"/>
      <c r="F277" s="770"/>
      <c r="G277" s="770"/>
      <c r="H277" s="770"/>
      <c r="I277" s="770"/>
      <c r="J277" s="770"/>
      <c r="K277" s="770"/>
      <c r="L277" s="770"/>
      <c r="M277" s="770"/>
      <c r="N277" s="771"/>
    </row>
    <row r="278" spans="3:14" x14ac:dyDescent="0.2">
      <c r="C278" s="769"/>
      <c r="D278" s="770"/>
      <c r="E278" s="770"/>
      <c r="F278" s="770"/>
      <c r="G278" s="770"/>
      <c r="H278" s="770"/>
      <c r="I278" s="770"/>
      <c r="J278" s="770"/>
      <c r="K278" s="770"/>
      <c r="L278" s="770"/>
      <c r="M278" s="770"/>
      <c r="N278" s="771"/>
    </row>
    <row r="279" spans="3:14" x14ac:dyDescent="0.2">
      <c r="C279" s="769"/>
      <c r="D279" s="770"/>
      <c r="E279" s="770"/>
      <c r="F279" s="770"/>
      <c r="G279" s="770"/>
      <c r="H279" s="770"/>
      <c r="I279" s="770"/>
      <c r="J279" s="770"/>
      <c r="K279" s="770"/>
      <c r="L279" s="770"/>
      <c r="M279" s="770"/>
      <c r="N279" s="771"/>
    </row>
    <row r="280" spans="3:14" x14ac:dyDescent="0.2">
      <c r="C280" s="769"/>
      <c r="D280" s="770"/>
      <c r="E280" s="770"/>
      <c r="F280" s="770"/>
      <c r="G280" s="770"/>
      <c r="H280" s="770"/>
      <c r="I280" s="770"/>
      <c r="J280" s="770"/>
      <c r="K280" s="770"/>
      <c r="L280" s="770"/>
      <c r="M280" s="770"/>
      <c r="N280" s="771"/>
    </row>
    <row r="281" spans="3:14" x14ac:dyDescent="0.2">
      <c r="C281" s="769"/>
      <c r="D281" s="770"/>
      <c r="E281" s="770"/>
      <c r="F281" s="770"/>
      <c r="G281" s="770"/>
      <c r="H281" s="770"/>
      <c r="I281" s="770"/>
      <c r="J281" s="770"/>
      <c r="K281" s="770"/>
      <c r="L281" s="770"/>
      <c r="M281" s="770"/>
      <c r="N281" s="771"/>
    </row>
    <row r="282" spans="3:14" x14ac:dyDescent="0.2">
      <c r="C282" s="769"/>
      <c r="D282" s="770"/>
      <c r="E282" s="770"/>
      <c r="F282" s="770"/>
      <c r="G282" s="770"/>
      <c r="H282" s="770"/>
      <c r="I282" s="770"/>
      <c r="J282" s="770"/>
      <c r="K282" s="770"/>
      <c r="L282" s="770"/>
      <c r="M282" s="770"/>
      <c r="N282" s="771"/>
    </row>
    <row r="283" spans="3:14" x14ac:dyDescent="0.2">
      <c r="C283" s="772"/>
      <c r="D283" s="773"/>
      <c r="E283" s="773"/>
      <c r="F283" s="773"/>
      <c r="G283" s="773"/>
      <c r="H283" s="773"/>
      <c r="I283" s="773"/>
      <c r="J283" s="773"/>
      <c r="K283" s="773"/>
      <c r="L283" s="773"/>
      <c r="M283" s="773"/>
      <c r="N283" s="774"/>
    </row>
    <row r="286" spans="3:14" x14ac:dyDescent="0.2">
      <c r="C286" s="790" t="s">
        <v>468</v>
      </c>
      <c r="D286" s="767"/>
      <c r="E286" s="767"/>
      <c r="F286" s="767"/>
      <c r="G286" s="767"/>
      <c r="H286" s="767"/>
      <c r="I286" s="767"/>
      <c r="J286" s="767"/>
      <c r="K286" s="767"/>
      <c r="L286" s="767"/>
      <c r="M286" s="767"/>
      <c r="N286" s="768"/>
    </row>
    <row r="287" spans="3:14" x14ac:dyDescent="0.2">
      <c r="C287" s="769"/>
      <c r="D287" s="770"/>
      <c r="E287" s="770"/>
      <c r="F287" s="770"/>
      <c r="G287" s="770"/>
      <c r="H287" s="770"/>
      <c r="I287" s="770"/>
      <c r="J287" s="770"/>
      <c r="K287" s="770"/>
      <c r="L287" s="770"/>
      <c r="M287" s="770"/>
      <c r="N287" s="771"/>
    </row>
    <row r="288" spans="3:14" x14ac:dyDescent="0.2">
      <c r="C288" s="769"/>
      <c r="D288" s="770"/>
      <c r="E288" s="770"/>
      <c r="F288" s="770"/>
      <c r="G288" s="770"/>
      <c r="H288" s="770"/>
      <c r="I288" s="770"/>
      <c r="J288" s="770"/>
      <c r="K288" s="770"/>
      <c r="L288" s="770"/>
      <c r="M288" s="770"/>
      <c r="N288" s="771"/>
    </row>
    <row r="289" spans="3:14" x14ac:dyDescent="0.2">
      <c r="C289" s="769"/>
      <c r="D289" s="770"/>
      <c r="E289" s="770"/>
      <c r="F289" s="770"/>
      <c r="G289" s="770"/>
      <c r="H289" s="770"/>
      <c r="I289" s="770"/>
      <c r="J289" s="770"/>
      <c r="K289" s="770"/>
      <c r="L289" s="770"/>
      <c r="M289" s="770"/>
      <c r="N289" s="771"/>
    </row>
    <row r="290" spans="3:14" x14ac:dyDescent="0.2">
      <c r="C290" s="769"/>
      <c r="D290" s="770"/>
      <c r="E290" s="770"/>
      <c r="F290" s="770"/>
      <c r="G290" s="770"/>
      <c r="H290" s="770"/>
      <c r="I290" s="770"/>
      <c r="J290" s="770"/>
      <c r="K290" s="770"/>
      <c r="L290" s="770"/>
      <c r="M290" s="770"/>
      <c r="N290" s="771"/>
    </row>
    <row r="291" spans="3:14" x14ac:dyDescent="0.2">
      <c r="C291" s="769"/>
      <c r="D291" s="770"/>
      <c r="E291" s="770"/>
      <c r="F291" s="770"/>
      <c r="G291" s="770"/>
      <c r="H291" s="770"/>
      <c r="I291" s="770"/>
      <c r="J291" s="770"/>
      <c r="K291" s="770"/>
      <c r="L291" s="770"/>
      <c r="M291" s="770"/>
      <c r="N291" s="771"/>
    </row>
    <row r="292" spans="3:14" x14ac:dyDescent="0.2">
      <c r="C292" s="769"/>
      <c r="D292" s="770"/>
      <c r="E292" s="770"/>
      <c r="F292" s="770"/>
      <c r="G292" s="770"/>
      <c r="H292" s="770"/>
      <c r="I292" s="770"/>
      <c r="J292" s="770"/>
      <c r="K292" s="770"/>
      <c r="L292" s="770"/>
      <c r="M292" s="770"/>
      <c r="N292" s="771"/>
    </row>
    <row r="293" spans="3:14" x14ac:dyDescent="0.2">
      <c r="C293" s="769"/>
      <c r="D293" s="770"/>
      <c r="E293" s="770"/>
      <c r="F293" s="770"/>
      <c r="G293" s="770"/>
      <c r="H293" s="770"/>
      <c r="I293" s="770"/>
      <c r="J293" s="770"/>
      <c r="K293" s="770"/>
      <c r="L293" s="770"/>
      <c r="M293" s="770"/>
      <c r="N293" s="771"/>
    </row>
    <row r="294" spans="3:14" x14ac:dyDescent="0.2">
      <c r="C294" s="769"/>
      <c r="D294" s="770"/>
      <c r="E294" s="770"/>
      <c r="F294" s="770"/>
      <c r="G294" s="770"/>
      <c r="H294" s="770"/>
      <c r="I294" s="770"/>
      <c r="J294" s="770"/>
      <c r="K294" s="770"/>
      <c r="L294" s="770"/>
      <c r="M294" s="770"/>
      <c r="N294" s="771"/>
    </row>
    <row r="295" spans="3:14" x14ac:dyDescent="0.2">
      <c r="C295" s="769"/>
      <c r="D295" s="770"/>
      <c r="E295" s="770"/>
      <c r="F295" s="770"/>
      <c r="G295" s="770"/>
      <c r="H295" s="770"/>
      <c r="I295" s="770"/>
      <c r="J295" s="770"/>
      <c r="K295" s="770"/>
      <c r="L295" s="770"/>
      <c r="M295" s="770"/>
      <c r="N295" s="771"/>
    </row>
    <row r="296" spans="3:14" x14ac:dyDescent="0.2">
      <c r="C296" s="769"/>
      <c r="D296" s="770"/>
      <c r="E296" s="770"/>
      <c r="F296" s="770"/>
      <c r="G296" s="770"/>
      <c r="H296" s="770"/>
      <c r="I296" s="770"/>
      <c r="J296" s="770"/>
      <c r="K296" s="770"/>
      <c r="L296" s="770"/>
      <c r="M296" s="770"/>
      <c r="N296" s="771"/>
    </row>
    <row r="297" spans="3:14" x14ac:dyDescent="0.2">
      <c r="C297" s="769"/>
      <c r="D297" s="770"/>
      <c r="E297" s="770"/>
      <c r="F297" s="770"/>
      <c r="G297" s="770"/>
      <c r="H297" s="770"/>
      <c r="I297" s="770"/>
      <c r="J297" s="770"/>
      <c r="K297" s="770"/>
      <c r="L297" s="770"/>
      <c r="M297" s="770"/>
      <c r="N297" s="771"/>
    </row>
    <row r="298" spans="3:14" x14ac:dyDescent="0.2">
      <c r="C298" s="769"/>
      <c r="D298" s="770"/>
      <c r="E298" s="770"/>
      <c r="F298" s="770"/>
      <c r="G298" s="770"/>
      <c r="H298" s="770"/>
      <c r="I298" s="770"/>
      <c r="J298" s="770"/>
      <c r="K298" s="770"/>
      <c r="L298" s="770"/>
      <c r="M298" s="770"/>
      <c r="N298" s="771"/>
    </row>
    <row r="299" spans="3:14" x14ac:dyDescent="0.2">
      <c r="C299" s="769"/>
      <c r="D299" s="770"/>
      <c r="E299" s="770"/>
      <c r="F299" s="770"/>
      <c r="G299" s="770"/>
      <c r="H299" s="770"/>
      <c r="I299" s="770"/>
      <c r="J299" s="770"/>
      <c r="K299" s="770"/>
      <c r="L299" s="770"/>
      <c r="M299" s="770"/>
      <c r="N299" s="771"/>
    </row>
    <row r="300" spans="3:14" x14ac:dyDescent="0.2">
      <c r="C300" s="769"/>
      <c r="D300" s="770"/>
      <c r="E300" s="770"/>
      <c r="F300" s="770"/>
      <c r="G300" s="770"/>
      <c r="H300" s="770"/>
      <c r="I300" s="770"/>
      <c r="J300" s="770"/>
      <c r="K300" s="770"/>
      <c r="L300" s="770"/>
      <c r="M300" s="770"/>
      <c r="N300" s="771"/>
    </row>
    <row r="301" spans="3:14" x14ac:dyDescent="0.2">
      <c r="C301" s="769"/>
      <c r="D301" s="770"/>
      <c r="E301" s="770"/>
      <c r="F301" s="770"/>
      <c r="G301" s="770"/>
      <c r="H301" s="770"/>
      <c r="I301" s="770"/>
      <c r="J301" s="770"/>
      <c r="K301" s="770"/>
      <c r="L301" s="770"/>
      <c r="M301" s="770"/>
      <c r="N301" s="771"/>
    </row>
    <row r="302" spans="3:14" x14ac:dyDescent="0.2">
      <c r="C302" s="769"/>
      <c r="D302" s="770"/>
      <c r="E302" s="770"/>
      <c r="F302" s="770"/>
      <c r="G302" s="770"/>
      <c r="H302" s="770"/>
      <c r="I302" s="770"/>
      <c r="J302" s="770"/>
      <c r="K302" s="770"/>
      <c r="L302" s="770"/>
      <c r="M302" s="770"/>
      <c r="N302" s="771"/>
    </row>
    <row r="303" spans="3:14" x14ac:dyDescent="0.2">
      <c r="C303" s="769"/>
      <c r="D303" s="770"/>
      <c r="E303" s="770"/>
      <c r="F303" s="770"/>
      <c r="G303" s="770"/>
      <c r="H303" s="770"/>
      <c r="I303" s="770"/>
      <c r="J303" s="770"/>
      <c r="K303" s="770"/>
      <c r="L303" s="770"/>
      <c r="M303" s="770"/>
      <c r="N303" s="771"/>
    </row>
    <row r="304" spans="3:14" x14ac:dyDescent="0.2">
      <c r="C304" s="769"/>
      <c r="D304" s="770"/>
      <c r="E304" s="770"/>
      <c r="F304" s="770"/>
      <c r="G304" s="770"/>
      <c r="H304" s="770"/>
      <c r="I304" s="770"/>
      <c r="J304" s="770"/>
      <c r="K304" s="770"/>
      <c r="L304" s="770"/>
      <c r="M304" s="770"/>
      <c r="N304" s="771"/>
    </row>
    <row r="305" spans="2:26" x14ac:dyDescent="0.2">
      <c r="C305" s="769"/>
      <c r="D305" s="770"/>
      <c r="E305" s="770"/>
      <c r="F305" s="770"/>
      <c r="G305" s="770"/>
      <c r="H305" s="770"/>
      <c r="I305" s="770"/>
      <c r="J305" s="770"/>
      <c r="K305" s="770"/>
      <c r="L305" s="770"/>
      <c r="M305" s="770"/>
      <c r="N305" s="771"/>
    </row>
    <row r="306" spans="2:26" x14ac:dyDescent="0.2">
      <c r="C306" s="769"/>
      <c r="D306" s="770"/>
      <c r="E306" s="770"/>
      <c r="F306" s="770"/>
      <c r="G306" s="770"/>
      <c r="H306" s="770"/>
      <c r="I306" s="770"/>
      <c r="J306" s="770"/>
      <c r="K306" s="770"/>
      <c r="L306" s="770"/>
      <c r="M306" s="770"/>
      <c r="N306" s="771"/>
    </row>
    <row r="307" spans="2:26" x14ac:dyDescent="0.2">
      <c r="C307" s="769"/>
      <c r="D307" s="770"/>
      <c r="E307" s="770"/>
      <c r="F307" s="770"/>
      <c r="G307" s="770"/>
      <c r="H307" s="770"/>
      <c r="I307" s="770"/>
      <c r="J307" s="770"/>
      <c r="K307" s="770"/>
      <c r="L307" s="770"/>
      <c r="M307" s="770"/>
      <c r="N307" s="771"/>
    </row>
    <row r="308" spans="2:26" x14ac:dyDescent="0.2">
      <c r="C308" s="769"/>
      <c r="D308" s="770"/>
      <c r="E308" s="770"/>
      <c r="F308" s="770"/>
      <c r="G308" s="770"/>
      <c r="H308" s="770"/>
      <c r="I308" s="770"/>
      <c r="J308" s="770"/>
      <c r="K308" s="770"/>
      <c r="L308" s="770"/>
      <c r="M308" s="770"/>
      <c r="N308" s="771"/>
    </row>
    <row r="309" spans="2:26" x14ac:dyDescent="0.2">
      <c r="C309" s="769"/>
      <c r="D309" s="770"/>
      <c r="E309" s="770"/>
      <c r="F309" s="770"/>
      <c r="G309" s="770"/>
      <c r="H309" s="770"/>
      <c r="I309" s="770"/>
      <c r="J309" s="770"/>
      <c r="K309" s="770"/>
      <c r="L309" s="770"/>
      <c r="M309" s="770"/>
      <c r="N309" s="771"/>
    </row>
    <row r="310" spans="2:26" x14ac:dyDescent="0.2">
      <c r="C310" s="769"/>
      <c r="D310" s="770"/>
      <c r="E310" s="770"/>
      <c r="F310" s="770"/>
      <c r="G310" s="770"/>
      <c r="H310" s="770"/>
      <c r="I310" s="770"/>
      <c r="J310" s="770"/>
      <c r="K310" s="770"/>
      <c r="L310" s="770"/>
      <c r="M310" s="770"/>
      <c r="N310" s="771"/>
    </row>
    <row r="311" spans="2:26" x14ac:dyDescent="0.2">
      <c r="C311" s="769"/>
      <c r="D311" s="770"/>
      <c r="E311" s="770"/>
      <c r="F311" s="770"/>
      <c r="G311" s="770"/>
      <c r="H311" s="770"/>
      <c r="I311" s="770"/>
      <c r="J311" s="770"/>
      <c r="K311" s="770"/>
      <c r="L311" s="770"/>
      <c r="M311" s="770"/>
      <c r="N311" s="771"/>
    </row>
    <row r="312" spans="2:26" ht="12.75" customHeight="1" x14ac:dyDescent="0.2">
      <c r="C312" s="772"/>
      <c r="D312" s="773"/>
      <c r="E312" s="773"/>
      <c r="F312" s="773"/>
      <c r="G312" s="773"/>
      <c r="H312" s="773"/>
      <c r="I312" s="773"/>
      <c r="J312" s="773"/>
      <c r="K312" s="773"/>
      <c r="L312" s="773"/>
      <c r="M312" s="773"/>
      <c r="N312" s="774"/>
    </row>
    <row r="313" spans="2:26" x14ac:dyDescent="0.2">
      <c r="C313" s="247"/>
    </row>
    <row r="314" spans="2:26" x14ac:dyDescent="0.2">
      <c r="C314" s="247"/>
    </row>
    <row r="315" spans="2:26" x14ac:dyDescent="0.2">
      <c r="C315" s="247"/>
    </row>
    <row r="316" spans="2:26" x14ac:dyDescent="0.2">
      <c r="C316" s="247"/>
    </row>
    <row r="317" spans="2:26" ht="16.5" customHeight="1" x14ac:dyDescent="0.2">
      <c r="B317" s="151"/>
      <c r="C317" s="790" t="s">
        <v>470</v>
      </c>
      <c r="D317" s="782"/>
      <c r="E317" s="782"/>
      <c r="F317" s="782"/>
      <c r="G317" s="782"/>
      <c r="H317" s="782"/>
      <c r="I317" s="782"/>
      <c r="J317" s="782"/>
      <c r="K317" s="782"/>
      <c r="L317" s="782"/>
      <c r="M317" s="782"/>
      <c r="N317" s="783"/>
      <c r="O317" s="151"/>
      <c r="P317" s="151"/>
      <c r="Q317" s="151"/>
      <c r="R317" s="151"/>
      <c r="S317" s="151"/>
      <c r="T317" s="151"/>
      <c r="U317" s="151"/>
      <c r="V317" s="151"/>
      <c r="W317" s="151"/>
      <c r="X317" s="151"/>
      <c r="Y317" s="151"/>
      <c r="Z317" s="151"/>
    </row>
    <row r="318" spans="2:26" ht="13.5" customHeight="1" x14ac:dyDescent="0.2">
      <c r="B318" s="151"/>
      <c r="C318" s="784"/>
      <c r="D318" s="785"/>
      <c r="E318" s="785"/>
      <c r="F318" s="785"/>
      <c r="G318" s="785"/>
      <c r="H318" s="785"/>
      <c r="I318" s="785"/>
      <c r="J318" s="785"/>
      <c r="K318" s="785"/>
      <c r="L318" s="785"/>
      <c r="M318" s="785"/>
      <c r="N318" s="786"/>
      <c r="O318" s="151"/>
      <c r="P318" s="151"/>
      <c r="Q318" s="151"/>
      <c r="R318" s="151"/>
      <c r="S318" s="151"/>
      <c r="T318" s="151"/>
      <c r="U318" s="151"/>
      <c r="V318" s="151"/>
      <c r="W318" s="151"/>
      <c r="X318" s="151"/>
      <c r="Y318" s="151"/>
      <c r="Z318" s="151"/>
    </row>
    <row r="319" spans="2:26" ht="13.5" customHeight="1" x14ac:dyDescent="0.2">
      <c r="B319" s="151"/>
      <c r="C319" s="784"/>
      <c r="D319" s="785"/>
      <c r="E319" s="785"/>
      <c r="F319" s="785"/>
      <c r="G319" s="785"/>
      <c r="H319" s="785"/>
      <c r="I319" s="785"/>
      <c r="J319" s="785"/>
      <c r="K319" s="785"/>
      <c r="L319" s="785"/>
      <c r="M319" s="785"/>
      <c r="N319" s="786"/>
      <c r="O319" s="151"/>
      <c r="P319" s="151"/>
      <c r="Q319" s="151"/>
      <c r="R319" s="151"/>
      <c r="S319" s="151"/>
      <c r="T319" s="151"/>
      <c r="U319" s="151"/>
      <c r="V319" s="151"/>
      <c r="W319" s="151"/>
      <c r="X319" s="151"/>
      <c r="Y319" s="151"/>
      <c r="Z319" s="151"/>
    </row>
    <row r="320" spans="2:26" ht="13.5" customHeight="1" x14ac:dyDescent="0.2">
      <c r="B320" s="151"/>
      <c r="C320" s="784"/>
      <c r="D320" s="785"/>
      <c r="E320" s="785"/>
      <c r="F320" s="785"/>
      <c r="G320" s="785"/>
      <c r="H320" s="785"/>
      <c r="I320" s="785"/>
      <c r="J320" s="785"/>
      <c r="K320" s="785"/>
      <c r="L320" s="785"/>
      <c r="M320" s="785"/>
      <c r="N320" s="786"/>
      <c r="O320" s="151"/>
      <c r="P320" s="151"/>
      <c r="Q320" s="151"/>
      <c r="R320" s="151"/>
      <c r="S320" s="151"/>
      <c r="T320" s="151"/>
      <c r="U320" s="151"/>
      <c r="V320" s="151"/>
      <c r="W320" s="151"/>
      <c r="X320" s="151"/>
      <c r="Y320" s="151"/>
      <c r="Z320" s="151"/>
    </row>
    <row r="321" spans="2:26" ht="13.5" customHeight="1" x14ac:dyDescent="0.2">
      <c r="B321" s="151"/>
      <c r="C321" s="784"/>
      <c r="D321" s="785"/>
      <c r="E321" s="785"/>
      <c r="F321" s="785"/>
      <c r="G321" s="785"/>
      <c r="H321" s="785"/>
      <c r="I321" s="785"/>
      <c r="J321" s="785"/>
      <c r="K321" s="785"/>
      <c r="L321" s="785"/>
      <c r="M321" s="785"/>
      <c r="N321" s="786"/>
      <c r="O321" s="151"/>
      <c r="P321" s="151"/>
      <c r="Q321" s="151"/>
      <c r="R321" s="151"/>
      <c r="S321" s="151"/>
      <c r="T321" s="151"/>
      <c r="U321" s="151"/>
      <c r="V321" s="151"/>
      <c r="W321" s="151"/>
      <c r="X321" s="151"/>
      <c r="Y321" s="151"/>
      <c r="Z321" s="151"/>
    </row>
    <row r="322" spans="2:26" ht="13.5" customHeight="1" x14ac:dyDescent="0.2">
      <c r="C322" s="784"/>
      <c r="D322" s="785"/>
      <c r="E322" s="785"/>
      <c r="F322" s="785"/>
      <c r="G322" s="785"/>
      <c r="H322" s="785"/>
      <c r="I322" s="785"/>
      <c r="J322" s="785"/>
      <c r="K322" s="785"/>
      <c r="L322" s="785"/>
      <c r="M322" s="785"/>
      <c r="N322" s="786"/>
    </row>
    <row r="323" spans="2:26" ht="13.5" customHeight="1" x14ac:dyDescent="0.2">
      <c r="C323" s="784"/>
      <c r="D323" s="785"/>
      <c r="E323" s="785"/>
      <c r="F323" s="785"/>
      <c r="G323" s="785"/>
      <c r="H323" s="785"/>
      <c r="I323" s="785"/>
      <c r="J323" s="785"/>
      <c r="K323" s="785"/>
      <c r="L323" s="785"/>
      <c r="M323" s="785"/>
      <c r="N323" s="786"/>
    </row>
    <row r="324" spans="2:26" ht="13.5" customHeight="1" x14ac:dyDescent="0.2">
      <c r="C324" s="784"/>
      <c r="D324" s="785"/>
      <c r="E324" s="785"/>
      <c r="F324" s="785"/>
      <c r="G324" s="785"/>
      <c r="H324" s="785"/>
      <c r="I324" s="785"/>
      <c r="J324" s="785"/>
      <c r="K324" s="785"/>
      <c r="L324" s="785"/>
      <c r="M324" s="785"/>
      <c r="N324" s="786"/>
    </row>
    <row r="325" spans="2:26" ht="13.5" customHeight="1" x14ac:dyDescent="0.2">
      <c r="C325" s="784"/>
      <c r="D325" s="785"/>
      <c r="E325" s="785"/>
      <c r="F325" s="785"/>
      <c r="G325" s="785"/>
      <c r="H325" s="785"/>
      <c r="I325" s="785"/>
      <c r="J325" s="785"/>
      <c r="K325" s="785"/>
      <c r="L325" s="785"/>
      <c r="M325" s="785"/>
      <c r="N325" s="786"/>
    </row>
    <row r="326" spans="2:26" ht="13.5" customHeight="1" x14ac:dyDescent="0.2">
      <c r="C326" s="784"/>
      <c r="D326" s="785"/>
      <c r="E326" s="785"/>
      <c r="F326" s="785"/>
      <c r="G326" s="785"/>
      <c r="H326" s="785"/>
      <c r="I326" s="785"/>
      <c r="J326" s="785"/>
      <c r="K326" s="785"/>
      <c r="L326" s="785"/>
      <c r="M326" s="785"/>
      <c r="N326" s="786"/>
    </row>
    <row r="327" spans="2:26" ht="13.5" customHeight="1" x14ac:dyDescent="0.2">
      <c r="C327" s="784"/>
      <c r="D327" s="785"/>
      <c r="E327" s="785"/>
      <c r="F327" s="785"/>
      <c r="G327" s="785"/>
      <c r="H327" s="785"/>
      <c r="I327" s="785"/>
      <c r="J327" s="785"/>
      <c r="K327" s="785"/>
      <c r="L327" s="785"/>
      <c r="M327" s="785"/>
      <c r="N327" s="786"/>
    </row>
    <row r="328" spans="2:26" ht="13.5" customHeight="1" x14ac:dyDescent="0.2">
      <c r="C328" s="784"/>
      <c r="D328" s="785"/>
      <c r="E328" s="785"/>
      <c r="F328" s="785"/>
      <c r="G328" s="785"/>
      <c r="H328" s="785"/>
      <c r="I328" s="785"/>
      <c r="J328" s="785"/>
      <c r="K328" s="785"/>
      <c r="L328" s="785"/>
      <c r="M328" s="785"/>
      <c r="N328" s="786"/>
    </row>
    <row r="329" spans="2:26" ht="13.5" customHeight="1" x14ac:dyDescent="0.2">
      <c r="C329" s="784"/>
      <c r="D329" s="785"/>
      <c r="E329" s="785"/>
      <c r="F329" s="785"/>
      <c r="G329" s="785"/>
      <c r="H329" s="785"/>
      <c r="I329" s="785"/>
      <c r="J329" s="785"/>
      <c r="K329" s="785"/>
      <c r="L329" s="785"/>
      <c r="M329" s="785"/>
      <c r="N329" s="786"/>
    </row>
    <row r="330" spans="2:26" ht="13.5" customHeight="1" x14ac:dyDescent="0.2">
      <c r="C330" s="784"/>
      <c r="D330" s="785"/>
      <c r="E330" s="785"/>
      <c r="F330" s="785"/>
      <c r="G330" s="785"/>
      <c r="H330" s="785"/>
      <c r="I330" s="785"/>
      <c r="J330" s="785"/>
      <c r="K330" s="785"/>
      <c r="L330" s="785"/>
      <c r="M330" s="785"/>
      <c r="N330" s="786"/>
    </row>
    <row r="331" spans="2:26" ht="13.5" customHeight="1" x14ac:dyDescent="0.2">
      <c r="C331" s="784"/>
      <c r="D331" s="785"/>
      <c r="E331" s="785"/>
      <c r="F331" s="785"/>
      <c r="G331" s="785"/>
      <c r="H331" s="785"/>
      <c r="I331" s="785"/>
      <c r="J331" s="785"/>
      <c r="K331" s="785"/>
      <c r="L331" s="785"/>
      <c r="M331" s="785"/>
      <c r="N331" s="786"/>
    </row>
    <row r="332" spans="2:26" ht="13.5" customHeight="1" x14ac:dyDescent="0.2">
      <c r="C332" s="784"/>
      <c r="D332" s="785"/>
      <c r="E332" s="785"/>
      <c r="F332" s="785"/>
      <c r="G332" s="785"/>
      <c r="H332" s="785"/>
      <c r="I332" s="785"/>
      <c r="J332" s="785"/>
      <c r="K332" s="785"/>
      <c r="L332" s="785"/>
      <c r="M332" s="785"/>
      <c r="N332" s="786"/>
    </row>
    <row r="333" spans="2:26" ht="13.5" customHeight="1" x14ac:dyDescent="0.2">
      <c r="C333" s="784"/>
      <c r="D333" s="785"/>
      <c r="E333" s="785"/>
      <c r="F333" s="785"/>
      <c r="G333" s="785"/>
      <c r="H333" s="785"/>
      <c r="I333" s="785"/>
      <c r="J333" s="785"/>
      <c r="K333" s="785"/>
      <c r="L333" s="785"/>
      <c r="M333" s="785"/>
      <c r="N333" s="786"/>
    </row>
    <row r="334" spans="2:26" ht="13.5" customHeight="1" x14ac:dyDescent="0.2">
      <c r="C334" s="784"/>
      <c r="D334" s="785"/>
      <c r="E334" s="785"/>
      <c r="F334" s="785"/>
      <c r="G334" s="785"/>
      <c r="H334" s="785"/>
      <c r="I334" s="785"/>
      <c r="J334" s="785"/>
      <c r="K334" s="785"/>
      <c r="L334" s="785"/>
      <c r="M334" s="785"/>
      <c r="N334" s="786"/>
    </row>
    <row r="335" spans="2:26" ht="13.5" customHeight="1" x14ac:dyDescent="0.2">
      <c r="C335" s="784"/>
      <c r="D335" s="785"/>
      <c r="E335" s="785"/>
      <c r="F335" s="785"/>
      <c r="G335" s="785"/>
      <c r="H335" s="785"/>
      <c r="I335" s="785"/>
      <c r="J335" s="785"/>
      <c r="K335" s="785"/>
      <c r="L335" s="785"/>
      <c r="M335" s="785"/>
      <c r="N335" s="786"/>
    </row>
    <row r="336" spans="2:26" ht="13.5" customHeight="1" x14ac:dyDescent="0.2">
      <c r="C336" s="784"/>
      <c r="D336" s="785"/>
      <c r="E336" s="785"/>
      <c r="F336" s="785"/>
      <c r="G336" s="785"/>
      <c r="H336" s="785"/>
      <c r="I336" s="785"/>
      <c r="J336" s="785"/>
      <c r="K336" s="785"/>
      <c r="L336" s="785"/>
      <c r="M336" s="785"/>
      <c r="N336" s="786"/>
    </row>
    <row r="337" spans="3:14" ht="13.5" customHeight="1" x14ac:dyDescent="0.2">
      <c r="C337" s="784"/>
      <c r="D337" s="785"/>
      <c r="E337" s="785"/>
      <c r="F337" s="785"/>
      <c r="G337" s="785"/>
      <c r="H337" s="785"/>
      <c r="I337" s="785"/>
      <c r="J337" s="785"/>
      <c r="K337" s="785"/>
      <c r="L337" s="785"/>
      <c r="M337" s="785"/>
      <c r="N337" s="786"/>
    </row>
    <row r="338" spans="3:14" ht="13.5" customHeight="1" x14ac:dyDescent="0.2">
      <c r="C338" s="784"/>
      <c r="D338" s="785"/>
      <c r="E338" s="785"/>
      <c r="F338" s="785"/>
      <c r="G338" s="785"/>
      <c r="H338" s="785"/>
      <c r="I338" s="785"/>
      <c r="J338" s="785"/>
      <c r="K338" s="785"/>
      <c r="L338" s="785"/>
      <c r="M338" s="785"/>
      <c r="N338" s="786"/>
    </row>
    <row r="339" spans="3:14" ht="13.5" customHeight="1" x14ac:dyDescent="0.2">
      <c r="C339" s="784"/>
      <c r="D339" s="785"/>
      <c r="E339" s="785"/>
      <c r="F339" s="785"/>
      <c r="G339" s="785"/>
      <c r="H339" s="785"/>
      <c r="I339" s="785"/>
      <c r="J339" s="785"/>
      <c r="K339" s="785"/>
      <c r="L339" s="785"/>
      <c r="M339" s="785"/>
      <c r="N339" s="786"/>
    </row>
    <row r="340" spans="3:14" ht="13.5" customHeight="1" x14ac:dyDescent="0.2">
      <c r="C340" s="784"/>
      <c r="D340" s="785"/>
      <c r="E340" s="785"/>
      <c r="F340" s="785"/>
      <c r="G340" s="785"/>
      <c r="H340" s="785"/>
      <c r="I340" s="785"/>
      <c r="J340" s="785"/>
      <c r="K340" s="785"/>
      <c r="L340" s="785"/>
      <c r="M340" s="785"/>
      <c r="N340" s="786"/>
    </row>
    <row r="341" spans="3:14" ht="13.5" customHeight="1" x14ac:dyDescent="0.2">
      <c r="C341" s="784"/>
      <c r="D341" s="785"/>
      <c r="E341" s="785"/>
      <c r="F341" s="785"/>
      <c r="G341" s="785"/>
      <c r="H341" s="785"/>
      <c r="I341" s="785"/>
      <c r="J341" s="785"/>
      <c r="K341" s="785"/>
      <c r="L341" s="785"/>
      <c r="M341" s="785"/>
      <c r="N341" s="786"/>
    </row>
    <row r="342" spans="3:14" ht="13.5" customHeight="1" x14ac:dyDescent="0.2">
      <c r="C342" s="784"/>
      <c r="D342" s="785"/>
      <c r="E342" s="785"/>
      <c r="F342" s="785"/>
      <c r="G342" s="785"/>
      <c r="H342" s="785"/>
      <c r="I342" s="785"/>
      <c r="J342" s="785"/>
      <c r="K342" s="785"/>
      <c r="L342" s="785"/>
      <c r="M342" s="785"/>
      <c r="N342" s="786"/>
    </row>
    <row r="343" spans="3:14" ht="13.5" customHeight="1" x14ac:dyDescent="0.2">
      <c r="C343" s="784"/>
      <c r="D343" s="785"/>
      <c r="E343" s="785"/>
      <c r="F343" s="785"/>
      <c r="G343" s="785"/>
      <c r="H343" s="785"/>
      <c r="I343" s="785"/>
      <c r="J343" s="785"/>
      <c r="K343" s="785"/>
      <c r="L343" s="785"/>
      <c r="M343" s="785"/>
      <c r="N343" s="786"/>
    </row>
    <row r="344" spans="3:14" ht="13.5" customHeight="1" x14ac:dyDescent="0.2">
      <c r="C344" s="784"/>
      <c r="D344" s="785"/>
      <c r="E344" s="785"/>
      <c r="F344" s="785"/>
      <c r="G344" s="785"/>
      <c r="H344" s="785"/>
      <c r="I344" s="785"/>
      <c r="J344" s="785"/>
      <c r="K344" s="785"/>
      <c r="L344" s="785"/>
      <c r="M344" s="785"/>
      <c r="N344" s="786"/>
    </row>
    <row r="345" spans="3:14" ht="13.5" customHeight="1" x14ac:dyDescent="0.2">
      <c r="C345" s="784"/>
      <c r="D345" s="785"/>
      <c r="E345" s="785"/>
      <c r="F345" s="785"/>
      <c r="G345" s="785"/>
      <c r="H345" s="785"/>
      <c r="I345" s="785"/>
      <c r="J345" s="785"/>
      <c r="K345" s="785"/>
      <c r="L345" s="785"/>
      <c r="M345" s="785"/>
      <c r="N345" s="786"/>
    </row>
    <row r="346" spans="3:14" ht="13.5" customHeight="1" x14ac:dyDescent="0.2">
      <c r="C346" s="784"/>
      <c r="D346" s="785"/>
      <c r="E346" s="785"/>
      <c r="F346" s="785"/>
      <c r="G346" s="785"/>
      <c r="H346" s="785"/>
      <c r="I346" s="785"/>
      <c r="J346" s="785"/>
      <c r="K346" s="785"/>
      <c r="L346" s="785"/>
      <c r="M346" s="785"/>
      <c r="N346" s="786"/>
    </row>
    <row r="347" spans="3:14" ht="13.5" customHeight="1" x14ac:dyDescent="0.2">
      <c r="C347" s="784"/>
      <c r="D347" s="785"/>
      <c r="E347" s="785"/>
      <c r="F347" s="785"/>
      <c r="G347" s="785"/>
      <c r="H347" s="785"/>
      <c r="I347" s="785"/>
      <c r="J347" s="785"/>
      <c r="K347" s="785"/>
      <c r="L347" s="785"/>
      <c r="M347" s="785"/>
      <c r="N347" s="786"/>
    </row>
    <row r="348" spans="3:14" ht="13.5" customHeight="1" x14ac:dyDescent="0.2">
      <c r="C348" s="784"/>
      <c r="D348" s="785"/>
      <c r="E348" s="785"/>
      <c r="F348" s="785"/>
      <c r="G348" s="785"/>
      <c r="H348" s="785"/>
      <c r="I348" s="785"/>
      <c r="J348" s="785"/>
      <c r="K348" s="785"/>
      <c r="L348" s="785"/>
      <c r="M348" s="785"/>
      <c r="N348" s="786"/>
    </row>
    <row r="349" spans="3:14" ht="13.5" customHeight="1" x14ac:dyDescent="0.2">
      <c r="C349" s="784"/>
      <c r="D349" s="785"/>
      <c r="E349" s="785"/>
      <c r="F349" s="785"/>
      <c r="G349" s="785"/>
      <c r="H349" s="785"/>
      <c r="I349" s="785"/>
      <c r="J349" s="785"/>
      <c r="K349" s="785"/>
      <c r="L349" s="785"/>
      <c r="M349" s="785"/>
      <c r="N349" s="786"/>
    </row>
    <row r="350" spans="3:14" ht="13.5" customHeight="1" x14ac:dyDescent="0.2">
      <c r="C350" s="784"/>
      <c r="D350" s="785"/>
      <c r="E350" s="785"/>
      <c r="F350" s="785"/>
      <c r="G350" s="785"/>
      <c r="H350" s="785"/>
      <c r="I350" s="785"/>
      <c r="J350" s="785"/>
      <c r="K350" s="785"/>
      <c r="L350" s="785"/>
      <c r="M350" s="785"/>
      <c r="N350" s="786"/>
    </row>
    <row r="351" spans="3:14" ht="13.5" customHeight="1" x14ac:dyDescent="0.2">
      <c r="C351" s="784"/>
      <c r="D351" s="785"/>
      <c r="E351" s="785"/>
      <c r="F351" s="785"/>
      <c r="G351" s="785"/>
      <c r="H351" s="785"/>
      <c r="I351" s="785"/>
      <c r="J351" s="785"/>
      <c r="K351" s="785"/>
      <c r="L351" s="785"/>
      <c r="M351" s="785"/>
      <c r="N351" s="786"/>
    </row>
    <row r="352" spans="3:14" ht="13.5" customHeight="1" x14ac:dyDescent="0.2">
      <c r="C352" s="784"/>
      <c r="D352" s="785"/>
      <c r="E352" s="785"/>
      <c r="F352" s="785"/>
      <c r="G352" s="785"/>
      <c r="H352" s="785"/>
      <c r="I352" s="785"/>
      <c r="J352" s="785"/>
      <c r="K352" s="785"/>
      <c r="L352" s="785"/>
      <c r="M352" s="785"/>
      <c r="N352" s="786"/>
    </row>
    <row r="353" spans="3:14" ht="13.5" customHeight="1" x14ac:dyDescent="0.2">
      <c r="C353" s="784"/>
      <c r="D353" s="785"/>
      <c r="E353" s="785"/>
      <c r="F353" s="785"/>
      <c r="G353" s="785"/>
      <c r="H353" s="785"/>
      <c r="I353" s="785"/>
      <c r="J353" s="785"/>
      <c r="K353" s="785"/>
      <c r="L353" s="785"/>
      <c r="M353" s="785"/>
      <c r="N353" s="786"/>
    </row>
    <row r="354" spans="3:14" ht="13.5" customHeight="1" x14ac:dyDescent="0.2">
      <c r="C354" s="784"/>
      <c r="D354" s="785"/>
      <c r="E354" s="785"/>
      <c r="F354" s="785"/>
      <c r="G354" s="785"/>
      <c r="H354" s="785"/>
      <c r="I354" s="785"/>
      <c r="J354" s="785"/>
      <c r="K354" s="785"/>
      <c r="L354" s="785"/>
      <c r="M354" s="785"/>
      <c r="N354" s="786"/>
    </row>
    <row r="355" spans="3:14" ht="13.5" customHeight="1" x14ac:dyDescent="0.2">
      <c r="C355" s="784"/>
      <c r="D355" s="785"/>
      <c r="E355" s="785"/>
      <c r="F355" s="785"/>
      <c r="G355" s="785"/>
      <c r="H355" s="785"/>
      <c r="I355" s="785"/>
      <c r="J355" s="785"/>
      <c r="K355" s="785"/>
      <c r="L355" s="785"/>
      <c r="M355" s="785"/>
      <c r="N355" s="786"/>
    </row>
    <row r="356" spans="3:14" ht="13.5" customHeight="1" x14ac:dyDescent="0.2">
      <c r="C356" s="784"/>
      <c r="D356" s="785"/>
      <c r="E356" s="785"/>
      <c r="F356" s="785"/>
      <c r="G356" s="785"/>
      <c r="H356" s="785"/>
      <c r="I356" s="785"/>
      <c r="J356" s="785"/>
      <c r="K356" s="785"/>
      <c r="L356" s="785"/>
      <c r="M356" s="785"/>
      <c r="N356" s="786"/>
    </row>
    <row r="357" spans="3:14" ht="13.5" customHeight="1" x14ac:dyDescent="0.2">
      <c r="C357" s="784"/>
      <c r="D357" s="785"/>
      <c r="E357" s="785"/>
      <c r="F357" s="785"/>
      <c r="G357" s="785"/>
      <c r="H357" s="785"/>
      <c r="I357" s="785"/>
      <c r="J357" s="785"/>
      <c r="K357" s="785"/>
      <c r="L357" s="785"/>
      <c r="M357" s="785"/>
      <c r="N357" s="786"/>
    </row>
    <row r="358" spans="3:14" ht="13.5" customHeight="1" x14ac:dyDescent="0.2">
      <c r="C358" s="787"/>
      <c r="D358" s="788"/>
      <c r="E358" s="788"/>
      <c r="F358" s="788"/>
      <c r="G358" s="788"/>
      <c r="H358" s="788"/>
      <c r="I358" s="788"/>
      <c r="J358" s="788"/>
      <c r="K358" s="788"/>
      <c r="L358" s="788"/>
      <c r="M358" s="788"/>
      <c r="N358" s="789"/>
    </row>
    <row r="359" spans="3:14" ht="13.5" customHeight="1" x14ac:dyDescent="0.2"/>
    <row r="360" spans="3:14" ht="13.5" customHeight="1" x14ac:dyDescent="0.2"/>
    <row r="361" spans="3:14" ht="13.5" customHeight="1" x14ac:dyDescent="0.2"/>
    <row r="362" spans="3:14" ht="13.5" customHeight="1" x14ac:dyDescent="0.2"/>
    <row r="363" spans="3:14" ht="13.5" customHeight="1" x14ac:dyDescent="0.2"/>
    <row r="364" spans="3:14" ht="13.5" customHeight="1" x14ac:dyDescent="0.2"/>
    <row r="365" spans="3:14" ht="13.5" customHeight="1" x14ac:dyDescent="0.2"/>
    <row r="366" spans="3:14" ht="13.5" customHeight="1" x14ac:dyDescent="0.2"/>
    <row r="367" spans="3:14" ht="13.5" customHeight="1" x14ac:dyDescent="0.2"/>
    <row r="368" spans="3:14" ht="13.5" customHeight="1" x14ac:dyDescent="0.2"/>
    <row r="369" spans="3:14" ht="13.5" customHeight="1" x14ac:dyDescent="0.2"/>
    <row r="370" spans="3:14" ht="13.5" customHeight="1" x14ac:dyDescent="0.2"/>
    <row r="371" spans="3:14" ht="13.5" customHeight="1" x14ac:dyDescent="0.2"/>
    <row r="372" spans="3:14" ht="13.5" customHeight="1" x14ac:dyDescent="0.2"/>
    <row r="373" spans="3:14" ht="13.5" customHeight="1" x14ac:dyDescent="0.2"/>
    <row r="374" spans="3:14" ht="13.5" customHeight="1" x14ac:dyDescent="0.2"/>
    <row r="375" spans="3:14" ht="13.5" customHeight="1" x14ac:dyDescent="0.2"/>
    <row r="376" spans="3:14" ht="13.5" customHeight="1" x14ac:dyDescent="0.2">
      <c r="C376" s="766" t="s">
        <v>472</v>
      </c>
      <c r="D376" s="782"/>
      <c r="E376" s="782"/>
      <c r="F376" s="782"/>
      <c r="G376" s="782"/>
      <c r="H376" s="782"/>
      <c r="I376" s="782"/>
      <c r="J376" s="782"/>
      <c r="K376" s="782"/>
      <c r="L376" s="782"/>
      <c r="M376" s="782"/>
      <c r="N376" s="805"/>
    </row>
    <row r="377" spans="3:14" ht="13.5" customHeight="1" x14ac:dyDescent="0.2">
      <c r="C377" s="784"/>
      <c r="D377" s="785"/>
      <c r="E377" s="785"/>
      <c r="F377" s="785"/>
      <c r="G377" s="785"/>
      <c r="H377" s="785"/>
      <c r="I377" s="785"/>
      <c r="J377" s="785"/>
      <c r="K377" s="785"/>
      <c r="L377" s="785"/>
      <c r="M377" s="785"/>
      <c r="N377" s="786"/>
    </row>
    <row r="378" spans="3:14" ht="13.5" customHeight="1" x14ac:dyDescent="0.2">
      <c r="C378" s="784"/>
      <c r="D378" s="785"/>
      <c r="E378" s="785"/>
      <c r="F378" s="785"/>
      <c r="G378" s="785"/>
      <c r="H378" s="785"/>
      <c r="I378" s="785"/>
      <c r="J378" s="785"/>
      <c r="K378" s="785"/>
      <c r="L378" s="785"/>
      <c r="M378" s="785"/>
      <c r="N378" s="786"/>
    </row>
    <row r="379" spans="3:14" ht="13.5" customHeight="1" x14ac:dyDescent="0.2">
      <c r="C379" s="784"/>
      <c r="D379" s="785"/>
      <c r="E379" s="785"/>
      <c r="F379" s="785"/>
      <c r="G379" s="785"/>
      <c r="H379" s="785"/>
      <c r="I379" s="785"/>
      <c r="J379" s="785"/>
      <c r="K379" s="785"/>
      <c r="L379" s="785"/>
      <c r="M379" s="785"/>
      <c r="N379" s="786"/>
    </row>
    <row r="380" spans="3:14" ht="13.5" customHeight="1" x14ac:dyDescent="0.2">
      <c r="C380" s="784"/>
      <c r="D380" s="785"/>
      <c r="E380" s="785"/>
      <c r="F380" s="785"/>
      <c r="G380" s="785"/>
      <c r="H380" s="785"/>
      <c r="I380" s="785"/>
      <c r="J380" s="785"/>
      <c r="K380" s="785"/>
      <c r="L380" s="785"/>
      <c r="M380" s="785"/>
      <c r="N380" s="786"/>
    </row>
    <row r="381" spans="3:14" ht="13.5" customHeight="1" x14ac:dyDescent="0.2">
      <c r="C381" s="784"/>
      <c r="D381" s="785"/>
      <c r="E381" s="785"/>
      <c r="F381" s="785"/>
      <c r="G381" s="785"/>
      <c r="H381" s="785"/>
      <c r="I381" s="785"/>
      <c r="J381" s="785"/>
      <c r="K381" s="785"/>
      <c r="L381" s="785"/>
      <c r="M381" s="785"/>
      <c r="N381" s="786"/>
    </row>
    <row r="382" spans="3:14" ht="13.5" customHeight="1" x14ac:dyDescent="0.2">
      <c r="C382" s="784"/>
      <c r="D382" s="785"/>
      <c r="E382" s="785"/>
      <c r="F382" s="785"/>
      <c r="G382" s="785"/>
      <c r="H382" s="785"/>
      <c r="I382" s="785"/>
      <c r="J382" s="785"/>
      <c r="K382" s="785"/>
      <c r="L382" s="785"/>
      <c r="M382" s="785"/>
      <c r="N382" s="786"/>
    </row>
    <row r="383" spans="3:14" ht="13.5" customHeight="1" x14ac:dyDescent="0.2">
      <c r="C383" s="784"/>
      <c r="D383" s="785"/>
      <c r="E383" s="785"/>
      <c r="F383" s="785"/>
      <c r="G383" s="785"/>
      <c r="H383" s="785"/>
      <c r="I383" s="785"/>
      <c r="J383" s="785"/>
      <c r="K383" s="785"/>
      <c r="L383" s="785"/>
      <c r="M383" s="785"/>
      <c r="N383" s="786"/>
    </row>
    <row r="384" spans="3:14" ht="13.5" customHeight="1" x14ac:dyDescent="0.2">
      <c r="C384" s="784"/>
      <c r="D384" s="785"/>
      <c r="E384" s="785"/>
      <c r="F384" s="785"/>
      <c r="G384" s="785"/>
      <c r="H384" s="785"/>
      <c r="I384" s="785"/>
      <c r="J384" s="785"/>
      <c r="K384" s="785"/>
      <c r="L384" s="785"/>
      <c r="M384" s="785"/>
      <c r="N384" s="786"/>
    </row>
    <row r="385" spans="3:14" ht="13.5" customHeight="1" x14ac:dyDescent="0.2">
      <c r="C385" s="784"/>
      <c r="D385" s="785"/>
      <c r="E385" s="785"/>
      <c r="F385" s="785"/>
      <c r="G385" s="785"/>
      <c r="H385" s="785"/>
      <c r="I385" s="785"/>
      <c r="J385" s="785"/>
      <c r="K385" s="785"/>
      <c r="L385" s="785"/>
      <c r="M385" s="785"/>
      <c r="N385" s="786"/>
    </row>
    <row r="386" spans="3:14" ht="13.5" customHeight="1" x14ac:dyDescent="0.2">
      <c r="C386" s="784"/>
      <c r="D386" s="785"/>
      <c r="E386" s="785"/>
      <c r="F386" s="785"/>
      <c r="G386" s="785"/>
      <c r="H386" s="785"/>
      <c r="I386" s="785"/>
      <c r="J386" s="785"/>
      <c r="K386" s="785"/>
      <c r="L386" s="785"/>
      <c r="M386" s="785"/>
      <c r="N386" s="786"/>
    </row>
    <row r="387" spans="3:14" ht="13.5" customHeight="1" x14ac:dyDescent="0.2">
      <c r="C387" s="784"/>
      <c r="D387" s="785"/>
      <c r="E387" s="785"/>
      <c r="F387" s="785"/>
      <c r="G387" s="785"/>
      <c r="H387" s="785"/>
      <c r="I387" s="785"/>
      <c r="J387" s="785"/>
      <c r="K387" s="785"/>
      <c r="L387" s="785"/>
      <c r="M387" s="785"/>
      <c r="N387" s="786"/>
    </row>
    <row r="388" spans="3:14" ht="13.5" customHeight="1" x14ac:dyDescent="0.2">
      <c r="C388" s="784"/>
      <c r="D388" s="785"/>
      <c r="E388" s="785"/>
      <c r="F388" s="785"/>
      <c r="G388" s="785"/>
      <c r="H388" s="785"/>
      <c r="I388" s="785"/>
      <c r="J388" s="785"/>
      <c r="K388" s="785"/>
      <c r="L388" s="785"/>
      <c r="M388" s="785"/>
      <c r="N388" s="786"/>
    </row>
    <row r="389" spans="3:14" ht="13.5" customHeight="1" x14ac:dyDescent="0.2">
      <c r="C389" s="784"/>
      <c r="D389" s="785"/>
      <c r="E389" s="785"/>
      <c r="F389" s="785"/>
      <c r="G389" s="785"/>
      <c r="H389" s="785"/>
      <c r="I389" s="785"/>
      <c r="J389" s="785"/>
      <c r="K389" s="785"/>
      <c r="L389" s="785"/>
      <c r="M389" s="785"/>
      <c r="N389" s="786"/>
    </row>
    <row r="390" spans="3:14" ht="13.5" customHeight="1" x14ac:dyDescent="0.2">
      <c r="C390" s="784"/>
      <c r="D390" s="785"/>
      <c r="E390" s="785"/>
      <c r="F390" s="785"/>
      <c r="G390" s="785"/>
      <c r="H390" s="785"/>
      <c r="I390" s="785"/>
      <c r="J390" s="785"/>
      <c r="K390" s="785"/>
      <c r="L390" s="785"/>
      <c r="M390" s="785"/>
      <c r="N390" s="786"/>
    </row>
    <row r="391" spans="3:14" ht="13.5" customHeight="1" x14ac:dyDescent="0.2">
      <c r="C391" s="784"/>
      <c r="D391" s="785"/>
      <c r="E391" s="785"/>
      <c r="F391" s="785"/>
      <c r="G391" s="785"/>
      <c r="H391" s="785"/>
      <c r="I391" s="785"/>
      <c r="J391" s="785"/>
      <c r="K391" s="785"/>
      <c r="L391" s="785"/>
      <c r="M391" s="785"/>
      <c r="N391" s="786"/>
    </row>
    <row r="392" spans="3:14" ht="13.5" customHeight="1" x14ac:dyDescent="0.2">
      <c r="C392" s="784"/>
      <c r="D392" s="785"/>
      <c r="E392" s="785"/>
      <c r="F392" s="785"/>
      <c r="G392" s="785"/>
      <c r="H392" s="785"/>
      <c r="I392" s="785"/>
      <c r="J392" s="785"/>
      <c r="K392" s="785"/>
      <c r="L392" s="785"/>
      <c r="M392" s="785"/>
      <c r="N392" s="786"/>
    </row>
    <row r="393" spans="3:14" ht="13.5" customHeight="1" x14ac:dyDescent="0.2">
      <c r="C393" s="784"/>
      <c r="D393" s="785"/>
      <c r="E393" s="785"/>
      <c r="F393" s="785"/>
      <c r="G393" s="785"/>
      <c r="H393" s="785"/>
      <c r="I393" s="785"/>
      <c r="J393" s="785"/>
      <c r="K393" s="785"/>
      <c r="L393" s="785"/>
      <c r="M393" s="785"/>
      <c r="N393" s="786"/>
    </row>
    <row r="394" spans="3:14" ht="13.5" customHeight="1" x14ac:dyDescent="0.2">
      <c r="C394" s="784"/>
      <c r="D394" s="785"/>
      <c r="E394" s="785"/>
      <c r="F394" s="785"/>
      <c r="G394" s="785"/>
      <c r="H394" s="785"/>
      <c r="I394" s="785"/>
      <c r="J394" s="785"/>
      <c r="K394" s="785"/>
      <c r="L394" s="785"/>
      <c r="M394" s="785"/>
      <c r="N394" s="786"/>
    </row>
    <row r="395" spans="3:14" ht="13.5" customHeight="1" x14ac:dyDescent="0.2">
      <c r="C395" s="784"/>
      <c r="D395" s="785"/>
      <c r="E395" s="785"/>
      <c r="F395" s="785"/>
      <c r="G395" s="785"/>
      <c r="H395" s="785"/>
      <c r="I395" s="785"/>
      <c r="J395" s="785"/>
      <c r="K395" s="785"/>
      <c r="L395" s="785"/>
      <c r="M395" s="785"/>
      <c r="N395" s="786"/>
    </row>
    <row r="396" spans="3:14" ht="13.5" customHeight="1" x14ac:dyDescent="0.2">
      <c r="C396" s="784"/>
      <c r="D396" s="785"/>
      <c r="E396" s="785"/>
      <c r="F396" s="785"/>
      <c r="G396" s="785"/>
      <c r="H396" s="785"/>
      <c r="I396" s="785"/>
      <c r="J396" s="785"/>
      <c r="K396" s="785"/>
      <c r="L396" s="785"/>
      <c r="M396" s="785"/>
      <c r="N396" s="786"/>
    </row>
    <row r="397" spans="3:14" ht="13.5" customHeight="1" x14ac:dyDescent="0.2">
      <c r="C397" s="784"/>
      <c r="D397" s="785"/>
      <c r="E397" s="785"/>
      <c r="F397" s="785"/>
      <c r="G397" s="785"/>
      <c r="H397" s="785"/>
      <c r="I397" s="785"/>
      <c r="J397" s="785"/>
      <c r="K397" s="785"/>
      <c r="L397" s="785"/>
      <c r="M397" s="785"/>
      <c r="N397" s="786"/>
    </row>
    <row r="398" spans="3:14" ht="13.5" customHeight="1" x14ac:dyDescent="0.2">
      <c r="C398" s="784"/>
      <c r="D398" s="785"/>
      <c r="E398" s="785"/>
      <c r="F398" s="785"/>
      <c r="G398" s="785"/>
      <c r="H398" s="785"/>
      <c r="I398" s="785"/>
      <c r="J398" s="785"/>
      <c r="K398" s="785"/>
      <c r="L398" s="785"/>
      <c r="M398" s="785"/>
      <c r="N398" s="786"/>
    </row>
    <row r="399" spans="3:14" ht="13.5" customHeight="1" x14ac:dyDescent="0.2">
      <c r="C399" s="784"/>
      <c r="D399" s="785"/>
      <c r="E399" s="785"/>
      <c r="F399" s="785"/>
      <c r="G399" s="785"/>
      <c r="H399" s="785"/>
      <c r="I399" s="785"/>
      <c r="J399" s="785"/>
      <c r="K399" s="785"/>
      <c r="L399" s="785"/>
      <c r="M399" s="785"/>
      <c r="N399" s="786"/>
    </row>
    <row r="400" spans="3:14" ht="13.5" customHeight="1" x14ac:dyDescent="0.2">
      <c r="C400" s="784"/>
      <c r="D400" s="785"/>
      <c r="E400" s="785"/>
      <c r="F400" s="785"/>
      <c r="G400" s="785"/>
      <c r="H400" s="785"/>
      <c r="I400" s="785"/>
      <c r="J400" s="785"/>
      <c r="K400" s="785"/>
      <c r="L400" s="785"/>
      <c r="M400" s="785"/>
      <c r="N400" s="786"/>
    </row>
    <row r="401" spans="3:14" ht="13.5" customHeight="1" x14ac:dyDescent="0.2">
      <c r="C401" s="784"/>
      <c r="D401" s="785"/>
      <c r="E401" s="785"/>
      <c r="F401" s="785"/>
      <c r="G401" s="785"/>
      <c r="H401" s="785"/>
      <c r="I401" s="785"/>
      <c r="J401" s="785"/>
      <c r="K401" s="785"/>
      <c r="L401" s="785"/>
      <c r="M401" s="785"/>
      <c r="N401" s="786"/>
    </row>
    <row r="402" spans="3:14" ht="13.5" customHeight="1" x14ac:dyDescent="0.2">
      <c r="C402" s="784"/>
      <c r="D402" s="785"/>
      <c r="E402" s="785"/>
      <c r="F402" s="785"/>
      <c r="G402" s="785"/>
      <c r="H402" s="785"/>
      <c r="I402" s="785"/>
      <c r="J402" s="785"/>
      <c r="K402" s="785"/>
      <c r="L402" s="785"/>
      <c r="M402" s="785"/>
      <c r="N402" s="786"/>
    </row>
    <row r="403" spans="3:14" ht="13.5" customHeight="1" x14ac:dyDescent="0.2">
      <c r="C403" s="784"/>
      <c r="D403" s="785"/>
      <c r="E403" s="785"/>
      <c r="F403" s="785"/>
      <c r="G403" s="785"/>
      <c r="H403" s="785"/>
      <c r="I403" s="785"/>
      <c r="J403" s="785"/>
      <c r="K403" s="785"/>
      <c r="L403" s="785"/>
      <c r="M403" s="785"/>
      <c r="N403" s="786"/>
    </row>
    <row r="404" spans="3:14" ht="13.5" customHeight="1" x14ac:dyDescent="0.2">
      <c r="C404" s="784"/>
      <c r="D404" s="785"/>
      <c r="E404" s="785"/>
      <c r="F404" s="785"/>
      <c r="G404" s="785"/>
      <c r="H404" s="785"/>
      <c r="I404" s="785"/>
      <c r="J404" s="785"/>
      <c r="K404" s="785"/>
      <c r="L404" s="785"/>
      <c r="M404" s="785"/>
      <c r="N404" s="786"/>
    </row>
    <row r="405" spans="3:14" ht="13.5" customHeight="1" x14ac:dyDescent="0.2">
      <c r="C405" s="784"/>
      <c r="D405" s="785"/>
      <c r="E405" s="785"/>
      <c r="F405" s="785"/>
      <c r="G405" s="785"/>
      <c r="H405" s="785"/>
      <c r="I405" s="785"/>
      <c r="J405" s="785"/>
      <c r="K405" s="785"/>
      <c r="L405" s="785"/>
      <c r="M405" s="785"/>
      <c r="N405" s="786"/>
    </row>
    <row r="406" spans="3:14" ht="13.5" customHeight="1" x14ac:dyDescent="0.2">
      <c r="C406" s="784"/>
      <c r="D406" s="785"/>
      <c r="E406" s="785"/>
      <c r="F406" s="785"/>
      <c r="G406" s="785"/>
      <c r="H406" s="785"/>
      <c r="I406" s="785"/>
      <c r="J406" s="785"/>
      <c r="K406" s="785"/>
      <c r="L406" s="785"/>
      <c r="M406" s="785"/>
      <c r="N406" s="786"/>
    </row>
    <row r="407" spans="3:14" ht="13.5" customHeight="1" x14ac:dyDescent="0.2">
      <c r="C407" s="784"/>
      <c r="D407" s="785"/>
      <c r="E407" s="785"/>
      <c r="F407" s="785"/>
      <c r="G407" s="785"/>
      <c r="H407" s="785"/>
      <c r="I407" s="785"/>
      <c r="J407" s="785"/>
      <c r="K407" s="785"/>
      <c r="L407" s="785"/>
      <c r="M407" s="785"/>
      <c r="N407" s="786"/>
    </row>
    <row r="408" spans="3:14" ht="13.5" customHeight="1" x14ac:dyDescent="0.2">
      <c r="C408" s="784"/>
      <c r="D408" s="785"/>
      <c r="E408" s="785"/>
      <c r="F408" s="785"/>
      <c r="G408" s="785"/>
      <c r="H408" s="785"/>
      <c r="I408" s="785"/>
      <c r="J408" s="785"/>
      <c r="K408" s="785"/>
      <c r="L408" s="785"/>
      <c r="M408" s="785"/>
      <c r="N408" s="786"/>
    </row>
    <row r="409" spans="3:14" ht="13.5" customHeight="1" x14ac:dyDescent="0.2">
      <c r="C409" s="784"/>
      <c r="D409" s="785"/>
      <c r="E409" s="785"/>
      <c r="F409" s="785"/>
      <c r="G409" s="785"/>
      <c r="H409" s="785"/>
      <c r="I409" s="785"/>
      <c r="J409" s="785"/>
      <c r="K409" s="785"/>
      <c r="L409" s="785"/>
      <c r="M409" s="785"/>
      <c r="N409" s="786"/>
    </row>
    <row r="410" spans="3:14" ht="13.5" customHeight="1" x14ac:dyDescent="0.2">
      <c r="C410" s="784"/>
      <c r="D410" s="785"/>
      <c r="E410" s="785"/>
      <c r="F410" s="785"/>
      <c r="G410" s="785"/>
      <c r="H410" s="785"/>
      <c r="I410" s="785"/>
      <c r="J410" s="785"/>
      <c r="K410" s="785"/>
      <c r="L410" s="785"/>
      <c r="M410" s="785"/>
      <c r="N410" s="786"/>
    </row>
    <row r="411" spans="3:14" ht="13.5" customHeight="1" x14ac:dyDescent="0.2">
      <c r="C411" s="784"/>
      <c r="D411" s="785"/>
      <c r="E411" s="785"/>
      <c r="F411" s="785"/>
      <c r="G411" s="785"/>
      <c r="H411" s="785"/>
      <c r="I411" s="785"/>
      <c r="J411" s="785"/>
      <c r="K411" s="785"/>
      <c r="L411" s="785"/>
      <c r="M411" s="785"/>
      <c r="N411" s="786"/>
    </row>
    <row r="412" spans="3:14" ht="13.5" customHeight="1" x14ac:dyDescent="0.2">
      <c r="C412" s="784"/>
      <c r="D412" s="785"/>
      <c r="E412" s="785"/>
      <c r="F412" s="785"/>
      <c r="G412" s="785"/>
      <c r="H412" s="785"/>
      <c r="I412" s="785"/>
      <c r="J412" s="785"/>
      <c r="K412" s="785"/>
      <c r="L412" s="785"/>
      <c r="M412" s="785"/>
      <c r="N412" s="786"/>
    </row>
    <row r="413" spans="3:14" ht="13.5" customHeight="1" x14ac:dyDescent="0.2">
      <c r="C413" s="784"/>
      <c r="D413" s="785"/>
      <c r="E413" s="785"/>
      <c r="F413" s="785"/>
      <c r="G413" s="785"/>
      <c r="H413" s="785"/>
      <c r="I413" s="785"/>
      <c r="J413" s="785"/>
      <c r="K413" s="785"/>
      <c r="L413" s="785"/>
      <c r="M413" s="785"/>
      <c r="N413" s="786"/>
    </row>
    <row r="414" spans="3:14" ht="13.5" customHeight="1" x14ac:dyDescent="0.2">
      <c r="C414" s="784"/>
      <c r="D414" s="785"/>
      <c r="E414" s="785"/>
      <c r="F414" s="785"/>
      <c r="G414" s="785"/>
      <c r="H414" s="785"/>
      <c r="I414" s="785"/>
      <c r="J414" s="785"/>
      <c r="K414" s="785"/>
      <c r="L414" s="785"/>
      <c r="M414" s="785"/>
      <c r="N414" s="786"/>
    </row>
    <row r="415" spans="3:14" ht="13.5" customHeight="1" x14ac:dyDescent="0.2">
      <c r="C415" s="784"/>
      <c r="D415" s="785"/>
      <c r="E415" s="785"/>
      <c r="F415" s="785"/>
      <c r="G415" s="785"/>
      <c r="H415" s="785"/>
      <c r="I415" s="785"/>
      <c r="J415" s="785"/>
      <c r="K415" s="785"/>
      <c r="L415" s="785"/>
      <c r="M415" s="785"/>
      <c r="N415" s="786"/>
    </row>
    <row r="416" spans="3:14" ht="13.5" customHeight="1" x14ac:dyDescent="0.2">
      <c r="C416" s="784"/>
      <c r="D416" s="785"/>
      <c r="E416" s="785"/>
      <c r="F416" s="785"/>
      <c r="G416" s="785"/>
      <c r="H416" s="785"/>
      <c r="I416" s="785"/>
      <c r="J416" s="785"/>
      <c r="K416" s="785"/>
      <c r="L416" s="785"/>
      <c r="M416" s="785"/>
      <c r="N416" s="786"/>
    </row>
    <row r="417" spans="3:14" ht="13.5" customHeight="1" x14ac:dyDescent="0.2">
      <c r="C417" s="784"/>
      <c r="D417" s="785"/>
      <c r="E417" s="785"/>
      <c r="F417" s="785"/>
      <c r="G417" s="785"/>
      <c r="H417" s="785"/>
      <c r="I417" s="785"/>
      <c r="J417" s="785"/>
      <c r="K417" s="785"/>
      <c r="L417" s="785"/>
      <c r="M417" s="785"/>
      <c r="N417" s="786"/>
    </row>
    <row r="418" spans="3:14" ht="13.5" customHeight="1" x14ac:dyDescent="0.2">
      <c r="C418" s="784"/>
      <c r="D418" s="785"/>
      <c r="E418" s="785"/>
      <c r="F418" s="785"/>
      <c r="G418" s="785"/>
      <c r="H418" s="785"/>
      <c r="I418" s="785"/>
      <c r="J418" s="785"/>
      <c r="K418" s="785"/>
      <c r="L418" s="785"/>
      <c r="M418" s="785"/>
      <c r="N418" s="786"/>
    </row>
    <row r="419" spans="3:14" ht="13.5" customHeight="1" x14ac:dyDescent="0.2">
      <c r="C419" s="784"/>
      <c r="D419" s="785"/>
      <c r="E419" s="785"/>
      <c r="F419" s="785"/>
      <c r="G419" s="785"/>
      <c r="H419" s="785"/>
      <c r="I419" s="785"/>
      <c r="J419" s="785"/>
      <c r="K419" s="785"/>
      <c r="L419" s="785"/>
      <c r="M419" s="785"/>
      <c r="N419" s="786"/>
    </row>
    <row r="420" spans="3:14" ht="13.5" customHeight="1" x14ac:dyDescent="0.2">
      <c r="C420" s="784"/>
      <c r="D420" s="785"/>
      <c r="E420" s="785"/>
      <c r="F420" s="785"/>
      <c r="G420" s="785"/>
      <c r="H420" s="785"/>
      <c r="I420" s="785"/>
      <c r="J420" s="785"/>
      <c r="K420" s="785"/>
      <c r="L420" s="785"/>
      <c r="M420" s="785"/>
      <c r="N420" s="786"/>
    </row>
    <row r="421" spans="3:14" ht="13.5" customHeight="1" x14ac:dyDescent="0.2">
      <c r="C421" s="784"/>
      <c r="D421" s="785"/>
      <c r="E421" s="785"/>
      <c r="F421" s="785"/>
      <c r="G421" s="785"/>
      <c r="H421" s="785"/>
      <c r="I421" s="785"/>
      <c r="J421" s="785"/>
      <c r="K421" s="785"/>
      <c r="L421" s="785"/>
      <c r="M421" s="785"/>
      <c r="N421" s="786"/>
    </row>
    <row r="422" spans="3:14" ht="13.5" customHeight="1" x14ac:dyDescent="0.2">
      <c r="C422" s="784"/>
      <c r="D422" s="785"/>
      <c r="E422" s="785"/>
      <c r="F422" s="785"/>
      <c r="G422" s="785"/>
      <c r="H422" s="785"/>
      <c r="I422" s="785"/>
      <c r="J422" s="785"/>
      <c r="K422" s="785"/>
      <c r="L422" s="785"/>
      <c r="M422" s="785"/>
      <c r="N422" s="786"/>
    </row>
    <row r="423" spans="3:14" ht="13.5" customHeight="1" x14ac:dyDescent="0.2">
      <c r="C423" s="784"/>
      <c r="D423" s="785"/>
      <c r="E423" s="785"/>
      <c r="F423" s="785"/>
      <c r="G423" s="785"/>
      <c r="H423" s="785"/>
      <c r="I423" s="785"/>
      <c r="J423" s="785"/>
      <c r="K423" s="785"/>
      <c r="L423" s="785"/>
      <c r="M423" s="785"/>
      <c r="N423" s="786"/>
    </row>
    <row r="424" spans="3:14" ht="13.5" customHeight="1" x14ac:dyDescent="0.2">
      <c r="C424" s="784"/>
      <c r="D424" s="785"/>
      <c r="E424" s="785"/>
      <c r="F424" s="785"/>
      <c r="G424" s="785"/>
      <c r="H424" s="785"/>
      <c r="I424" s="785"/>
      <c r="J424" s="785"/>
      <c r="K424" s="785"/>
      <c r="L424" s="785"/>
      <c r="M424" s="785"/>
      <c r="N424" s="786"/>
    </row>
    <row r="425" spans="3:14" ht="13.5" customHeight="1" x14ac:dyDescent="0.2">
      <c r="C425" s="784"/>
      <c r="D425" s="785"/>
      <c r="E425" s="785"/>
      <c r="F425" s="785"/>
      <c r="G425" s="785"/>
      <c r="H425" s="785"/>
      <c r="I425" s="785"/>
      <c r="J425" s="785"/>
      <c r="K425" s="785"/>
      <c r="L425" s="785"/>
      <c r="M425" s="785"/>
      <c r="N425" s="786"/>
    </row>
    <row r="426" spans="3:14" ht="13.5" customHeight="1" x14ac:dyDescent="0.2">
      <c r="C426" s="784"/>
      <c r="D426" s="785"/>
      <c r="E426" s="785"/>
      <c r="F426" s="785"/>
      <c r="G426" s="785"/>
      <c r="H426" s="785"/>
      <c r="I426" s="785"/>
      <c r="J426" s="785"/>
      <c r="K426" s="785"/>
      <c r="L426" s="785"/>
      <c r="M426" s="785"/>
      <c r="N426" s="786"/>
    </row>
    <row r="427" spans="3:14" ht="13.5" customHeight="1" x14ac:dyDescent="0.2">
      <c r="C427" s="784"/>
      <c r="D427" s="785"/>
      <c r="E427" s="785"/>
      <c r="F427" s="785"/>
      <c r="G427" s="785"/>
      <c r="H427" s="785"/>
      <c r="I427" s="785"/>
      <c r="J427" s="785"/>
      <c r="K427" s="785"/>
      <c r="L427" s="785"/>
      <c r="M427" s="785"/>
      <c r="N427" s="786"/>
    </row>
    <row r="428" spans="3:14" ht="13.5" customHeight="1" x14ac:dyDescent="0.2">
      <c r="C428" s="787"/>
      <c r="D428" s="788"/>
      <c r="E428" s="788"/>
      <c r="F428" s="788"/>
      <c r="G428" s="788"/>
      <c r="H428" s="788"/>
      <c r="I428" s="788"/>
      <c r="J428" s="788"/>
      <c r="K428" s="788"/>
      <c r="L428" s="788"/>
      <c r="M428" s="788"/>
      <c r="N428" s="789"/>
    </row>
    <row r="429" spans="3:14" ht="13.5" customHeight="1" x14ac:dyDescent="0.2"/>
    <row r="430" spans="3:14" ht="13.5" customHeight="1" x14ac:dyDescent="0.2"/>
    <row r="431" spans="3:14" ht="13.5" customHeight="1" x14ac:dyDescent="0.2"/>
    <row r="432" spans="3:14" ht="13.5" customHeight="1" x14ac:dyDescent="0.2"/>
    <row r="433" spans="3:14" ht="13.5" customHeight="1" x14ac:dyDescent="0.2"/>
    <row r="434" spans="3:14" ht="13.5" customHeight="1" x14ac:dyDescent="0.2"/>
    <row r="435" spans="3:14" ht="13.5" customHeight="1" x14ac:dyDescent="0.2">
      <c r="C435" s="796" t="s">
        <v>475</v>
      </c>
      <c r="D435" s="767"/>
      <c r="E435" s="767"/>
      <c r="F435" s="767"/>
      <c r="G435" s="767"/>
      <c r="H435" s="767"/>
      <c r="I435" s="767"/>
      <c r="J435" s="767"/>
      <c r="K435" s="767"/>
      <c r="L435" s="767"/>
      <c r="M435" s="767"/>
      <c r="N435" s="795"/>
    </row>
    <row r="436" spans="3:14" ht="13.5" customHeight="1" x14ac:dyDescent="0.2">
      <c r="C436" s="769"/>
      <c r="D436" s="770"/>
      <c r="E436" s="770"/>
      <c r="F436" s="770"/>
      <c r="G436" s="770"/>
      <c r="H436" s="770"/>
      <c r="I436" s="770"/>
      <c r="J436" s="770"/>
      <c r="K436" s="770"/>
      <c r="L436" s="770"/>
      <c r="M436" s="770"/>
      <c r="N436" s="771"/>
    </row>
    <row r="437" spans="3:14" ht="13.5" customHeight="1" x14ac:dyDescent="0.2">
      <c r="C437" s="769"/>
      <c r="D437" s="770"/>
      <c r="E437" s="770"/>
      <c r="F437" s="770"/>
      <c r="G437" s="770"/>
      <c r="H437" s="770"/>
      <c r="I437" s="770"/>
      <c r="J437" s="770"/>
      <c r="K437" s="770"/>
      <c r="L437" s="770"/>
      <c r="M437" s="770"/>
      <c r="N437" s="771"/>
    </row>
    <row r="438" spans="3:14" ht="13.5" customHeight="1" x14ac:dyDescent="0.2">
      <c r="C438" s="769"/>
      <c r="D438" s="770"/>
      <c r="E438" s="770"/>
      <c r="F438" s="770"/>
      <c r="G438" s="770"/>
      <c r="H438" s="770"/>
      <c r="I438" s="770"/>
      <c r="J438" s="770"/>
      <c r="K438" s="770"/>
      <c r="L438" s="770"/>
      <c r="M438" s="770"/>
      <c r="N438" s="771"/>
    </row>
    <row r="439" spans="3:14" ht="13.5" customHeight="1" x14ac:dyDescent="0.2">
      <c r="C439" s="769"/>
      <c r="D439" s="770"/>
      <c r="E439" s="770"/>
      <c r="F439" s="770"/>
      <c r="G439" s="770"/>
      <c r="H439" s="770"/>
      <c r="I439" s="770"/>
      <c r="J439" s="770"/>
      <c r="K439" s="770"/>
      <c r="L439" s="770"/>
      <c r="M439" s="770"/>
      <c r="N439" s="771"/>
    </row>
    <row r="440" spans="3:14" ht="13.5" customHeight="1" x14ac:dyDescent="0.2">
      <c r="C440" s="769"/>
      <c r="D440" s="770"/>
      <c r="E440" s="770"/>
      <c r="F440" s="770"/>
      <c r="G440" s="770"/>
      <c r="H440" s="770"/>
      <c r="I440" s="770"/>
      <c r="J440" s="770"/>
      <c r="K440" s="770"/>
      <c r="L440" s="770"/>
      <c r="M440" s="770"/>
      <c r="N440" s="771"/>
    </row>
    <row r="441" spans="3:14" ht="13.5" customHeight="1" x14ac:dyDescent="0.2">
      <c r="C441" s="769"/>
      <c r="D441" s="770"/>
      <c r="E441" s="770"/>
      <c r="F441" s="770"/>
      <c r="G441" s="770"/>
      <c r="H441" s="770"/>
      <c r="I441" s="770"/>
      <c r="J441" s="770"/>
      <c r="K441" s="770"/>
      <c r="L441" s="770"/>
      <c r="M441" s="770"/>
      <c r="N441" s="771"/>
    </row>
    <row r="442" spans="3:14" ht="13.5" customHeight="1" x14ac:dyDescent="0.2">
      <c r="C442" s="769"/>
      <c r="D442" s="770"/>
      <c r="E442" s="770"/>
      <c r="F442" s="770"/>
      <c r="G442" s="770"/>
      <c r="H442" s="770"/>
      <c r="I442" s="770"/>
      <c r="J442" s="770"/>
      <c r="K442" s="770"/>
      <c r="L442" s="770"/>
      <c r="M442" s="770"/>
      <c r="N442" s="771"/>
    </row>
    <row r="443" spans="3:14" ht="13.5" customHeight="1" x14ac:dyDescent="0.2">
      <c r="C443" s="769"/>
      <c r="D443" s="770"/>
      <c r="E443" s="770"/>
      <c r="F443" s="770"/>
      <c r="G443" s="770"/>
      <c r="H443" s="770"/>
      <c r="I443" s="770"/>
      <c r="J443" s="770"/>
      <c r="K443" s="770"/>
      <c r="L443" s="770"/>
      <c r="M443" s="770"/>
      <c r="N443" s="771"/>
    </row>
    <row r="444" spans="3:14" ht="13.5" customHeight="1" x14ac:dyDescent="0.2">
      <c r="C444" s="769"/>
      <c r="D444" s="770"/>
      <c r="E444" s="770"/>
      <c r="F444" s="770"/>
      <c r="G444" s="770"/>
      <c r="H444" s="770"/>
      <c r="I444" s="770"/>
      <c r="J444" s="770"/>
      <c r="K444" s="770"/>
      <c r="L444" s="770"/>
      <c r="M444" s="770"/>
      <c r="N444" s="771"/>
    </row>
    <row r="445" spans="3:14" ht="13.5" customHeight="1" x14ac:dyDescent="0.2">
      <c r="C445" s="769"/>
      <c r="D445" s="770"/>
      <c r="E445" s="770"/>
      <c r="F445" s="770"/>
      <c r="G445" s="770"/>
      <c r="H445" s="770"/>
      <c r="I445" s="770"/>
      <c r="J445" s="770"/>
      <c r="K445" s="770"/>
      <c r="L445" s="770"/>
      <c r="M445" s="770"/>
      <c r="N445" s="771"/>
    </row>
    <row r="446" spans="3:14" ht="13.5" customHeight="1" x14ac:dyDescent="0.2">
      <c r="C446" s="769"/>
      <c r="D446" s="770"/>
      <c r="E446" s="770"/>
      <c r="F446" s="770"/>
      <c r="G446" s="770"/>
      <c r="H446" s="770"/>
      <c r="I446" s="770"/>
      <c r="J446" s="770"/>
      <c r="K446" s="770"/>
      <c r="L446" s="770"/>
      <c r="M446" s="770"/>
      <c r="N446" s="771"/>
    </row>
    <row r="447" spans="3:14" ht="13.5" customHeight="1" x14ac:dyDescent="0.2">
      <c r="C447" s="769"/>
      <c r="D447" s="770"/>
      <c r="E447" s="770"/>
      <c r="F447" s="770"/>
      <c r="G447" s="770"/>
      <c r="H447" s="770"/>
      <c r="I447" s="770"/>
      <c r="J447" s="770"/>
      <c r="K447" s="770"/>
      <c r="L447" s="770"/>
      <c r="M447" s="770"/>
      <c r="N447" s="771"/>
    </row>
    <row r="448" spans="3:14" ht="13.5" customHeight="1" x14ac:dyDescent="0.2">
      <c r="C448" s="769"/>
      <c r="D448" s="770"/>
      <c r="E448" s="770"/>
      <c r="F448" s="770"/>
      <c r="G448" s="770"/>
      <c r="H448" s="770"/>
      <c r="I448" s="770"/>
      <c r="J448" s="770"/>
      <c r="K448" s="770"/>
      <c r="L448" s="770"/>
      <c r="M448" s="770"/>
      <c r="N448" s="771"/>
    </row>
    <row r="449" spans="3:14" ht="13.5" customHeight="1" x14ac:dyDescent="0.2">
      <c r="C449" s="769"/>
      <c r="D449" s="770"/>
      <c r="E449" s="770"/>
      <c r="F449" s="770"/>
      <c r="G449" s="770"/>
      <c r="H449" s="770"/>
      <c r="I449" s="770"/>
      <c r="J449" s="770"/>
      <c r="K449" s="770"/>
      <c r="L449" s="770"/>
      <c r="M449" s="770"/>
      <c r="N449" s="771"/>
    </row>
    <row r="450" spans="3:14" ht="13.5" customHeight="1" x14ac:dyDescent="0.2">
      <c r="C450" s="769"/>
      <c r="D450" s="770"/>
      <c r="E450" s="770"/>
      <c r="F450" s="770"/>
      <c r="G450" s="770"/>
      <c r="H450" s="770"/>
      <c r="I450" s="770"/>
      <c r="J450" s="770"/>
      <c r="K450" s="770"/>
      <c r="L450" s="770"/>
      <c r="M450" s="770"/>
      <c r="N450" s="771"/>
    </row>
    <row r="451" spans="3:14" ht="13.5" customHeight="1" x14ac:dyDescent="0.2">
      <c r="C451" s="769"/>
      <c r="D451" s="770"/>
      <c r="E451" s="770"/>
      <c r="F451" s="770"/>
      <c r="G451" s="770"/>
      <c r="H451" s="770"/>
      <c r="I451" s="770"/>
      <c r="J451" s="770"/>
      <c r="K451" s="770"/>
      <c r="L451" s="770"/>
      <c r="M451" s="770"/>
      <c r="N451" s="771"/>
    </row>
    <row r="452" spans="3:14" ht="13.5" customHeight="1" x14ac:dyDescent="0.2">
      <c r="C452" s="769"/>
      <c r="D452" s="770"/>
      <c r="E452" s="770"/>
      <c r="F452" s="770"/>
      <c r="G452" s="770"/>
      <c r="H452" s="770"/>
      <c r="I452" s="770"/>
      <c r="J452" s="770"/>
      <c r="K452" s="770"/>
      <c r="L452" s="770"/>
      <c r="M452" s="770"/>
      <c r="N452" s="771"/>
    </row>
    <row r="453" spans="3:14" ht="13.5" customHeight="1" x14ac:dyDescent="0.2">
      <c r="C453" s="769"/>
      <c r="D453" s="770"/>
      <c r="E453" s="770"/>
      <c r="F453" s="770"/>
      <c r="G453" s="770"/>
      <c r="H453" s="770"/>
      <c r="I453" s="770"/>
      <c r="J453" s="770"/>
      <c r="K453" s="770"/>
      <c r="L453" s="770"/>
      <c r="M453" s="770"/>
      <c r="N453" s="771"/>
    </row>
    <row r="454" spans="3:14" ht="13.5" customHeight="1" x14ac:dyDescent="0.2">
      <c r="C454" s="769"/>
      <c r="D454" s="770"/>
      <c r="E454" s="770"/>
      <c r="F454" s="770"/>
      <c r="G454" s="770"/>
      <c r="H454" s="770"/>
      <c r="I454" s="770"/>
      <c r="J454" s="770"/>
      <c r="K454" s="770"/>
      <c r="L454" s="770"/>
      <c r="M454" s="770"/>
      <c r="N454" s="771"/>
    </row>
    <row r="455" spans="3:14" ht="13.5" customHeight="1" x14ac:dyDescent="0.2">
      <c r="C455" s="769"/>
      <c r="D455" s="770"/>
      <c r="E455" s="770"/>
      <c r="F455" s="770"/>
      <c r="G455" s="770"/>
      <c r="H455" s="770"/>
      <c r="I455" s="770"/>
      <c r="J455" s="770"/>
      <c r="K455" s="770"/>
      <c r="L455" s="770"/>
      <c r="M455" s="770"/>
      <c r="N455" s="771"/>
    </row>
    <row r="456" spans="3:14" ht="13.5" customHeight="1" x14ac:dyDescent="0.2">
      <c r="C456" s="769"/>
      <c r="D456" s="770"/>
      <c r="E456" s="770"/>
      <c r="F456" s="770"/>
      <c r="G456" s="770"/>
      <c r="H456" s="770"/>
      <c r="I456" s="770"/>
      <c r="J456" s="770"/>
      <c r="K456" s="770"/>
      <c r="L456" s="770"/>
      <c r="M456" s="770"/>
      <c r="N456" s="771"/>
    </row>
    <row r="457" spans="3:14" ht="13.5" customHeight="1" x14ac:dyDescent="0.2">
      <c r="C457" s="769"/>
      <c r="D457" s="770"/>
      <c r="E457" s="770"/>
      <c r="F457" s="770"/>
      <c r="G457" s="770"/>
      <c r="H457" s="770"/>
      <c r="I457" s="770"/>
      <c r="J457" s="770"/>
      <c r="K457" s="770"/>
      <c r="L457" s="770"/>
      <c r="M457" s="770"/>
      <c r="N457" s="771"/>
    </row>
    <row r="458" spans="3:14" ht="13.5" customHeight="1" x14ac:dyDescent="0.2">
      <c r="C458" s="769"/>
      <c r="D458" s="770"/>
      <c r="E458" s="770"/>
      <c r="F458" s="770"/>
      <c r="G458" s="770"/>
      <c r="H458" s="770"/>
      <c r="I458" s="770"/>
      <c r="J458" s="770"/>
      <c r="K458" s="770"/>
      <c r="L458" s="770"/>
      <c r="M458" s="770"/>
      <c r="N458" s="771"/>
    </row>
    <row r="459" spans="3:14" ht="13.5" customHeight="1" x14ac:dyDescent="0.2">
      <c r="C459" s="769"/>
      <c r="D459" s="770"/>
      <c r="E459" s="770"/>
      <c r="F459" s="770"/>
      <c r="G459" s="770"/>
      <c r="H459" s="770"/>
      <c r="I459" s="770"/>
      <c r="J459" s="770"/>
      <c r="K459" s="770"/>
      <c r="L459" s="770"/>
      <c r="M459" s="770"/>
      <c r="N459" s="771"/>
    </row>
    <row r="460" spans="3:14" ht="13.5" customHeight="1" x14ac:dyDescent="0.2">
      <c r="C460" s="769"/>
      <c r="D460" s="770"/>
      <c r="E460" s="770"/>
      <c r="F460" s="770"/>
      <c r="G460" s="770"/>
      <c r="H460" s="770"/>
      <c r="I460" s="770"/>
      <c r="J460" s="770"/>
      <c r="K460" s="770"/>
      <c r="L460" s="770"/>
      <c r="M460" s="770"/>
      <c r="N460" s="771"/>
    </row>
    <row r="461" spans="3:14" ht="13.5" customHeight="1" x14ac:dyDescent="0.2">
      <c r="C461" s="769"/>
      <c r="D461" s="770"/>
      <c r="E461" s="770"/>
      <c r="F461" s="770"/>
      <c r="G461" s="770"/>
      <c r="H461" s="770"/>
      <c r="I461" s="770"/>
      <c r="J461" s="770"/>
      <c r="K461" s="770"/>
      <c r="L461" s="770"/>
      <c r="M461" s="770"/>
      <c r="N461" s="771"/>
    </row>
    <row r="462" spans="3:14" ht="13.5" customHeight="1" x14ac:dyDescent="0.2">
      <c r="C462" s="769"/>
      <c r="D462" s="770"/>
      <c r="E462" s="770"/>
      <c r="F462" s="770"/>
      <c r="G462" s="770"/>
      <c r="H462" s="770"/>
      <c r="I462" s="770"/>
      <c r="J462" s="770"/>
      <c r="K462" s="770"/>
      <c r="L462" s="770"/>
      <c r="M462" s="770"/>
      <c r="N462" s="771"/>
    </row>
    <row r="463" spans="3:14" ht="13.5" customHeight="1" x14ac:dyDescent="0.2">
      <c r="C463" s="769"/>
      <c r="D463" s="770"/>
      <c r="E463" s="770"/>
      <c r="F463" s="770"/>
      <c r="G463" s="770"/>
      <c r="H463" s="770"/>
      <c r="I463" s="770"/>
      <c r="J463" s="770"/>
      <c r="K463" s="770"/>
      <c r="L463" s="770"/>
      <c r="M463" s="770"/>
      <c r="N463" s="771"/>
    </row>
    <row r="464" spans="3:14" ht="13.5" customHeight="1" x14ac:dyDescent="0.2">
      <c r="C464" s="769"/>
      <c r="D464" s="770"/>
      <c r="E464" s="770"/>
      <c r="F464" s="770"/>
      <c r="G464" s="770"/>
      <c r="H464" s="770"/>
      <c r="I464" s="770"/>
      <c r="J464" s="770"/>
      <c r="K464" s="770"/>
      <c r="L464" s="770"/>
      <c r="M464" s="770"/>
      <c r="N464" s="771"/>
    </row>
    <row r="465" spans="3:14" ht="13.5" customHeight="1" x14ac:dyDescent="0.2">
      <c r="C465" s="769"/>
      <c r="D465" s="770"/>
      <c r="E465" s="770"/>
      <c r="F465" s="770"/>
      <c r="G465" s="770"/>
      <c r="H465" s="770"/>
      <c r="I465" s="770"/>
      <c r="J465" s="770"/>
      <c r="K465" s="770"/>
      <c r="L465" s="770"/>
      <c r="M465" s="770"/>
      <c r="N465" s="771"/>
    </row>
    <row r="466" spans="3:14" ht="13.5" customHeight="1" x14ac:dyDescent="0.2">
      <c r="C466" s="769"/>
      <c r="D466" s="770"/>
      <c r="E466" s="770"/>
      <c r="F466" s="770"/>
      <c r="G466" s="770"/>
      <c r="H466" s="770"/>
      <c r="I466" s="770"/>
      <c r="J466" s="770"/>
      <c r="K466" s="770"/>
      <c r="L466" s="770"/>
      <c r="M466" s="770"/>
      <c r="N466" s="771"/>
    </row>
    <row r="467" spans="3:14" ht="13.5" customHeight="1" x14ac:dyDescent="0.2">
      <c r="C467" s="769"/>
      <c r="D467" s="770"/>
      <c r="E467" s="770"/>
      <c r="F467" s="770"/>
      <c r="G467" s="770"/>
      <c r="H467" s="770"/>
      <c r="I467" s="770"/>
      <c r="J467" s="770"/>
      <c r="K467" s="770"/>
      <c r="L467" s="770"/>
      <c r="M467" s="770"/>
      <c r="N467" s="771"/>
    </row>
    <row r="468" spans="3:14" ht="13.5" customHeight="1" x14ac:dyDescent="0.2">
      <c r="C468" s="769"/>
      <c r="D468" s="770"/>
      <c r="E468" s="770"/>
      <c r="F468" s="770"/>
      <c r="G468" s="770"/>
      <c r="H468" s="770"/>
      <c r="I468" s="770"/>
      <c r="J468" s="770"/>
      <c r="K468" s="770"/>
      <c r="L468" s="770"/>
      <c r="M468" s="770"/>
      <c r="N468" s="771"/>
    </row>
    <row r="469" spans="3:14" ht="13.5" customHeight="1" x14ac:dyDescent="0.2">
      <c r="C469" s="769"/>
      <c r="D469" s="770"/>
      <c r="E469" s="770"/>
      <c r="F469" s="770"/>
      <c r="G469" s="770"/>
      <c r="H469" s="770"/>
      <c r="I469" s="770"/>
      <c r="J469" s="770"/>
      <c r="K469" s="770"/>
      <c r="L469" s="770"/>
      <c r="M469" s="770"/>
      <c r="N469" s="771"/>
    </row>
    <row r="470" spans="3:14" ht="13.5" customHeight="1" x14ac:dyDescent="0.2">
      <c r="C470" s="769"/>
      <c r="D470" s="770"/>
      <c r="E470" s="770"/>
      <c r="F470" s="770"/>
      <c r="G470" s="770"/>
      <c r="H470" s="770"/>
      <c r="I470" s="770"/>
      <c r="J470" s="770"/>
      <c r="K470" s="770"/>
      <c r="L470" s="770"/>
      <c r="M470" s="770"/>
      <c r="N470" s="771"/>
    </row>
    <row r="471" spans="3:14" ht="13.5" customHeight="1" x14ac:dyDescent="0.2">
      <c r="C471" s="769"/>
      <c r="D471" s="770"/>
      <c r="E471" s="770"/>
      <c r="F471" s="770"/>
      <c r="G471" s="770"/>
      <c r="H471" s="770"/>
      <c r="I471" s="770"/>
      <c r="J471" s="770"/>
      <c r="K471" s="770"/>
      <c r="L471" s="770"/>
      <c r="M471" s="770"/>
      <c r="N471" s="771"/>
    </row>
    <row r="472" spans="3:14" ht="13.5" customHeight="1" x14ac:dyDescent="0.2">
      <c r="C472" s="769"/>
      <c r="D472" s="770"/>
      <c r="E472" s="770"/>
      <c r="F472" s="770"/>
      <c r="G472" s="770"/>
      <c r="H472" s="770"/>
      <c r="I472" s="770"/>
      <c r="J472" s="770"/>
      <c r="K472" s="770"/>
      <c r="L472" s="770"/>
      <c r="M472" s="770"/>
      <c r="N472" s="771"/>
    </row>
    <row r="473" spans="3:14" ht="13.5" customHeight="1" x14ac:dyDescent="0.2">
      <c r="C473" s="769"/>
      <c r="D473" s="770"/>
      <c r="E473" s="770"/>
      <c r="F473" s="770"/>
      <c r="G473" s="770"/>
      <c r="H473" s="770"/>
      <c r="I473" s="770"/>
      <c r="J473" s="770"/>
      <c r="K473" s="770"/>
      <c r="L473" s="770"/>
      <c r="M473" s="770"/>
      <c r="N473" s="771"/>
    </row>
    <row r="474" spans="3:14" ht="13.5" customHeight="1" x14ac:dyDescent="0.2">
      <c r="C474" s="769"/>
      <c r="D474" s="770"/>
      <c r="E474" s="770"/>
      <c r="F474" s="770"/>
      <c r="G474" s="770"/>
      <c r="H474" s="770"/>
      <c r="I474" s="770"/>
      <c r="J474" s="770"/>
      <c r="K474" s="770"/>
      <c r="L474" s="770"/>
      <c r="M474" s="770"/>
      <c r="N474" s="771"/>
    </row>
    <row r="475" spans="3:14" ht="13.5" customHeight="1" x14ac:dyDescent="0.2">
      <c r="C475" s="769"/>
      <c r="D475" s="770"/>
      <c r="E475" s="770"/>
      <c r="F475" s="770"/>
      <c r="G475" s="770"/>
      <c r="H475" s="770"/>
      <c r="I475" s="770"/>
      <c r="J475" s="770"/>
      <c r="K475" s="770"/>
      <c r="L475" s="770"/>
      <c r="M475" s="770"/>
      <c r="N475" s="771"/>
    </row>
    <row r="476" spans="3:14" ht="13.5" customHeight="1" x14ac:dyDescent="0.2">
      <c r="C476" s="769"/>
      <c r="D476" s="770"/>
      <c r="E476" s="770"/>
      <c r="F476" s="770"/>
      <c r="G476" s="770"/>
      <c r="H476" s="770"/>
      <c r="I476" s="770"/>
      <c r="J476" s="770"/>
      <c r="K476" s="770"/>
      <c r="L476" s="770"/>
      <c r="M476" s="770"/>
      <c r="N476" s="771"/>
    </row>
    <row r="477" spans="3:14" ht="13.5" customHeight="1" x14ac:dyDescent="0.2">
      <c r="C477" s="769"/>
      <c r="D477" s="770"/>
      <c r="E477" s="770"/>
      <c r="F477" s="770"/>
      <c r="G477" s="770"/>
      <c r="H477" s="770"/>
      <c r="I477" s="770"/>
      <c r="J477" s="770"/>
      <c r="K477" s="770"/>
      <c r="L477" s="770"/>
      <c r="M477" s="770"/>
      <c r="N477" s="771"/>
    </row>
    <row r="478" spans="3:14" ht="13.5" customHeight="1" x14ac:dyDescent="0.2">
      <c r="C478" s="769"/>
      <c r="D478" s="770"/>
      <c r="E478" s="770"/>
      <c r="F478" s="770"/>
      <c r="G478" s="770"/>
      <c r="H478" s="770"/>
      <c r="I478" s="770"/>
      <c r="J478" s="770"/>
      <c r="K478" s="770"/>
      <c r="L478" s="770"/>
      <c r="M478" s="770"/>
      <c r="N478" s="771"/>
    </row>
    <row r="479" spans="3:14" ht="13.5" customHeight="1" x14ac:dyDescent="0.2">
      <c r="C479" s="769"/>
      <c r="D479" s="770"/>
      <c r="E479" s="770"/>
      <c r="F479" s="770"/>
      <c r="G479" s="770"/>
      <c r="H479" s="770"/>
      <c r="I479" s="770"/>
      <c r="J479" s="770"/>
      <c r="K479" s="770"/>
      <c r="L479" s="770"/>
      <c r="M479" s="770"/>
      <c r="N479" s="771"/>
    </row>
    <row r="480" spans="3:14" ht="13.5" customHeight="1" x14ac:dyDescent="0.2">
      <c r="C480" s="769"/>
      <c r="D480" s="770"/>
      <c r="E480" s="770"/>
      <c r="F480" s="770"/>
      <c r="G480" s="770"/>
      <c r="H480" s="770"/>
      <c r="I480" s="770"/>
      <c r="J480" s="770"/>
      <c r="K480" s="770"/>
      <c r="L480" s="770"/>
      <c r="M480" s="770"/>
      <c r="N480" s="771"/>
    </row>
    <row r="481" spans="3:14" ht="13.5" customHeight="1" x14ac:dyDescent="0.2">
      <c r="C481" s="769"/>
      <c r="D481" s="770"/>
      <c r="E481" s="770"/>
      <c r="F481" s="770"/>
      <c r="G481" s="770"/>
      <c r="H481" s="770"/>
      <c r="I481" s="770"/>
      <c r="J481" s="770"/>
      <c r="K481" s="770"/>
      <c r="L481" s="770"/>
      <c r="M481" s="770"/>
      <c r="N481" s="771"/>
    </row>
    <row r="482" spans="3:14" ht="13.5" customHeight="1" x14ac:dyDescent="0.2">
      <c r="C482" s="769"/>
      <c r="D482" s="770"/>
      <c r="E482" s="770"/>
      <c r="F482" s="770"/>
      <c r="G482" s="770"/>
      <c r="H482" s="770"/>
      <c r="I482" s="770"/>
      <c r="J482" s="770"/>
      <c r="K482" s="770"/>
      <c r="L482" s="770"/>
      <c r="M482" s="770"/>
      <c r="N482" s="771"/>
    </row>
    <row r="483" spans="3:14" ht="13.5" customHeight="1" x14ac:dyDescent="0.2">
      <c r="C483" s="769"/>
      <c r="D483" s="770"/>
      <c r="E483" s="770"/>
      <c r="F483" s="770"/>
      <c r="G483" s="770"/>
      <c r="H483" s="770"/>
      <c r="I483" s="770"/>
      <c r="J483" s="770"/>
      <c r="K483" s="770"/>
      <c r="L483" s="770"/>
      <c r="M483" s="770"/>
      <c r="N483" s="771"/>
    </row>
    <row r="484" spans="3:14" ht="13.5" customHeight="1" x14ac:dyDescent="0.2">
      <c r="C484" s="769"/>
      <c r="D484" s="770"/>
      <c r="E484" s="770"/>
      <c r="F484" s="770"/>
      <c r="G484" s="770"/>
      <c r="H484" s="770"/>
      <c r="I484" s="770"/>
      <c r="J484" s="770"/>
      <c r="K484" s="770"/>
      <c r="L484" s="770"/>
      <c r="M484" s="770"/>
      <c r="N484" s="771"/>
    </row>
    <row r="485" spans="3:14" ht="13.5" customHeight="1" x14ac:dyDescent="0.2">
      <c r="C485" s="769"/>
      <c r="D485" s="770"/>
      <c r="E485" s="770"/>
      <c r="F485" s="770"/>
      <c r="G485" s="770"/>
      <c r="H485" s="770"/>
      <c r="I485" s="770"/>
      <c r="J485" s="770"/>
      <c r="K485" s="770"/>
      <c r="L485" s="770"/>
      <c r="M485" s="770"/>
      <c r="N485" s="771"/>
    </row>
    <row r="486" spans="3:14" ht="13.5" customHeight="1" x14ac:dyDescent="0.2">
      <c r="C486" s="769"/>
      <c r="D486" s="770"/>
      <c r="E486" s="770"/>
      <c r="F486" s="770"/>
      <c r="G486" s="770"/>
      <c r="H486" s="770"/>
      <c r="I486" s="770"/>
      <c r="J486" s="770"/>
      <c r="K486" s="770"/>
      <c r="L486" s="770"/>
      <c r="M486" s="770"/>
      <c r="N486" s="771"/>
    </row>
    <row r="487" spans="3:14" ht="13.5" customHeight="1" x14ac:dyDescent="0.2">
      <c r="C487" s="772"/>
      <c r="D487" s="773"/>
      <c r="E487" s="773"/>
      <c r="F487" s="773"/>
      <c r="G487" s="773"/>
      <c r="H487" s="773"/>
      <c r="I487" s="773"/>
      <c r="J487" s="773"/>
      <c r="K487" s="773"/>
      <c r="L487" s="773"/>
      <c r="M487" s="773"/>
      <c r="N487" s="774"/>
    </row>
    <row r="488" spans="3:14" ht="13.5" customHeight="1" x14ac:dyDescent="0.2"/>
    <row r="489" spans="3:14" ht="13.5" customHeight="1" x14ac:dyDescent="0.2"/>
    <row r="490" spans="3:14" ht="13.5" customHeight="1" x14ac:dyDescent="0.2"/>
    <row r="491" spans="3:14" ht="13.5" customHeight="1" x14ac:dyDescent="0.2"/>
    <row r="492" spans="3:14" ht="13.5" customHeight="1" x14ac:dyDescent="0.2"/>
    <row r="493" spans="3:14" ht="13.5" customHeight="1" x14ac:dyDescent="0.2">
      <c r="C493" s="796" t="s">
        <v>463</v>
      </c>
      <c r="D493" s="797"/>
      <c r="E493" s="797"/>
      <c r="F493" s="797"/>
      <c r="G493" s="797"/>
      <c r="H493" s="797"/>
      <c r="I493" s="797"/>
      <c r="J493" s="797"/>
      <c r="K493" s="797"/>
      <c r="L493" s="797"/>
      <c r="M493" s="797"/>
      <c r="N493" s="798"/>
    </row>
    <row r="494" spans="3:14" ht="13.5" customHeight="1" x14ac:dyDescent="0.2">
      <c r="C494" s="799"/>
      <c r="D494" s="800"/>
      <c r="E494" s="800"/>
      <c r="F494" s="800"/>
      <c r="G494" s="800"/>
      <c r="H494" s="800"/>
      <c r="I494" s="800"/>
      <c r="J494" s="800"/>
      <c r="K494" s="800"/>
      <c r="L494" s="800"/>
      <c r="M494" s="800"/>
      <c r="N494" s="801"/>
    </row>
    <row r="495" spans="3:14" ht="13.5" customHeight="1" x14ac:dyDescent="0.2">
      <c r="C495" s="799"/>
      <c r="D495" s="800"/>
      <c r="E495" s="800"/>
      <c r="F495" s="800"/>
      <c r="G495" s="800"/>
      <c r="H495" s="800"/>
      <c r="I495" s="800"/>
      <c r="J495" s="800"/>
      <c r="K495" s="800"/>
      <c r="L495" s="800"/>
      <c r="M495" s="800"/>
      <c r="N495" s="801"/>
    </row>
    <row r="496" spans="3:14" ht="13.5" customHeight="1" x14ac:dyDescent="0.2">
      <c r="C496" s="799"/>
      <c r="D496" s="800"/>
      <c r="E496" s="800"/>
      <c r="F496" s="800"/>
      <c r="G496" s="800"/>
      <c r="H496" s="800"/>
      <c r="I496" s="800"/>
      <c r="J496" s="800"/>
      <c r="K496" s="800"/>
      <c r="L496" s="800"/>
      <c r="M496" s="800"/>
      <c r="N496" s="801"/>
    </row>
    <row r="497" spans="3:14" ht="13.5" customHeight="1" x14ac:dyDescent="0.2">
      <c r="C497" s="799"/>
      <c r="D497" s="800"/>
      <c r="E497" s="800"/>
      <c r="F497" s="800"/>
      <c r="G497" s="800"/>
      <c r="H497" s="800"/>
      <c r="I497" s="800"/>
      <c r="J497" s="800"/>
      <c r="K497" s="800"/>
      <c r="L497" s="800"/>
      <c r="M497" s="800"/>
      <c r="N497" s="801"/>
    </row>
    <row r="498" spans="3:14" ht="13.5" customHeight="1" x14ac:dyDescent="0.2">
      <c r="C498" s="799"/>
      <c r="D498" s="800"/>
      <c r="E498" s="800"/>
      <c r="F498" s="800"/>
      <c r="G498" s="800"/>
      <c r="H498" s="800"/>
      <c r="I498" s="800"/>
      <c r="J498" s="800"/>
      <c r="K498" s="800"/>
      <c r="L498" s="800"/>
      <c r="M498" s="800"/>
      <c r="N498" s="801"/>
    </row>
    <row r="499" spans="3:14" ht="13.5" customHeight="1" x14ac:dyDescent="0.2">
      <c r="C499" s="799"/>
      <c r="D499" s="800"/>
      <c r="E499" s="800"/>
      <c r="F499" s="800"/>
      <c r="G499" s="800"/>
      <c r="H499" s="800"/>
      <c r="I499" s="800"/>
      <c r="J499" s="800"/>
      <c r="K499" s="800"/>
      <c r="L499" s="800"/>
      <c r="M499" s="800"/>
      <c r="N499" s="801"/>
    </row>
    <row r="500" spans="3:14" ht="13.5" customHeight="1" x14ac:dyDescent="0.2">
      <c r="C500" s="799"/>
      <c r="D500" s="800"/>
      <c r="E500" s="800"/>
      <c r="F500" s="800"/>
      <c r="G500" s="800"/>
      <c r="H500" s="800"/>
      <c r="I500" s="800"/>
      <c r="J500" s="800"/>
      <c r="K500" s="800"/>
      <c r="L500" s="800"/>
      <c r="M500" s="800"/>
      <c r="N500" s="801"/>
    </row>
    <row r="501" spans="3:14" ht="13.5" customHeight="1" x14ac:dyDescent="0.2">
      <c r="C501" s="799"/>
      <c r="D501" s="800"/>
      <c r="E501" s="800"/>
      <c r="F501" s="800"/>
      <c r="G501" s="800"/>
      <c r="H501" s="800"/>
      <c r="I501" s="800"/>
      <c r="J501" s="800"/>
      <c r="K501" s="800"/>
      <c r="L501" s="800"/>
      <c r="M501" s="800"/>
      <c r="N501" s="801"/>
    </row>
    <row r="502" spans="3:14" ht="13.5" customHeight="1" x14ac:dyDescent="0.2">
      <c r="C502" s="799"/>
      <c r="D502" s="800"/>
      <c r="E502" s="800"/>
      <c r="F502" s="800"/>
      <c r="G502" s="800"/>
      <c r="H502" s="800"/>
      <c r="I502" s="800"/>
      <c r="J502" s="800"/>
      <c r="K502" s="800"/>
      <c r="L502" s="800"/>
      <c r="M502" s="800"/>
      <c r="N502" s="801"/>
    </row>
    <row r="503" spans="3:14" ht="13.5" customHeight="1" x14ac:dyDescent="0.2">
      <c r="C503" s="799"/>
      <c r="D503" s="800"/>
      <c r="E503" s="800"/>
      <c r="F503" s="800"/>
      <c r="G503" s="800"/>
      <c r="H503" s="800"/>
      <c r="I503" s="800"/>
      <c r="J503" s="800"/>
      <c r="K503" s="800"/>
      <c r="L503" s="800"/>
      <c r="M503" s="800"/>
      <c r="N503" s="801"/>
    </row>
    <row r="504" spans="3:14" ht="13.5" customHeight="1" x14ac:dyDescent="0.2">
      <c r="C504" s="799"/>
      <c r="D504" s="800"/>
      <c r="E504" s="800"/>
      <c r="F504" s="800"/>
      <c r="G504" s="800"/>
      <c r="H504" s="800"/>
      <c r="I504" s="800"/>
      <c r="J504" s="800"/>
      <c r="K504" s="800"/>
      <c r="L504" s="800"/>
      <c r="M504" s="800"/>
      <c r="N504" s="801"/>
    </row>
    <row r="505" spans="3:14" ht="13.5" customHeight="1" x14ac:dyDescent="0.2">
      <c r="C505" s="799"/>
      <c r="D505" s="800"/>
      <c r="E505" s="800"/>
      <c r="F505" s="800"/>
      <c r="G505" s="800"/>
      <c r="H505" s="800"/>
      <c r="I505" s="800"/>
      <c r="J505" s="800"/>
      <c r="K505" s="800"/>
      <c r="L505" s="800"/>
      <c r="M505" s="800"/>
      <c r="N505" s="801"/>
    </row>
    <row r="506" spans="3:14" ht="13.5" customHeight="1" x14ac:dyDescent="0.2">
      <c r="C506" s="799"/>
      <c r="D506" s="800"/>
      <c r="E506" s="800"/>
      <c r="F506" s="800"/>
      <c r="G506" s="800"/>
      <c r="H506" s="800"/>
      <c r="I506" s="800"/>
      <c r="J506" s="800"/>
      <c r="K506" s="800"/>
      <c r="L506" s="800"/>
      <c r="M506" s="800"/>
      <c r="N506" s="801"/>
    </row>
    <row r="507" spans="3:14" x14ac:dyDescent="0.2">
      <c r="C507" s="799"/>
      <c r="D507" s="800"/>
      <c r="E507" s="800"/>
      <c r="F507" s="800"/>
      <c r="G507" s="800"/>
      <c r="H507" s="800"/>
      <c r="I507" s="800"/>
      <c r="J507" s="800"/>
      <c r="K507" s="800"/>
      <c r="L507" s="800"/>
      <c r="M507" s="800"/>
      <c r="N507" s="801"/>
    </row>
    <row r="508" spans="3:14" ht="13.5" customHeight="1" x14ac:dyDescent="0.2">
      <c r="C508" s="799"/>
      <c r="D508" s="800"/>
      <c r="E508" s="800"/>
      <c r="F508" s="800"/>
      <c r="G508" s="800"/>
      <c r="H508" s="800"/>
      <c r="I508" s="800"/>
      <c r="J508" s="800"/>
      <c r="K508" s="800"/>
      <c r="L508" s="800"/>
      <c r="M508" s="800"/>
      <c r="N508" s="801"/>
    </row>
    <row r="509" spans="3:14" ht="13.5" customHeight="1" x14ac:dyDescent="0.2">
      <c r="C509" s="799"/>
      <c r="D509" s="800"/>
      <c r="E509" s="800"/>
      <c r="F509" s="800"/>
      <c r="G509" s="800"/>
      <c r="H509" s="800"/>
      <c r="I509" s="800"/>
      <c r="J509" s="800"/>
      <c r="K509" s="800"/>
      <c r="L509" s="800"/>
      <c r="M509" s="800"/>
      <c r="N509" s="801"/>
    </row>
    <row r="510" spans="3:14" ht="13.5" customHeight="1" x14ac:dyDescent="0.2">
      <c r="C510" s="799"/>
      <c r="D510" s="800"/>
      <c r="E510" s="800"/>
      <c r="F510" s="800"/>
      <c r="G510" s="800"/>
      <c r="H510" s="800"/>
      <c r="I510" s="800"/>
      <c r="J510" s="800"/>
      <c r="K510" s="800"/>
      <c r="L510" s="800"/>
      <c r="M510" s="800"/>
      <c r="N510" s="801"/>
    </row>
    <row r="511" spans="3:14" ht="13.5" customHeight="1" x14ac:dyDescent="0.2">
      <c r="C511" s="799"/>
      <c r="D511" s="800"/>
      <c r="E511" s="800"/>
      <c r="F511" s="800"/>
      <c r="G511" s="800"/>
      <c r="H511" s="800"/>
      <c r="I511" s="800"/>
      <c r="J511" s="800"/>
      <c r="K511" s="800"/>
      <c r="L511" s="800"/>
      <c r="M511" s="800"/>
      <c r="N511" s="801"/>
    </row>
    <row r="512" spans="3:14" ht="13.5" customHeight="1" x14ac:dyDescent="0.2">
      <c r="C512" s="799"/>
      <c r="D512" s="800"/>
      <c r="E512" s="800"/>
      <c r="F512" s="800"/>
      <c r="G512" s="800"/>
      <c r="H512" s="800"/>
      <c r="I512" s="800"/>
      <c r="J512" s="800"/>
      <c r="K512" s="800"/>
      <c r="L512" s="800"/>
      <c r="M512" s="800"/>
      <c r="N512" s="801"/>
    </row>
    <row r="513" spans="3:14" ht="13.5" customHeight="1" x14ac:dyDescent="0.2">
      <c r="C513" s="799"/>
      <c r="D513" s="800"/>
      <c r="E513" s="800"/>
      <c r="F513" s="800"/>
      <c r="G513" s="800"/>
      <c r="H513" s="800"/>
      <c r="I513" s="800"/>
      <c r="J513" s="800"/>
      <c r="K513" s="800"/>
      <c r="L513" s="800"/>
      <c r="M513" s="800"/>
      <c r="N513" s="801"/>
    </row>
    <row r="514" spans="3:14" ht="13.5" customHeight="1" x14ac:dyDescent="0.2">
      <c r="C514" s="799"/>
      <c r="D514" s="800"/>
      <c r="E514" s="800"/>
      <c r="F514" s="800"/>
      <c r="G514" s="800"/>
      <c r="H514" s="800"/>
      <c r="I514" s="800"/>
      <c r="J514" s="800"/>
      <c r="K514" s="800"/>
      <c r="L514" s="800"/>
      <c r="M514" s="800"/>
      <c r="N514" s="801"/>
    </row>
    <row r="515" spans="3:14" ht="13.5" customHeight="1" x14ac:dyDescent="0.2">
      <c r="C515" s="799"/>
      <c r="D515" s="800"/>
      <c r="E515" s="800"/>
      <c r="F515" s="800"/>
      <c r="G515" s="800"/>
      <c r="H515" s="800"/>
      <c r="I515" s="800"/>
      <c r="J515" s="800"/>
      <c r="K515" s="800"/>
      <c r="L515" s="800"/>
      <c r="M515" s="800"/>
      <c r="N515" s="801"/>
    </row>
    <row r="516" spans="3:14" ht="13.5" customHeight="1" x14ac:dyDescent="0.2">
      <c r="C516" s="799"/>
      <c r="D516" s="800"/>
      <c r="E516" s="800"/>
      <c r="F516" s="800"/>
      <c r="G516" s="800"/>
      <c r="H516" s="800"/>
      <c r="I516" s="800"/>
      <c r="J516" s="800"/>
      <c r="K516" s="800"/>
      <c r="L516" s="800"/>
      <c r="M516" s="800"/>
      <c r="N516" s="801"/>
    </row>
    <row r="517" spans="3:14" ht="13.5" customHeight="1" x14ac:dyDescent="0.2">
      <c r="C517" s="799"/>
      <c r="D517" s="800"/>
      <c r="E517" s="800"/>
      <c r="F517" s="800"/>
      <c r="G517" s="800"/>
      <c r="H517" s="800"/>
      <c r="I517" s="800"/>
      <c r="J517" s="800"/>
      <c r="K517" s="800"/>
      <c r="L517" s="800"/>
      <c r="M517" s="800"/>
      <c r="N517" s="801"/>
    </row>
    <row r="518" spans="3:14" ht="13.5" customHeight="1" x14ac:dyDescent="0.2">
      <c r="C518" s="799"/>
      <c r="D518" s="800"/>
      <c r="E518" s="800"/>
      <c r="F518" s="800"/>
      <c r="G518" s="800"/>
      <c r="H518" s="800"/>
      <c r="I518" s="800"/>
      <c r="J518" s="800"/>
      <c r="K518" s="800"/>
      <c r="L518" s="800"/>
      <c r="M518" s="800"/>
      <c r="N518" s="801"/>
    </row>
    <row r="519" spans="3:14" ht="13.5" customHeight="1" x14ac:dyDescent="0.2">
      <c r="C519" s="799"/>
      <c r="D519" s="800"/>
      <c r="E519" s="800"/>
      <c r="F519" s="800"/>
      <c r="G519" s="800"/>
      <c r="H519" s="800"/>
      <c r="I519" s="800"/>
      <c r="J519" s="800"/>
      <c r="K519" s="800"/>
      <c r="L519" s="800"/>
      <c r="M519" s="800"/>
      <c r="N519" s="801"/>
    </row>
    <row r="520" spans="3:14" ht="13.5" customHeight="1" x14ac:dyDescent="0.2">
      <c r="C520" s="799"/>
      <c r="D520" s="800"/>
      <c r="E520" s="800"/>
      <c r="F520" s="800"/>
      <c r="G520" s="800"/>
      <c r="H520" s="800"/>
      <c r="I520" s="800"/>
      <c r="J520" s="800"/>
      <c r="K520" s="800"/>
      <c r="L520" s="800"/>
      <c r="M520" s="800"/>
      <c r="N520" s="801"/>
    </row>
    <row r="521" spans="3:14" ht="13.5" customHeight="1" x14ac:dyDescent="0.2">
      <c r="C521" s="799"/>
      <c r="D521" s="800"/>
      <c r="E521" s="800"/>
      <c r="F521" s="800"/>
      <c r="G521" s="800"/>
      <c r="H521" s="800"/>
      <c r="I521" s="800"/>
      <c r="J521" s="800"/>
      <c r="K521" s="800"/>
      <c r="L521" s="800"/>
      <c r="M521" s="800"/>
      <c r="N521" s="801"/>
    </row>
    <row r="522" spans="3:14" ht="13.5" customHeight="1" x14ac:dyDescent="0.2">
      <c r="C522" s="799"/>
      <c r="D522" s="800"/>
      <c r="E522" s="800"/>
      <c r="F522" s="800"/>
      <c r="G522" s="800"/>
      <c r="H522" s="800"/>
      <c r="I522" s="800"/>
      <c r="J522" s="800"/>
      <c r="K522" s="800"/>
      <c r="L522" s="800"/>
      <c r="M522" s="800"/>
      <c r="N522" s="801"/>
    </row>
    <row r="523" spans="3:14" ht="13.5" customHeight="1" x14ac:dyDescent="0.2">
      <c r="C523" s="799"/>
      <c r="D523" s="800"/>
      <c r="E523" s="800"/>
      <c r="F523" s="800"/>
      <c r="G523" s="800"/>
      <c r="H523" s="800"/>
      <c r="I523" s="800"/>
      <c r="J523" s="800"/>
      <c r="K523" s="800"/>
      <c r="L523" s="800"/>
      <c r="M523" s="800"/>
      <c r="N523" s="801"/>
    </row>
    <row r="524" spans="3:14" ht="13.5" customHeight="1" x14ac:dyDescent="0.2">
      <c r="C524" s="799"/>
      <c r="D524" s="800"/>
      <c r="E524" s="800"/>
      <c r="F524" s="800"/>
      <c r="G524" s="800"/>
      <c r="H524" s="800"/>
      <c r="I524" s="800"/>
      <c r="J524" s="800"/>
      <c r="K524" s="800"/>
      <c r="L524" s="800"/>
      <c r="M524" s="800"/>
      <c r="N524" s="801"/>
    </row>
    <row r="525" spans="3:14" ht="13.5" customHeight="1" x14ac:dyDescent="0.2">
      <c r="C525" s="799"/>
      <c r="D525" s="800"/>
      <c r="E525" s="800"/>
      <c r="F525" s="800"/>
      <c r="G525" s="800"/>
      <c r="H525" s="800"/>
      <c r="I525" s="800"/>
      <c r="J525" s="800"/>
      <c r="K525" s="800"/>
      <c r="L525" s="800"/>
      <c r="M525" s="800"/>
      <c r="N525" s="801"/>
    </row>
    <row r="526" spans="3:14" ht="13.5" customHeight="1" x14ac:dyDescent="0.2">
      <c r="C526" s="799"/>
      <c r="D526" s="800"/>
      <c r="E526" s="800"/>
      <c r="F526" s="800"/>
      <c r="G526" s="800"/>
      <c r="H526" s="800"/>
      <c r="I526" s="800"/>
      <c r="J526" s="800"/>
      <c r="K526" s="800"/>
      <c r="L526" s="800"/>
      <c r="M526" s="800"/>
      <c r="N526" s="801"/>
    </row>
    <row r="527" spans="3:14" ht="13.5" customHeight="1" x14ac:dyDescent="0.2">
      <c r="C527" s="799"/>
      <c r="D527" s="800"/>
      <c r="E527" s="800"/>
      <c r="F527" s="800"/>
      <c r="G527" s="800"/>
      <c r="H527" s="800"/>
      <c r="I527" s="800"/>
      <c r="J527" s="800"/>
      <c r="K527" s="800"/>
      <c r="L527" s="800"/>
      <c r="M527" s="800"/>
      <c r="N527" s="801"/>
    </row>
    <row r="528" spans="3:14" ht="13.5" customHeight="1" x14ac:dyDescent="0.2">
      <c r="C528" s="799"/>
      <c r="D528" s="800"/>
      <c r="E528" s="800"/>
      <c r="F528" s="800"/>
      <c r="G528" s="800"/>
      <c r="H528" s="800"/>
      <c r="I528" s="800"/>
      <c r="J528" s="800"/>
      <c r="K528" s="800"/>
      <c r="L528" s="800"/>
      <c r="M528" s="800"/>
      <c r="N528" s="801"/>
    </row>
    <row r="529" spans="3:14" ht="13.5" customHeight="1" x14ac:dyDescent="0.2">
      <c r="C529" s="799"/>
      <c r="D529" s="800"/>
      <c r="E529" s="800"/>
      <c r="F529" s="800"/>
      <c r="G529" s="800"/>
      <c r="H529" s="800"/>
      <c r="I529" s="800"/>
      <c r="J529" s="800"/>
      <c r="K529" s="800"/>
      <c r="L529" s="800"/>
      <c r="M529" s="800"/>
      <c r="N529" s="801"/>
    </row>
    <row r="530" spans="3:14" ht="13.5" customHeight="1" x14ac:dyDescent="0.2">
      <c r="C530" s="799"/>
      <c r="D530" s="800"/>
      <c r="E530" s="800"/>
      <c r="F530" s="800"/>
      <c r="G530" s="800"/>
      <c r="H530" s="800"/>
      <c r="I530" s="800"/>
      <c r="J530" s="800"/>
      <c r="K530" s="800"/>
      <c r="L530" s="800"/>
      <c r="M530" s="800"/>
      <c r="N530" s="801"/>
    </row>
    <row r="531" spans="3:14" ht="13.5" customHeight="1" x14ac:dyDescent="0.2">
      <c r="C531" s="799"/>
      <c r="D531" s="800"/>
      <c r="E531" s="800"/>
      <c r="F531" s="800"/>
      <c r="G531" s="800"/>
      <c r="H531" s="800"/>
      <c r="I531" s="800"/>
      <c r="J531" s="800"/>
      <c r="K531" s="800"/>
      <c r="L531" s="800"/>
      <c r="M531" s="800"/>
      <c r="N531" s="801"/>
    </row>
    <row r="532" spans="3:14" ht="13.5" customHeight="1" x14ac:dyDescent="0.2">
      <c r="C532" s="799"/>
      <c r="D532" s="800"/>
      <c r="E532" s="800"/>
      <c r="F532" s="800"/>
      <c r="G532" s="800"/>
      <c r="H532" s="800"/>
      <c r="I532" s="800"/>
      <c r="J532" s="800"/>
      <c r="K532" s="800"/>
      <c r="L532" s="800"/>
      <c r="M532" s="800"/>
      <c r="N532" s="801"/>
    </row>
    <row r="533" spans="3:14" ht="13.5" customHeight="1" x14ac:dyDescent="0.2">
      <c r="C533" s="799"/>
      <c r="D533" s="800"/>
      <c r="E533" s="800"/>
      <c r="F533" s="800"/>
      <c r="G533" s="800"/>
      <c r="H533" s="800"/>
      <c r="I533" s="800"/>
      <c r="J533" s="800"/>
      <c r="K533" s="800"/>
      <c r="L533" s="800"/>
      <c r="M533" s="800"/>
      <c r="N533" s="801"/>
    </row>
    <row r="534" spans="3:14" ht="13.5" customHeight="1" x14ac:dyDescent="0.2">
      <c r="C534" s="799"/>
      <c r="D534" s="800"/>
      <c r="E534" s="800"/>
      <c r="F534" s="800"/>
      <c r="G534" s="800"/>
      <c r="H534" s="800"/>
      <c r="I534" s="800"/>
      <c r="J534" s="800"/>
      <c r="K534" s="800"/>
      <c r="L534" s="800"/>
      <c r="M534" s="800"/>
      <c r="N534" s="801"/>
    </row>
    <row r="535" spans="3:14" ht="13.5" customHeight="1" x14ac:dyDescent="0.2">
      <c r="C535" s="799"/>
      <c r="D535" s="800"/>
      <c r="E535" s="800"/>
      <c r="F535" s="800"/>
      <c r="G535" s="800"/>
      <c r="H535" s="800"/>
      <c r="I535" s="800"/>
      <c r="J535" s="800"/>
      <c r="K535" s="800"/>
      <c r="L535" s="800"/>
      <c r="M535" s="800"/>
      <c r="N535" s="801"/>
    </row>
    <row r="536" spans="3:14" ht="13.5" customHeight="1" x14ac:dyDescent="0.2">
      <c r="C536" s="799"/>
      <c r="D536" s="800"/>
      <c r="E536" s="800"/>
      <c r="F536" s="800"/>
      <c r="G536" s="800"/>
      <c r="H536" s="800"/>
      <c r="I536" s="800"/>
      <c r="J536" s="800"/>
      <c r="K536" s="800"/>
      <c r="L536" s="800"/>
      <c r="M536" s="800"/>
      <c r="N536" s="801"/>
    </row>
    <row r="537" spans="3:14" ht="13.5" customHeight="1" x14ac:dyDescent="0.2">
      <c r="C537" s="799"/>
      <c r="D537" s="800"/>
      <c r="E537" s="800"/>
      <c r="F537" s="800"/>
      <c r="G537" s="800"/>
      <c r="H537" s="800"/>
      <c r="I537" s="800"/>
      <c r="J537" s="800"/>
      <c r="K537" s="800"/>
      <c r="L537" s="800"/>
      <c r="M537" s="800"/>
      <c r="N537" s="801"/>
    </row>
    <row r="538" spans="3:14" ht="13.5" customHeight="1" x14ac:dyDescent="0.2">
      <c r="C538" s="799"/>
      <c r="D538" s="800"/>
      <c r="E538" s="800"/>
      <c r="F538" s="800"/>
      <c r="G538" s="800"/>
      <c r="H538" s="800"/>
      <c r="I538" s="800"/>
      <c r="J538" s="800"/>
      <c r="K538" s="800"/>
      <c r="L538" s="800"/>
      <c r="M538" s="800"/>
      <c r="N538" s="801"/>
    </row>
    <row r="539" spans="3:14" ht="13.5" customHeight="1" x14ac:dyDescent="0.2">
      <c r="C539" s="799"/>
      <c r="D539" s="800"/>
      <c r="E539" s="800"/>
      <c r="F539" s="800"/>
      <c r="G539" s="800"/>
      <c r="H539" s="800"/>
      <c r="I539" s="800"/>
      <c r="J539" s="800"/>
      <c r="K539" s="800"/>
      <c r="L539" s="800"/>
      <c r="M539" s="800"/>
      <c r="N539" s="801"/>
    </row>
    <row r="540" spans="3:14" ht="13.5" customHeight="1" x14ac:dyDescent="0.2">
      <c r="C540" s="799"/>
      <c r="D540" s="800"/>
      <c r="E540" s="800"/>
      <c r="F540" s="800"/>
      <c r="G540" s="800"/>
      <c r="H540" s="800"/>
      <c r="I540" s="800"/>
      <c r="J540" s="800"/>
      <c r="K540" s="800"/>
      <c r="L540" s="800"/>
      <c r="M540" s="800"/>
      <c r="N540" s="801"/>
    </row>
    <row r="541" spans="3:14" ht="13.5" customHeight="1" x14ac:dyDescent="0.2">
      <c r="C541" s="799"/>
      <c r="D541" s="800"/>
      <c r="E541" s="800"/>
      <c r="F541" s="800"/>
      <c r="G541" s="800"/>
      <c r="H541" s="800"/>
      <c r="I541" s="800"/>
      <c r="J541" s="800"/>
      <c r="K541" s="800"/>
      <c r="L541" s="800"/>
      <c r="M541" s="800"/>
      <c r="N541" s="801"/>
    </row>
    <row r="542" spans="3:14" ht="13.5" customHeight="1" x14ac:dyDescent="0.2">
      <c r="C542" s="799"/>
      <c r="D542" s="800"/>
      <c r="E542" s="800"/>
      <c r="F542" s="800"/>
      <c r="G542" s="800"/>
      <c r="H542" s="800"/>
      <c r="I542" s="800"/>
      <c r="J542" s="800"/>
      <c r="K542" s="800"/>
      <c r="L542" s="800"/>
      <c r="M542" s="800"/>
      <c r="N542" s="801"/>
    </row>
    <row r="543" spans="3:14" ht="13.5" customHeight="1" x14ac:dyDescent="0.2">
      <c r="C543" s="799"/>
      <c r="D543" s="800"/>
      <c r="E543" s="800"/>
      <c r="F543" s="800"/>
      <c r="G543" s="800"/>
      <c r="H543" s="800"/>
      <c r="I543" s="800"/>
      <c r="J543" s="800"/>
      <c r="K543" s="800"/>
      <c r="L543" s="800"/>
      <c r="M543" s="800"/>
      <c r="N543" s="801"/>
    </row>
    <row r="544" spans="3:14" ht="13.5" customHeight="1" x14ac:dyDescent="0.2">
      <c r="C544" s="799"/>
      <c r="D544" s="800"/>
      <c r="E544" s="800"/>
      <c r="F544" s="800"/>
      <c r="G544" s="800"/>
      <c r="H544" s="800"/>
      <c r="I544" s="800"/>
      <c r="J544" s="800"/>
      <c r="K544" s="800"/>
      <c r="L544" s="800"/>
      <c r="M544" s="800"/>
      <c r="N544" s="801"/>
    </row>
    <row r="545" spans="3:14" ht="13.5" customHeight="1" x14ac:dyDescent="0.2">
      <c r="C545" s="799"/>
      <c r="D545" s="800"/>
      <c r="E545" s="800"/>
      <c r="F545" s="800"/>
      <c r="G545" s="800"/>
      <c r="H545" s="800"/>
      <c r="I545" s="800"/>
      <c r="J545" s="800"/>
      <c r="K545" s="800"/>
      <c r="L545" s="800"/>
      <c r="M545" s="800"/>
      <c r="N545" s="801"/>
    </row>
    <row r="546" spans="3:14" ht="13.5" customHeight="1" x14ac:dyDescent="0.2">
      <c r="C546" s="799"/>
      <c r="D546" s="800"/>
      <c r="E546" s="800"/>
      <c r="F546" s="800"/>
      <c r="G546" s="800"/>
      <c r="H546" s="800"/>
      <c r="I546" s="800"/>
      <c r="J546" s="800"/>
      <c r="K546" s="800"/>
      <c r="L546" s="800"/>
      <c r="M546" s="800"/>
      <c r="N546" s="801"/>
    </row>
    <row r="547" spans="3:14" ht="13.5" customHeight="1" x14ac:dyDescent="0.2">
      <c r="C547" s="799"/>
      <c r="D547" s="800"/>
      <c r="E547" s="800"/>
      <c r="F547" s="800"/>
      <c r="G547" s="800"/>
      <c r="H547" s="800"/>
      <c r="I547" s="800"/>
      <c r="J547" s="800"/>
      <c r="K547" s="800"/>
      <c r="L547" s="800"/>
      <c r="M547" s="800"/>
      <c r="N547" s="801"/>
    </row>
    <row r="548" spans="3:14" ht="13.5" customHeight="1" x14ac:dyDescent="0.2">
      <c r="C548" s="799"/>
      <c r="D548" s="800"/>
      <c r="E548" s="800"/>
      <c r="F548" s="800"/>
      <c r="G548" s="800"/>
      <c r="H548" s="800"/>
      <c r="I548" s="800"/>
      <c r="J548" s="800"/>
      <c r="K548" s="800"/>
      <c r="L548" s="800"/>
      <c r="M548" s="800"/>
      <c r="N548" s="801"/>
    </row>
    <row r="549" spans="3:14" ht="13.5" customHeight="1" x14ac:dyDescent="0.2">
      <c r="C549" s="799"/>
      <c r="D549" s="800"/>
      <c r="E549" s="800"/>
      <c r="F549" s="800"/>
      <c r="G549" s="800"/>
      <c r="H549" s="800"/>
      <c r="I549" s="800"/>
      <c r="J549" s="800"/>
      <c r="K549" s="800"/>
      <c r="L549" s="800"/>
      <c r="M549" s="800"/>
      <c r="N549" s="801"/>
    </row>
    <row r="550" spans="3:14" ht="13.5" customHeight="1" x14ac:dyDescent="0.2">
      <c r="C550" s="802"/>
      <c r="D550" s="803"/>
      <c r="E550" s="803"/>
      <c r="F550" s="803"/>
      <c r="G550" s="803"/>
      <c r="H550" s="803"/>
      <c r="I550" s="803"/>
      <c r="J550" s="803"/>
      <c r="K550" s="803"/>
      <c r="L550" s="803"/>
      <c r="M550" s="803"/>
      <c r="N550" s="804"/>
    </row>
    <row r="551" spans="3:14" ht="13.5" customHeight="1" x14ac:dyDescent="0.2"/>
    <row r="552" spans="3:14" ht="13.5" customHeight="1" x14ac:dyDescent="0.2"/>
    <row r="553" spans="3:14" x14ac:dyDescent="0.2">
      <c r="C553" s="781" t="s">
        <v>223</v>
      </c>
      <c r="D553" s="782"/>
      <c r="E553" s="782"/>
      <c r="F553" s="782"/>
      <c r="G553" s="782"/>
      <c r="H553" s="782"/>
      <c r="I553" s="782"/>
      <c r="J553" s="782"/>
      <c r="K553" s="782"/>
      <c r="L553" s="782"/>
      <c r="M553" s="782"/>
      <c r="N553" s="783"/>
    </row>
    <row r="554" spans="3:14" x14ac:dyDescent="0.2">
      <c r="C554" s="784"/>
      <c r="D554" s="785"/>
      <c r="E554" s="785"/>
      <c r="F554" s="785"/>
      <c r="G554" s="785"/>
      <c r="H554" s="785"/>
      <c r="I554" s="785"/>
      <c r="J554" s="785"/>
      <c r="K554" s="785"/>
      <c r="L554" s="785"/>
      <c r="M554" s="785"/>
      <c r="N554" s="786"/>
    </row>
    <row r="555" spans="3:14" x14ac:dyDescent="0.2">
      <c r="C555" s="784"/>
      <c r="D555" s="785"/>
      <c r="E555" s="785"/>
      <c r="F555" s="785"/>
      <c r="G555" s="785"/>
      <c r="H555" s="785"/>
      <c r="I555" s="785"/>
      <c r="J555" s="785"/>
      <c r="K555" s="785"/>
      <c r="L555" s="785"/>
      <c r="M555" s="785"/>
      <c r="N555" s="786"/>
    </row>
    <row r="556" spans="3:14" x14ac:dyDescent="0.2">
      <c r="C556" s="784"/>
      <c r="D556" s="785"/>
      <c r="E556" s="785"/>
      <c r="F556" s="785"/>
      <c r="G556" s="785"/>
      <c r="H556" s="785"/>
      <c r="I556" s="785"/>
      <c r="J556" s="785"/>
      <c r="K556" s="785"/>
      <c r="L556" s="785"/>
      <c r="M556" s="785"/>
      <c r="N556" s="786"/>
    </row>
    <row r="557" spans="3:14" x14ac:dyDescent="0.2">
      <c r="C557" s="784"/>
      <c r="D557" s="785"/>
      <c r="E557" s="785"/>
      <c r="F557" s="785"/>
      <c r="G557" s="785"/>
      <c r="H557" s="785"/>
      <c r="I557" s="785"/>
      <c r="J557" s="785"/>
      <c r="K557" s="785"/>
      <c r="L557" s="785"/>
      <c r="M557" s="785"/>
      <c r="N557" s="786"/>
    </row>
    <row r="558" spans="3:14" x14ac:dyDescent="0.2">
      <c r="C558" s="784"/>
      <c r="D558" s="785"/>
      <c r="E558" s="785"/>
      <c r="F558" s="785"/>
      <c r="G558" s="785"/>
      <c r="H558" s="785"/>
      <c r="I558" s="785"/>
      <c r="J558" s="785"/>
      <c r="K558" s="785"/>
      <c r="L558" s="785"/>
      <c r="M558" s="785"/>
      <c r="N558" s="786"/>
    </row>
    <row r="559" spans="3:14" x14ac:dyDescent="0.2">
      <c r="C559" s="784"/>
      <c r="D559" s="785"/>
      <c r="E559" s="785"/>
      <c r="F559" s="785"/>
      <c r="G559" s="785"/>
      <c r="H559" s="785"/>
      <c r="I559" s="785"/>
      <c r="J559" s="785"/>
      <c r="K559" s="785"/>
      <c r="L559" s="785"/>
      <c r="M559" s="785"/>
      <c r="N559" s="786"/>
    </row>
    <row r="560" spans="3:14" x14ac:dyDescent="0.2">
      <c r="C560" s="784"/>
      <c r="D560" s="785"/>
      <c r="E560" s="785"/>
      <c r="F560" s="785"/>
      <c r="G560" s="785"/>
      <c r="H560" s="785"/>
      <c r="I560" s="785"/>
      <c r="J560" s="785"/>
      <c r="K560" s="785"/>
      <c r="L560" s="785"/>
      <c r="M560" s="785"/>
      <c r="N560" s="786"/>
    </row>
    <row r="561" spans="3:14" x14ac:dyDescent="0.2">
      <c r="C561" s="787"/>
      <c r="D561" s="788"/>
      <c r="E561" s="788"/>
      <c r="F561" s="788"/>
      <c r="G561" s="788"/>
      <c r="H561" s="788"/>
      <c r="I561" s="788"/>
      <c r="J561" s="788"/>
      <c r="K561" s="788"/>
      <c r="L561" s="788"/>
      <c r="M561" s="788"/>
      <c r="N561" s="789"/>
    </row>
    <row r="562" spans="3:14" x14ac:dyDescent="0.2">
      <c r="F562" s="256"/>
      <c r="G562" s="256"/>
      <c r="H562" s="256"/>
      <c r="I562" s="256"/>
      <c r="J562" s="256"/>
      <c r="K562" s="256"/>
    </row>
    <row r="563" spans="3:14" x14ac:dyDescent="0.2">
      <c r="F563" s="256"/>
      <c r="G563" s="256"/>
      <c r="H563" s="256"/>
      <c r="I563" s="256"/>
      <c r="J563" s="256"/>
      <c r="K563" s="256"/>
    </row>
    <row r="564" spans="3:14" x14ac:dyDescent="0.2">
      <c r="F564" s="256"/>
      <c r="G564" s="256"/>
      <c r="H564" s="256"/>
      <c r="I564" s="256"/>
      <c r="J564" s="256"/>
      <c r="K564" s="256"/>
    </row>
    <row r="565" spans="3:14" x14ac:dyDescent="0.2">
      <c r="F565" s="256"/>
      <c r="G565" s="256"/>
      <c r="H565" s="256"/>
      <c r="I565" s="256"/>
      <c r="J565" s="256"/>
      <c r="K565" s="256"/>
    </row>
    <row r="566" spans="3:14" x14ac:dyDescent="0.2">
      <c r="F566" s="256"/>
      <c r="G566" s="256"/>
      <c r="H566" s="256"/>
      <c r="I566" s="256"/>
      <c r="J566" s="256"/>
      <c r="K566" s="256"/>
    </row>
    <row r="567" spans="3:14" x14ac:dyDescent="0.2">
      <c r="F567" s="418"/>
      <c r="G567" s="256"/>
      <c r="H567" s="256"/>
      <c r="I567" s="256"/>
      <c r="J567" s="256"/>
      <c r="K567" s="256"/>
    </row>
    <row r="568" spans="3:14" x14ac:dyDescent="0.2">
      <c r="F568" s="418"/>
      <c r="G568" s="256"/>
      <c r="H568" s="256"/>
      <c r="I568" s="256"/>
      <c r="J568" s="256"/>
      <c r="K568" s="256"/>
    </row>
    <row r="569" spans="3:14" x14ac:dyDescent="0.2">
      <c r="F569" s="418"/>
      <c r="G569" s="256"/>
      <c r="H569" s="256"/>
      <c r="I569" s="256"/>
      <c r="J569" s="256"/>
      <c r="K569" s="256"/>
    </row>
    <row r="570" spans="3:14" x14ac:dyDescent="0.2">
      <c r="F570" s="418"/>
      <c r="G570" s="256"/>
      <c r="H570" s="256"/>
      <c r="I570" s="256"/>
      <c r="J570" s="256"/>
      <c r="K570" s="256"/>
    </row>
    <row r="571" spans="3:14" x14ac:dyDescent="0.2">
      <c r="F571" s="418"/>
      <c r="G571" s="256"/>
      <c r="H571" s="256"/>
      <c r="I571" s="256"/>
      <c r="J571" s="256"/>
      <c r="K571" s="256"/>
    </row>
    <row r="572" spans="3:14" x14ac:dyDescent="0.2">
      <c r="F572" s="418"/>
      <c r="G572" s="256"/>
      <c r="H572" s="256"/>
      <c r="I572" s="256"/>
      <c r="J572" s="256"/>
      <c r="K572" s="256"/>
    </row>
    <row r="573" spans="3:14" x14ac:dyDescent="0.2">
      <c r="F573" s="418"/>
      <c r="G573" s="256"/>
      <c r="H573" s="256"/>
      <c r="I573" s="256"/>
      <c r="J573" s="256"/>
      <c r="K573" s="256"/>
    </row>
    <row r="574" spans="3:14" x14ac:dyDescent="0.2">
      <c r="F574" s="256" t="s">
        <v>361</v>
      </c>
      <c r="G574" s="256"/>
      <c r="H574" s="256"/>
      <c r="I574" s="256"/>
      <c r="J574" s="256"/>
      <c r="K574" s="256"/>
    </row>
    <row r="575" spans="3:14" x14ac:dyDescent="0.2">
      <c r="F575" s="256" t="s">
        <v>175</v>
      </c>
      <c r="G575" s="256"/>
      <c r="H575" s="256"/>
      <c r="I575" s="256"/>
      <c r="J575" s="256"/>
      <c r="K575" s="256" t="s">
        <v>72</v>
      </c>
    </row>
    <row r="576" spans="3:14" x14ac:dyDescent="0.2">
      <c r="F576" s="256" t="s">
        <v>176</v>
      </c>
      <c r="G576" s="256"/>
      <c r="H576" s="256"/>
      <c r="I576" s="256"/>
      <c r="J576" s="256"/>
      <c r="K576" s="256"/>
    </row>
    <row r="577" spans="6:11" x14ac:dyDescent="0.2">
      <c r="F577" s="256" t="s">
        <v>177</v>
      </c>
      <c r="G577" s="256"/>
      <c r="H577" s="256"/>
      <c r="I577" s="256"/>
      <c r="J577" s="256"/>
      <c r="K577" s="256"/>
    </row>
    <row r="578" spans="6:11" x14ac:dyDescent="0.2">
      <c r="F578" s="256" t="s">
        <v>178</v>
      </c>
      <c r="G578" s="256"/>
      <c r="H578" s="256"/>
      <c r="I578" s="256"/>
      <c r="J578" s="256"/>
      <c r="K578" s="256"/>
    </row>
    <row r="579" spans="6:11" x14ac:dyDescent="0.2">
      <c r="F579" s="256" t="s">
        <v>179</v>
      </c>
      <c r="G579" s="256"/>
      <c r="H579" s="256"/>
      <c r="I579" s="256"/>
      <c r="J579" s="256"/>
      <c r="K579" s="256"/>
    </row>
    <row r="580" spans="6:11" x14ac:dyDescent="0.2">
      <c r="F580" s="256" t="s">
        <v>180</v>
      </c>
      <c r="G580" s="256"/>
      <c r="H580" s="256"/>
      <c r="I580" s="256"/>
      <c r="J580" s="256"/>
      <c r="K580" s="256"/>
    </row>
    <row r="581" spans="6:11" x14ac:dyDescent="0.2">
      <c r="F581" s="256" t="s">
        <v>181</v>
      </c>
      <c r="G581" s="256"/>
      <c r="H581" s="256"/>
      <c r="I581" s="256"/>
      <c r="J581" s="256"/>
      <c r="K581" s="256"/>
    </row>
    <row r="582" spans="6:11" x14ac:dyDescent="0.2">
      <c r="F582" s="256" t="s">
        <v>182</v>
      </c>
      <c r="G582" s="256"/>
      <c r="H582" s="256"/>
      <c r="I582" s="256"/>
      <c r="J582" s="256"/>
      <c r="K582" s="256"/>
    </row>
    <row r="583" spans="6:11" x14ac:dyDescent="0.2">
      <c r="F583" s="256" t="s">
        <v>183</v>
      </c>
      <c r="G583" s="256"/>
      <c r="H583" s="256"/>
      <c r="I583" s="256"/>
      <c r="J583" s="256"/>
      <c r="K583" s="256"/>
    </row>
    <row r="584" spans="6:11" x14ac:dyDescent="0.2">
      <c r="F584" s="256" t="s">
        <v>1</v>
      </c>
      <c r="G584" s="256"/>
      <c r="H584" s="256"/>
      <c r="I584" s="256"/>
      <c r="J584" s="256"/>
      <c r="K584" s="256"/>
    </row>
    <row r="585" spans="6:11" x14ac:dyDescent="0.2">
      <c r="F585" s="256" t="s">
        <v>2</v>
      </c>
      <c r="G585" s="256"/>
      <c r="H585" s="256"/>
      <c r="I585" s="256"/>
      <c r="J585" s="256"/>
      <c r="K585" s="256"/>
    </row>
    <row r="586" spans="6:11" x14ac:dyDescent="0.2">
      <c r="F586" s="256" t="s">
        <v>3</v>
      </c>
      <c r="G586" s="256"/>
      <c r="H586" s="256"/>
      <c r="I586" s="256"/>
      <c r="J586" s="256"/>
      <c r="K586" s="256"/>
    </row>
    <row r="587" spans="6:11" x14ac:dyDescent="0.2">
      <c r="F587" s="256" t="s">
        <v>4</v>
      </c>
      <c r="G587" s="256"/>
      <c r="H587" s="256"/>
      <c r="I587" s="256"/>
      <c r="J587" s="256"/>
      <c r="K587" s="256"/>
    </row>
    <row r="588" spans="6:11" x14ac:dyDescent="0.2">
      <c r="F588" s="256" t="s">
        <v>5</v>
      </c>
      <c r="G588" s="256"/>
      <c r="H588" s="256"/>
      <c r="I588" s="256"/>
      <c r="J588" s="256"/>
      <c r="K588" s="256"/>
    </row>
    <row r="589" spans="6:11" x14ac:dyDescent="0.2">
      <c r="F589" s="256" t="s">
        <v>6</v>
      </c>
      <c r="G589" s="256"/>
      <c r="H589" s="256"/>
      <c r="I589" s="256"/>
      <c r="J589" s="256"/>
      <c r="K589" s="256"/>
    </row>
    <row r="590" spans="6:11" x14ac:dyDescent="0.2">
      <c r="F590" s="256" t="s">
        <v>7</v>
      </c>
      <c r="G590" s="256"/>
      <c r="H590" s="256"/>
      <c r="I590" s="256"/>
      <c r="J590" s="256"/>
      <c r="K590" s="256"/>
    </row>
    <row r="591" spans="6:11" x14ac:dyDescent="0.2">
      <c r="F591" s="256" t="s">
        <v>8</v>
      </c>
      <c r="G591" s="256"/>
      <c r="H591" s="256"/>
      <c r="I591" s="256"/>
      <c r="J591" s="256"/>
      <c r="K591" s="256"/>
    </row>
    <row r="592" spans="6:11" x14ac:dyDescent="0.2">
      <c r="F592" s="256" t="s">
        <v>9</v>
      </c>
      <c r="G592" s="256"/>
      <c r="H592" s="256"/>
      <c r="I592" s="256"/>
      <c r="J592" s="256"/>
      <c r="K592" s="256"/>
    </row>
    <row r="593" spans="6:11" x14ac:dyDescent="0.2">
      <c r="F593" s="256" t="s">
        <v>10</v>
      </c>
      <c r="G593" s="256"/>
      <c r="H593" s="256"/>
      <c r="I593" s="256"/>
      <c r="J593" s="256"/>
      <c r="K593" s="256"/>
    </row>
    <row r="594" spans="6:11" x14ac:dyDescent="0.2">
      <c r="F594" s="256" t="s">
        <v>11</v>
      </c>
      <c r="G594" s="256"/>
      <c r="H594" s="256"/>
      <c r="I594" s="256"/>
      <c r="J594" s="256"/>
      <c r="K594" s="256"/>
    </row>
    <row r="595" spans="6:11" x14ac:dyDescent="0.2">
      <c r="F595" s="256" t="s">
        <v>12</v>
      </c>
      <c r="G595" s="256"/>
      <c r="H595" s="256"/>
      <c r="I595" s="256"/>
      <c r="J595" s="256"/>
      <c r="K595" s="256"/>
    </row>
    <row r="596" spans="6:11" x14ac:dyDescent="0.2">
      <c r="F596" s="256" t="s">
        <v>13</v>
      </c>
      <c r="G596" s="256"/>
      <c r="H596" s="256"/>
      <c r="I596" s="256"/>
      <c r="J596" s="256"/>
      <c r="K596" s="256"/>
    </row>
    <row r="597" spans="6:11" x14ac:dyDescent="0.2">
      <c r="F597" s="256" t="s">
        <v>14</v>
      </c>
      <c r="G597" s="256"/>
      <c r="H597" s="256"/>
      <c r="I597" s="256"/>
      <c r="J597" s="256"/>
      <c r="K597" s="256"/>
    </row>
    <row r="598" spans="6:11" x14ac:dyDescent="0.2">
      <c r="F598" s="256" t="s">
        <v>15</v>
      </c>
      <c r="G598" s="256"/>
      <c r="H598" s="256"/>
      <c r="I598" s="256"/>
      <c r="J598" s="256"/>
      <c r="K598" s="256"/>
    </row>
    <row r="599" spans="6:11" x14ac:dyDescent="0.2">
      <c r="F599" s="256" t="s">
        <v>16</v>
      </c>
      <c r="G599" s="256"/>
      <c r="H599" s="256"/>
      <c r="I599" s="256"/>
      <c r="J599" s="256"/>
      <c r="K599" s="256"/>
    </row>
    <row r="600" spans="6:11" x14ac:dyDescent="0.2">
      <c r="F600" s="256" t="s">
        <v>17</v>
      </c>
      <c r="G600" s="256"/>
      <c r="H600" s="256"/>
      <c r="I600" s="256"/>
      <c r="J600" s="256"/>
      <c r="K600" s="256"/>
    </row>
    <row r="601" spans="6:11" x14ac:dyDescent="0.2">
      <c r="F601" s="256" t="s">
        <v>18</v>
      </c>
      <c r="G601" s="256"/>
      <c r="H601" s="256"/>
      <c r="I601" s="256"/>
      <c r="J601" s="256"/>
      <c r="K601" s="256"/>
    </row>
    <row r="602" spans="6:11" x14ac:dyDescent="0.2">
      <c r="F602" s="256" t="s">
        <v>19</v>
      </c>
      <c r="G602" s="256"/>
      <c r="H602" s="256"/>
      <c r="I602" s="256"/>
      <c r="J602" s="256"/>
      <c r="K602" s="256"/>
    </row>
    <row r="603" spans="6:11" x14ac:dyDescent="0.2">
      <c r="F603" s="256" t="s">
        <v>20</v>
      </c>
      <c r="G603" s="256"/>
      <c r="H603" s="256"/>
      <c r="I603" s="256"/>
      <c r="J603" s="256"/>
      <c r="K603" s="256"/>
    </row>
    <row r="604" spans="6:11" x14ac:dyDescent="0.2">
      <c r="F604" s="256" t="s">
        <v>21</v>
      </c>
      <c r="G604" s="256"/>
      <c r="H604" s="256"/>
      <c r="I604" s="256"/>
      <c r="J604" s="256"/>
      <c r="K604" s="256"/>
    </row>
    <row r="605" spans="6:11" x14ac:dyDescent="0.2">
      <c r="F605" s="256" t="s">
        <v>22</v>
      </c>
      <c r="G605" s="256"/>
      <c r="H605" s="256"/>
      <c r="I605" s="256"/>
      <c r="J605" s="256"/>
      <c r="K605" s="256"/>
    </row>
    <row r="606" spans="6:11" x14ac:dyDescent="0.2">
      <c r="F606" s="256" t="s">
        <v>23</v>
      </c>
      <c r="G606" s="256"/>
      <c r="H606" s="256"/>
      <c r="I606" s="256"/>
      <c r="J606" s="256"/>
      <c r="K606" s="256"/>
    </row>
    <row r="607" spans="6:11" x14ac:dyDescent="0.2">
      <c r="F607" s="256" t="s">
        <v>24</v>
      </c>
      <c r="G607" s="256"/>
      <c r="H607" s="256"/>
      <c r="I607" s="256"/>
      <c r="J607" s="256"/>
      <c r="K607" s="256"/>
    </row>
    <row r="608" spans="6:11" x14ac:dyDescent="0.2">
      <c r="F608" s="256" t="s">
        <v>25</v>
      </c>
      <c r="G608" s="256"/>
      <c r="H608" s="256"/>
      <c r="I608" s="256"/>
      <c r="J608" s="256"/>
      <c r="K608" s="256"/>
    </row>
    <row r="609" spans="6:11" x14ac:dyDescent="0.2">
      <c r="F609" s="256" t="s">
        <v>26</v>
      </c>
      <c r="G609" s="256"/>
      <c r="H609" s="256"/>
      <c r="I609" s="256"/>
      <c r="J609" s="256"/>
      <c r="K609" s="256"/>
    </row>
    <row r="610" spans="6:11" x14ac:dyDescent="0.2">
      <c r="F610" s="256" t="s">
        <v>27</v>
      </c>
      <c r="G610" s="256"/>
      <c r="H610" s="256"/>
      <c r="I610" s="256"/>
      <c r="J610" s="256"/>
      <c r="K610" s="256"/>
    </row>
    <row r="611" spans="6:11" x14ac:dyDescent="0.2">
      <c r="F611" s="256" t="s">
        <v>28</v>
      </c>
      <c r="G611" s="256"/>
      <c r="H611" s="256"/>
      <c r="I611" s="256"/>
      <c r="J611" s="256"/>
      <c r="K611" s="256"/>
    </row>
    <row r="612" spans="6:11" x14ac:dyDescent="0.2">
      <c r="F612" s="256" t="s">
        <v>29</v>
      </c>
      <c r="G612" s="256"/>
      <c r="H612" s="256"/>
      <c r="I612" s="256"/>
      <c r="J612" s="256"/>
      <c r="K612" s="256"/>
    </row>
    <row r="613" spans="6:11" x14ac:dyDescent="0.2">
      <c r="F613" s="256" t="s">
        <v>30</v>
      </c>
      <c r="G613" s="256"/>
      <c r="H613" s="256"/>
      <c r="I613" s="256"/>
      <c r="J613" s="256"/>
      <c r="K613" s="256"/>
    </row>
    <row r="614" spans="6:11" x14ac:dyDescent="0.2">
      <c r="F614" s="256" t="s">
        <v>31</v>
      </c>
      <c r="G614" s="256"/>
      <c r="H614" s="256"/>
      <c r="I614" s="256"/>
      <c r="J614" s="256"/>
      <c r="K614" s="256"/>
    </row>
    <row r="615" spans="6:11" x14ac:dyDescent="0.2">
      <c r="F615" s="256" t="s">
        <v>32</v>
      </c>
      <c r="G615" s="256"/>
      <c r="H615" s="256"/>
      <c r="I615" s="256"/>
      <c r="J615" s="256"/>
      <c r="K615" s="256"/>
    </row>
    <row r="616" spans="6:11" x14ac:dyDescent="0.2">
      <c r="F616" s="256" t="s">
        <v>33</v>
      </c>
      <c r="G616" s="256"/>
      <c r="H616" s="256"/>
      <c r="I616" s="256"/>
      <c r="J616" s="256"/>
      <c r="K616" s="256"/>
    </row>
    <row r="617" spans="6:11" x14ac:dyDescent="0.2">
      <c r="F617" s="256" t="s">
        <v>34</v>
      </c>
      <c r="G617" s="256"/>
      <c r="H617" s="256"/>
      <c r="I617" s="256"/>
      <c r="J617" s="256"/>
      <c r="K617" s="256"/>
    </row>
    <row r="618" spans="6:11" x14ac:dyDescent="0.2">
      <c r="F618" s="256" t="s">
        <v>35</v>
      </c>
      <c r="G618" s="256"/>
      <c r="H618" s="256"/>
      <c r="I618" s="256"/>
      <c r="J618" s="256"/>
      <c r="K618" s="256"/>
    </row>
    <row r="619" spans="6:11" x14ac:dyDescent="0.2">
      <c r="F619" s="256" t="s">
        <v>36</v>
      </c>
      <c r="G619" s="256"/>
      <c r="H619" s="256"/>
      <c r="I619" s="256"/>
      <c r="J619" s="256"/>
      <c r="K619" s="256"/>
    </row>
    <row r="620" spans="6:11" x14ac:dyDescent="0.2">
      <c r="F620" s="256" t="s">
        <v>37</v>
      </c>
      <c r="G620" s="256"/>
      <c r="H620" s="256"/>
      <c r="I620" s="256"/>
      <c r="J620" s="256"/>
      <c r="K620" s="256"/>
    </row>
    <row r="621" spans="6:11" x14ac:dyDescent="0.2">
      <c r="F621" s="256" t="s">
        <v>38</v>
      </c>
      <c r="G621" s="256"/>
      <c r="H621" s="256"/>
      <c r="I621" s="256"/>
      <c r="J621" s="256"/>
      <c r="K621" s="256"/>
    </row>
    <row r="622" spans="6:11" x14ac:dyDescent="0.2">
      <c r="F622" s="256" t="s">
        <v>39</v>
      </c>
      <c r="G622" s="256"/>
      <c r="H622" s="256"/>
      <c r="I622" s="256"/>
      <c r="J622" s="256"/>
      <c r="K622" s="256"/>
    </row>
    <row r="623" spans="6:11" x14ac:dyDescent="0.2">
      <c r="F623" s="256" t="s">
        <v>40</v>
      </c>
      <c r="G623" s="256"/>
      <c r="H623" s="256"/>
      <c r="I623" s="256"/>
      <c r="J623" s="256"/>
      <c r="K623" s="256"/>
    </row>
    <row r="624" spans="6:11" x14ac:dyDescent="0.2">
      <c r="F624" s="256" t="s">
        <v>41</v>
      </c>
      <c r="G624" s="256"/>
      <c r="H624" s="256"/>
      <c r="I624" s="256"/>
      <c r="J624" s="256"/>
      <c r="K624" s="256"/>
    </row>
    <row r="625" spans="6:11" x14ac:dyDescent="0.2">
      <c r="F625" s="256" t="s">
        <v>42</v>
      </c>
      <c r="G625" s="256"/>
      <c r="H625" s="256"/>
      <c r="I625" s="256"/>
      <c r="J625" s="256"/>
      <c r="K625" s="256"/>
    </row>
    <row r="626" spans="6:11" x14ac:dyDescent="0.2">
      <c r="F626" s="256" t="s">
        <v>43</v>
      </c>
      <c r="G626" s="256"/>
      <c r="H626" s="256"/>
      <c r="I626" s="256"/>
      <c r="J626" s="256"/>
      <c r="K626" s="256"/>
    </row>
    <row r="627" spans="6:11" x14ac:dyDescent="0.2">
      <c r="F627" s="256" t="s">
        <v>44</v>
      </c>
      <c r="G627" s="256"/>
      <c r="H627" s="256"/>
      <c r="I627" s="256"/>
      <c r="J627" s="256"/>
      <c r="K627" s="256"/>
    </row>
    <row r="628" spans="6:11" x14ac:dyDescent="0.2">
      <c r="F628" s="256" t="s">
        <v>45</v>
      </c>
      <c r="G628" s="256"/>
      <c r="H628" s="256"/>
      <c r="I628" s="256"/>
      <c r="J628" s="256"/>
      <c r="K628" s="256"/>
    </row>
    <row r="629" spans="6:11" x14ac:dyDescent="0.2">
      <c r="F629" s="256" t="s">
        <v>46</v>
      </c>
      <c r="G629" s="256"/>
      <c r="H629" s="256"/>
      <c r="I629" s="256"/>
      <c r="J629" s="256"/>
      <c r="K629" s="256"/>
    </row>
    <row r="630" spans="6:11" x14ac:dyDescent="0.2">
      <c r="F630" s="256" t="s">
        <v>47</v>
      </c>
      <c r="G630" s="256"/>
      <c r="H630" s="256"/>
      <c r="I630" s="256"/>
      <c r="J630" s="256"/>
      <c r="K630" s="256"/>
    </row>
    <row r="631" spans="6:11" x14ac:dyDescent="0.2">
      <c r="F631" s="256" t="s">
        <v>48</v>
      </c>
      <c r="G631" s="256"/>
      <c r="H631" s="256"/>
      <c r="I631" s="256"/>
      <c r="J631" s="256"/>
      <c r="K631" s="256"/>
    </row>
    <row r="632" spans="6:11" x14ac:dyDescent="0.2">
      <c r="F632" s="256" t="s">
        <v>49</v>
      </c>
      <c r="G632" s="256"/>
      <c r="H632" s="256"/>
      <c r="I632" s="256"/>
      <c r="J632" s="256"/>
      <c r="K632" s="256"/>
    </row>
    <row r="633" spans="6:11" x14ac:dyDescent="0.2">
      <c r="F633" s="256" t="s">
        <v>50</v>
      </c>
      <c r="G633" s="256"/>
      <c r="H633" s="256"/>
      <c r="I633" s="256"/>
      <c r="J633" s="256"/>
      <c r="K633" s="256"/>
    </row>
    <row r="634" spans="6:11" x14ac:dyDescent="0.2">
      <c r="F634" s="256" t="s">
        <v>51</v>
      </c>
      <c r="G634" s="256"/>
      <c r="H634" s="256"/>
      <c r="I634" s="256"/>
      <c r="J634" s="256"/>
      <c r="K634" s="256"/>
    </row>
    <row r="635" spans="6:11" x14ac:dyDescent="0.2">
      <c r="F635" s="256" t="s">
        <v>52</v>
      </c>
      <c r="G635" s="256"/>
      <c r="H635" s="256"/>
      <c r="I635" s="256"/>
      <c r="J635" s="256"/>
      <c r="K635" s="256"/>
    </row>
    <row r="636" spans="6:11" x14ac:dyDescent="0.2">
      <c r="F636" s="256" t="s">
        <v>53</v>
      </c>
      <c r="G636" s="256"/>
      <c r="H636" s="256"/>
      <c r="I636" s="256"/>
      <c r="J636" s="256"/>
      <c r="K636" s="256"/>
    </row>
    <row r="637" spans="6:11" x14ac:dyDescent="0.2">
      <c r="F637" s="256" t="s">
        <v>54</v>
      </c>
      <c r="G637" s="256"/>
      <c r="H637" s="256"/>
      <c r="I637" s="256"/>
      <c r="J637" s="256"/>
      <c r="K637" s="256"/>
    </row>
    <row r="638" spans="6:11" x14ac:dyDescent="0.2">
      <c r="F638" s="256" t="s">
        <v>55</v>
      </c>
      <c r="G638" s="256"/>
      <c r="H638" s="256"/>
      <c r="I638" s="256"/>
      <c r="J638" s="256"/>
      <c r="K638" s="256"/>
    </row>
    <row r="639" spans="6:11" x14ac:dyDescent="0.2">
      <c r="F639" s="256" t="s">
        <v>56</v>
      </c>
      <c r="G639" s="256"/>
      <c r="H639" s="256"/>
      <c r="I639" s="256"/>
      <c r="J639" s="256"/>
      <c r="K639" s="256"/>
    </row>
    <row r="640" spans="6:11" x14ac:dyDescent="0.2">
      <c r="F640" s="256" t="s">
        <v>57</v>
      </c>
      <c r="G640" s="256"/>
      <c r="H640" s="256"/>
      <c r="I640" s="256"/>
      <c r="J640" s="256"/>
      <c r="K640" s="256"/>
    </row>
    <row r="641" spans="6:11" x14ac:dyDescent="0.2">
      <c r="F641" s="256" t="s">
        <v>58</v>
      </c>
      <c r="G641" s="256"/>
      <c r="H641" s="256"/>
      <c r="I641" s="256"/>
      <c r="J641" s="256"/>
      <c r="K641" s="256"/>
    </row>
    <row r="642" spans="6:11" x14ac:dyDescent="0.2">
      <c r="F642" s="256" t="s">
        <v>59</v>
      </c>
      <c r="G642" s="256"/>
      <c r="H642" s="256"/>
      <c r="I642" s="256"/>
      <c r="J642" s="256"/>
      <c r="K642" s="256"/>
    </row>
    <row r="643" spans="6:11" x14ac:dyDescent="0.2">
      <c r="F643" s="256" t="s">
        <v>60</v>
      </c>
      <c r="G643" s="256"/>
      <c r="H643" s="256"/>
      <c r="I643" s="256"/>
      <c r="J643" s="256"/>
      <c r="K643" s="256"/>
    </row>
    <row r="644" spans="6:11" x14ac:dyDescent="0.2">
      <c r="F644" s="256" t="s">
        <v>61</v>
      </c>
      <c r="G644" s="256"/>
      <c r="H644" s="256"/>
      <c r="I644" s="256"/>
      <c r="J644" s="256"/>
      <c r="K644" s="256"/>
    </row>
    <row r="645" spans="6:11" x14ac:dyDescent="0.2">
      <c r="F645" s="256" t="s">
        <v>62</v>
      </c>
      <c r="G645" s="256"/>
      <c r="H645" s="256"/>
      <c r="I645" s="256"/>
      <c r="J645" s="256"/>
      <c r="K645" s="256"/>
    </row>
    <row r="646" spans="6:11" x14ac:dyDescent="0.2">
      <c r="F646" s="256" t="s">
        <v>63</v>
      </c>
      <c r="G646" s="256"/>
      <c r="H646" s="256"/>
      <c r="I646" s="256"/>
      <c r="J646" s="256"/>
      <c r="K646" s="256"/>
    </row>
    <row r="647" spans="6:11" x14ac:dyDescent="0.2">
      <c r="F647" s="256" t="s">
        <v>64</v>
      </c>
      <c r="G647" s="256"/>
      <c r="H647" s="256"/>
      <c r="I647" s="256"/>
      <c r="J647" s="256"/>
      <c r="K647" s="256"/>
    </row>
    <row r="648" spans="6:11" x14ac:dyDescent="0.2">
      <c r="F648" s="256" t="s">
        <v>65</v>
      </c>
      <c r="G648" s="256"/>
      <c r="H648" s="256"/>
      <c r="I648" s="256"/>
      <c r="J648" s="256"/>
      <c r="K648" s="256"/>
    </row>
    <row r="649" spans="6:11" x14ac:dyDescent="0.2">
      <c r="F649" s="256" t="s">
        <v>66</v>
      </c>
      <c r="G649" s="256"/>
      <c r="H649" s="256"/>
      <c r="I649" s="256"/>
      <c r="J649" s="256"/>
      <c r="K649" s="256"/>
    </row>
    <row r="650" spans="6:11" x14ac:dyDescent="0.2">
      <c r="F650" s="256" t="s">
        <v>67</v>
      </c>
      <c r="G650" s="256"/>
      <c r="H650" s="256"/>
      <c r="I650" s="256"/>
      <c r="J650" s="256"/>
      <c r="K650" s="256"/>
    </row>
    <row r="651" spans="6:11" x14ac:dyDescent="0.2">
      <c r="F651" s="256" t="s">
        <v>68</v>
      </c>
      <c r="G651" s="256"/>
      <c r="H651" s="256"/>
      <c r="I651" s="256"/>
      <c r="J651" s="256"/>
      <c r="K651" s="256"/>
    </row>
    <row r="652" spans="6:11" x14ac:dyDescent="0.2">
      <c r="F652" s="256" t="s">
        <v>69</v>
      </c>
      <c r="G652" s="256"/>
      <c r="H652" s="256"/>
      <c r="I652" s="256"/>
      <c r="J652" s="256"/>
      <c r="K652" s="256"/>
    </row>
    <row r="653" spans="6:11" x14ac:dyDescent="0.2">
      <c r="F653" s="256" t="s">
        <v>70</v>
      </c>
      <c r="G653" s="256"/>
      <c r="H653" s="256"/>
      <c r="I653" s="256"/>
      <c r="J653" s="256"/>
      <c r="K653" s="256"/>
    </row>
    <row r="654" spans="6:11" x14ac:dyDescent="0.2">
      <c r="F654" s="418"/>
    </row>
  </sheetData>
  <mergeCells count="19">
    <mergeCell ref="C376:N428"/>
    <mergeCell ref="C435:N487"/>
    <mergeCell ref="C493:N550"/>
    <mergeCell ref="C553:N561"/>
    <mergeCell ref="D142:E142"/>
    <mergeCell ref="D144:E144"/>
    <mergeCell ref="C194:N236"/>
    <mergeCell ref="C253:N283"/>
    <mergeCell ref="C286:N312"/>
    <mergeCell ref="C317:N358"/>
    <mergeCell ref="C16:N49"/>
    <mergeCell ref="D66:M67"/>
    <mergeCell ref="E70:I70"/>
    <mergeCell ref="E74:I74"/>
    <mergeCell ref="D140:E140"/>
    <mergeCell ref="C129:K131"/>
    <mergeCell ref="D134:E134"/>
    <mergeCell ref="D136:E136"/>
    <mergeCell ref="D138:E138"/>
  </mergeCells>
  <pageMargins left="0.23622047244094491" right="0.23622047244094491" top="0.74803149606299213" bottom="0.74803149606299213" header="0.31496062992125984" footer="0.31496062992125984"/>
  <pageSetup paperSize="9"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pageSetUpPr fitToPage="1"/>
  </sheetPr>
  <dimension ref="A1:AH661"/>
  <sheetViews>
    <sheetView zoomScale="85" zoomScaleNormal="85" workbookViewId="0">
      <pane ySplit="4" topLeftCell="A5" activePane="bottomLeft" state="frozen"/>
      <selection activeCell="F46" sqref="F46"/>
      <selection pane="bottomLeft" activeCell="F46" sqref="F46"/>
    </sheetView>
  </sheetViews>
  <sheetFormatPr defaultColWidth="0" defaultRowHeight="0" customHeight="1" zeroHeight="1" x14ac:dyDescent="0.2"/>
  <cols>
    <col min="1" max="1" width="5.1640625" style="304" customWidth="1"/>
    <col min="2" max="2" width="91.1640625" style="304" customWidth="1"/>
    <col min="3" max="9" width="20.33203125" style="304" customWidth="1"/>
    <col min="10" max="10" width="2.5" style="304" customWidth="1"/>
    <col min="11" max="11" width="23" style="304" customWidth="1"/>
    <col min="12" max="12" width="2.33203125" style="304" customWidth="1"/>
    <col min="13" max="14" width="9.33203125" style="304" customWidth="1"/>
    <col min="15" max="15" width="11.83203125" style="314" hidden="1" customWidth="1"/>
    <col min="16" max="17" width="0" style="314" hidden="1" customWidth="1"/>
    <col min="18" max="34" width="0" hidden="1" customWidth="1"/>
    <col min="35" max="16384" width="9.33203125" hidden="1"/>
  </cols>
  <sheetData>
    <row r="1" spans="1:33" s="1" customFormat="1" ht="11.25" x14ac:dyDescent="0.2"/>
    <row r="2" spans="1:33" s="1" customFormat="1" ht="18" x14ac:dyDescent="0.2">
      <c r="A2" s="43"/>
      <c r="B2" s="2" t="s">
        <v>266</v>
      </c>
      <c r="C2" s="2"/>
      <c r="D2" s="2"/>
    </row>
    <row r="3" spans="1:33" s="1" customFormat="1" ht="15" x14ac:dyDescent="0.2">
      <c r="B3" s="43"/>
      <c r="C3" s="43"/>
      <c r="D3" s="43"/>
    </row>
    <row r="4" spans="1:33" s="1" customFormat="1" ht="14.25" x14ac:dyDescent="0.2">
      <c r="B4" s="323" t="s">
        <v>264</v>
      </c>
      <c r="C4" s="323"/>
      <c r="D4" s="323"/>
    </row>
    <row r="5" spans="1:33" ht="11.25" x14ac:dyDescent="0.2">
      <c r="W5" s="223"/>
      <c r="AG5" s="303"/>
    </row>
    <row r="6" spans="1:33" ht="14.25" x14ac:dyDescent="0.2">
      <c r="B6" s="241"/>
      <c r="C6" s="241"/>
      <c r="D6" s="241"/>
      <c r="E6" s="308"/>
      <c r="F6" s="308"/>
      <c r="AG6" s="303">
        <v>2</v>
      </c>
    </row>
    <row r="7" spans="1:33" ht="14.25" x14ac:dyDescent="0.2">
      <c r="B7" s="301" t="s">
        <v>464</v>
      </c>
      <c r="C7" s="301"/>
      <c r="D7" s="301"/>
      <c r="E7" s="308"/>
      <c r="F7" s="308"/>
      <c r="T7" s="306"/>
      <c r="AG7" s="303">
        <v>3</v>
      </c>
    </row>
    <row r="8" spans="1:33" ht="14.25" x14ac:dyDescent="0.2">
      <c r="B8" s="241"/>
      <c r="C8" s="241"/>
      <c r="D8" s="241"/>
      <c r="F8" s="243"/>
      <c r="G8" s="243"/>
      <c r="H8" s="243"/>
      <c r="I8" s="243"/>
      <c r="J8" s="243"/>
      <c r="K8" s="241"/>
      <c r="L8" s="241"/>
      <c r="AG8" s="303">
        <v>4</v>
      </c>
    </row>
    <row r="9" spans="1:33" ht="12.75" x14ac:dyDescent="0.2">
      <c r="B9" s="461"/>
      <c r="C9" s="462"/>
      <c r="D9" s="462"/>
      <c r="E9" s="462"/>
      <c r="F9" s="462"/>
      <c r="G9" s="462"/>
      <c r="H9" s="462"/>
      <c r="I9" s="462"/>
      <c r="J9" s="462"/>
      <c r="K9" s="462"/>
      <c r="L9" s="463"/>
      <c r="AG9" s="303"/>
    </row>
    <row r="10" spans="1:33" ht="12.75" x14ac:dyDescent="0.2">
      <c r="B10" s="315"/>
      <c r="C10" s="29"/>
      <c r="D10" s="29"/>
      <c r="E10" s="14"/>
      <c r="F10" s="14"/>
      <c r="G10" s="14"/>
      <c r="H10" s="14"/>
      <c r="I10" s="14"/>
      <c r="J10" s="14"/>
      <c r="K10" s="14"/>
      <c r="L10" s="254"/>
      <c r="AG10" s="303"/>
    </row>
    <row r="11" spans="1:33" ht="12.75" x14ac:dyDescent="0.2">
      <c r="B11" s="315" t="s">
        <v>454</v>
      </c>
      <c r="C11" s="659">
        <v>1</v>
      </c>
      <c r="D11" s="29"/>
      <c r="E11" s="14"/>
      <c r="F11" s="14"/>
      <c r="G11" s="14"/>
      <c r="H11" s="14"/>
      <c r="I11" s="14"/>
      <c r="J11" s="14"/>
      <c r="K11" s="15"/>
      <c r="L11" s="254"/>
      <c r="AG11" s="303"/>
    </row>
    <row r="12" spans="1:33" ht="12.75" x14ac:dyDescent="0.2">
      <c r="B12" s="253"/>
      <c r="C12" s="14"/>
      <c r="D12" s="14"/>
      <c r="E12" s="14"/>
      <c r="F12" s="14"/>
      <c r="G12" s="14"/>
      <c r="H12" s="14"/>
      <c r="I12" s="14"/>
      <c r="J12" s="14"/>
      <c r="K12" s="15"/>
      <c r="L12" s="254"/>
      <c r="AG12" s="303"/>
    </row>
    <row r="13" spans="1:33" ht="12.75" x14ac:dyDescent="0.2">
      <c r="B13" s="253"/>
      <c r="C13" s="14"/>
      <c r="D13" s="14"/>
      <c r="E13" s="14"/>
      <c r="F13" s="421"/>
      <c r="G13" s="421"/>
      <c r="H13" s="421"/>
      <c r="I13" s="421"/>
      <c r="J13" s="421"/>
      <c r="K13" s="15"/>
      <c r="L13" s="254"/>
      <c r="AG13" s="303"/>
    </row>
    <row r="14" spans="1:33" ht="12.75" x14ac:dyDescent="0.2">
      <c r="B14" s="253"/>
      <c r="C14" s="14"/>
      <c r="D14" s="14"/>
      <c r="E14" s="75" t="s">
        <v>267</v>
      </c>
      <c r="F14" s="54" t="s">
        <v>243</v>
      </c>
      <c r="G14" s="75" t="s">
        <v>244</v>
      </c>
      <c r="H14" s="75" t="s">
        <v>244</v>
      </c>
      <c r="I14" s="75" t="s">
        <v>244</v>
      </c>
      <c r="J14" s="75"/>
      <c r="K14" s="15"/>
      <c r="L14" s="254"/>
      <c r="AG14" s="303"/>
    </row>
    <row r="15" spans="1:33" ht="12.75" x14ac:dyDescent="0.2">
      <c r="B15" s="253"/>
      <c r="C15" s="14"/>
      <c r="D15" s="14"/>
      <c r="E15" s="239" t="str">
        <f>'SRP and LTFP'!C4</f>
        <v>2018-19</v>
      </c>
      <c r="F15" s="239" t="str">
        <f>'SRP and LTFP'!D4</f>
        <v>2019-20</v>
      </c>
      <c r="G15" s="239" t="str">
        <f>'SRP and LTFP'!E4</f>
        <v>2020-21</v>
      </c>
      <c r="H15" s="239" t="str">
        <f>'SRP and LTFP'!F4</f>
        <v>2021-22</v>
      </c>
      <c r="I15" s="239" t="str">
        <f>'SRP and LTFP'!G4</f>
        <v>2022-23</v>
      </c>
      <c r="J15" s="15"/>
      <c r="K15" s="15"/>
      <c r="L15" s="254"/>
      <c r="AG15" s="303"/>
    </row>
    <row r="16" spans="1:33" ht="14.25" x14ac:dyDescent="0.2">
      <c r="B16" s="305"/>
      <c r="C16" s="14"/>
      <c r="D16" s="14"/>
      <c r="E16" s="437"/>
      <c r="F16" s="439"/>
      <c r="G16" s="439"/>
      <c r="H16" s="439"/>
      <c r="I16" s="439"/>
      <c r="J16" s="439"/>
      <c r="K16" s="15"/>
      <c r="L16" s="254"/>
      <c r="AG16" s="303"/>
    </row>
    <row r="17" spans="2:33" ht="14.25" x14ac:dyDescent="0.2">
      <c r="B17" s="573" t="s">
        <v>159</v>
      </c>
      <c r="C17" s="14"/>
      <c r="D17" s="14"/>
      <c r="E17" s="438"/>
      <c r="F17" s="440"/>
      <c r="G17" s="440"/>
      <c r="H17" s="440"/>
      <c r="I17" s="440"/>
      <c r="J17" s="440"/>
      <c r="K17" s="15"/>
      <c r="L17" s="254"/>
      <c r="AG17" s="303"/>
    </row>
    <row r="18" spans="2:33" ht="12.75" x14ac:dyDescent="0.2">
      <c r="B18" s="574" t="s">
        <v>146</v>
      </c>
      <c r="C18" s="14"/>
      <c r="D18" s="14"/>
      <c r="E18" s="392">
        <f>'SRP and LTFP'!C11</f>
        <v>8267649</v>
      </c>
      <c r="F18" s="392">
        <f>'SRP and LTFP'!D11</f>
        <v>9559830</v>
      </c>
      <c r="G18" s="392">
        <f>'SRP and LTFP'!E11</f>
        <v>9952575.75</v>
      </c>
      <c r="H18" s="392">
        <f>'SRP and LTFP'!F11</f>
        <v>10355140.143749999</v>
      </c>
      <c r="I18" s="392">
        <f>'SRP and LTFP'!G11</f>
        <v>10767768.647343747</v>
      </c>
      <c r="J18" s="421"/>
      <c r="K18" s="15"/>
      <c r="L18" s="254"/>
      <c r="AG18" s="303"/>
    </row>
    <row r="19" spans="2:33" ht="12.75" x14ac:dyDescent="0.2">
      <c r="B19" s="574" t="s">
        <v>147</v>
      </c>
      <c r="C19" s="14"/>
      <c r="D19" s="14"/>
      <c r="E19" s="392">
        <f>'SRP and LTFP'!C12</f>
        <v>2057808</v>
      </c>
      <c r="F19" s="392">
        <f>'SRP and LTFP'!D12</f>
        <v>2389319</v>
      </c>
      <c r="G19" s="392">
        <f>'SRP and LTFP'!E12</f>
        <v>2449051.9749999996</v>
      </c>
      <c r="H19" s="392">
        <f>'SRP and LTFP'!F12</f>
        <v>2510278.2743749996</v>
      </c>
      <c r="I19" s="392">
        <f>'SRP and LTFP'!G12</f>
        <v>2573035.2312343745</v>
      </c>
      <c r="J19" s="421"/>
      <c r="K19" s="15"/>
      <c r="L19" s="254"/>
      <c r="AG19" s="303"/>
    </row>
    <row r="20" spans="2:33" ht="12.75" x14ac:dyDescent="0.2">
      <c r="B20" s="574" t="s">
        <v>446</v>
      </c>
      <c r="C20" s="14"/>
      <c r="D20" s="14"/>
      <c r="E20" s="392">
        <f>SUM(E18:E19)</f>
        <v>10325457</v>
      </c>
      <c r="F20" s="392">
        <f>'SRP and LTFP'!D13</f>
        <v>11949149</v>
      </c>
      <c r="G20" s="392">
        <f>'SRP and LTFP'!E13</f>
        <v>12401627.725</v>
      </c>
      <c r="H20" s="392">
        <f>'SRP and LTFP'!F13</f>
        <v>12865418.418124998</v>
      </c>
      <c r="I20" s="392">
        <f>'SRP and LTFP'!G13</f>
        <v>13340803.878578123</v>
      </c>
      <c r="J20" s="421"/>
      <c r="K20" s="15"/>
      <c r="L20" s="254"/>
      <c r="AG20" s="303"/>
    </row>
    <row r="21" spans="2:33" ht="12.75" x14ac:dyDescent="0.2">
      <c r="B21" s="574" t="s">
        <v>200</v>
      </c>
      <c r="C21" s="14"/>
      <c r="D21" s="14"/>
      <c r="E21" s="392">
        <f>'SRP and LTFP'!C14</f>
        <v>3217895</v>
      </c>
      <c r="F21" s="392">
        <f>'SRP and LTFP'!D14</f>
        <v>2100496</v>
      </c>
      <c r="G21" s="392">
        <f>'SRP and LTFP'!E14</f>
        <v>2153008.4</v>
      </c>
      <c r="H21" s="392">
        <f>'SRP and LTFP'!F14</f>
        <v>2206833.61</v>
      </c>
      <c r="I21" s="392">
        <f>'SRP and LTFP'!G14</f>
        <v>2262004.4502499998</v>
      </c>
      <c r="J21" s="421"/>
      <c r="K21" s="15"/>
      <c r="L21" s="254"/>
      <c r="AG21" s="303"/>
    </row>
    <row r="22" spans="2:33" ht="12.75" x14ac:dyDescent="0.2">
      <c r="B22" s="574" t="s">
        <v>201</v>
      </c>
      <c r="C22" s="14"/>
      <c r="D22" s="14"/>
      <c r="E22" s="392">
        <f>'SRP and LTFP'!C15</f>
        <v>0</v>
      </c>
      <c r="F22" s="392">
        <f>'SRP and LTFP'!D15</f>
        <v>0</v>
      </c>
      <c r="G22" s="392">
        <f>'SRP and LTFP'!E15</f>
        <v>0</v>
      </c>
      <c r="H22" s="392">
        <f>'SRP and LTFP'!F15</f>
        <v>0</v>
      </c>
      <c r="I22" s="392">
        <f>'SRP and LTFP'!G15</f>
        <v>0</v>
      </c>
      <c r="J22" s="421"/>
      <c r="K22" s="15"/>
      <c r="L22" s="254"/>
      <c r="AG22" s="303"/>
    </row>
    <row r="23" spans="2:33" ht="12.75" x14ac:dyDescent="0.2">
      <c r="B23" s="574" t="s">
        <v>202</v>
      </c>
      <c r="C23" s="14"/>
      <c r="D23" s="14"/>
      <c r="E23" s="392">
        <f>'SRP and LTFP'!C16</f>
        <v>0</v>
      </c>
      <c r="F23" s="392">
        <f>'SRP and LTFP'!D16</f>
        <v>0</v>
      </c>
      <c r="G23" s="392">
        <f>'SRP and LTFP'!E16</f>
        <v>0</v>
      </c>
      <c r="H23" s="392">
        <f>'SRP and LTFP'!F16</f>
        <v>0</v>
      </c>
      <c r="I23" s="392">
        <f>'SRP and LTFP'!G16</f>
        <v>0</v>
      </c>
      <c r="J23" s="421"/>
      <c r="K23" s="15"/>
      <c r="L23" s="254"/>
      <c r="AG23" s="303"/>
    </row>
    <row r="24" spans="2:33" ht="12.75" x14ac:dyDescent="0.2">
      <c r="B24" s="574" t="s">
        <v>203</v>
      </c>
      <c r="C24" s="14"/>
      <c r="D24" s="14"/>
      <c r="E24" s="392">
        <f>'SRP and LTFP'!C17</f>
        <v>150000</v>
      </c>
      <c r="F24" s="392">
        <f>'SRP and LTFP'!D17</f>
        <v>150000</v>
      </c>
      <c r="G24" s="392">
        <f>'SRP and LTFP'!E17</f>
        <v>150000</v>
      </c>
      <c r="H24" s="392">
        <f>'SRP and LTFP'!F17</f>
        <v>150000</v>
      </c>
      <c r="I24" s="392">
        <f>'SRP and LTFP'!G17</f>
        <v>150000</v>
      </c>
      <c r="J24" s="421"/>
      <c r="K24" s="15"/>
      <c r="L24" s="254"/>
      <c r="S24" s="223"/>
      <c r="AG24" s="303"/>
    </row>
    <row r="25" spans="2:33" ht="12.75" x14ac:dyDescent="0.2">
      <c r="B25" s="574" t="s">
        <v>204</v>
      </c>
      <c r="C25" s="14"/>
      <c r="D25" s="14"/>
      <c r="E25" s="392">
        <f>'SRP and LTFP'!C18</f>
        <v>0</v>
      </c>
      <c r="F25" s="392">
        <f>'SRP and LTFP'!D18</f>
        <v>0</v>
      </c>
      <c r="G25" s="392">
        <f>'SRP and LTFP'!E18</f>
        <v>0</v>
      </c>
      <c r="H25" s="392">
        <f>'SRP and LTFP'!F18</f>
        <v>0</v>
      </c>
      <c r="I25" s="392">
        <f>'SRP and LTFP'!G18</f>
        <v>0</v>
      </c>
      <c r="J25" s="421"/>
      <c r="K25" s="15"/>
      <c r="L25" s="254"/>
      <c r="AG25" s="303"/>
    </row>
    <row r="26" spans="2:33" ht="12.75" x14ac:dyDescent="0.2">
      <c r="B26" s="574" t="s">
        <v>205</v>
      </c>
      <c r="C26" s="14"/>
      <c r="D26" s="14"/>
      <c r="E26" s="392">
        <f>'SRP and LTFP'!C19</f>
        <v>0</v>
      </c>
      <c r="F26" s="392">
        <f>'SRP and LTFP'!D19</f>
        <v>0</v>
      </c>
      <c r="G26" s="392">
        <f>'SRP and LTFP'!E19</f>
        <v>0</v>
      </c>
      <c r="H26" s="392">
        <f>'SRP and LTFP'!F19</f>
        <v>0</v>
      </c>
      <c r="I26" s="392">
        <f>'SRP and LTFP'!G19</f>
        <v>0</v>
      </c>
      <c r="J26" s="421"/>
      <c r="K26" s="15"/>
      <c r="L26" s="254"/>
      <c r="AG26" s="303"/>
    </row>
    <row r="27" spans="2:33" ht="12.75" x14ac:dyDescent="0.2">
      <c r="B27" s="575" t="s">
        <v>206</v>
      </c>
      <c r="C27" s="14"/>
      <c r="D27" s="14"/>
      <c r="E27" s="392">
        <f>SUM(E20:E26)</f>
        <v>13693352</v>
      </c>
      <c r="F27" s="392">
        <f>SUM(F20:F26)</f>
        <v>14199645</v>
      </c>
      <c r="G27" s="392">
        <f>SUM(G20:G26)</f>
        <v>14704636.125</v>
      </c>
      <c r="H27" s="392">
        <f>SUM(H20:H26)</f>
        <v>15222252.028124997</v>
      </c>
      <c r="I27" s="392">
        <f>SUM(I20:I26)</f>
        <v>15752808.328828122</v>
      </c>
      <c r="J27" s="421"/>
      <c r="K27" s="15"/>
      <c r="L27" s="254"/>
      <c r="AG27" s="303"/>
    </row>
    <row r="28" spans="2:33" ht="12.75" x14ac:dyDescent="0.2">
      <c r="B28" s="393"/>
      <c r="C28" s="423"/>
      <c r="D28" s="423"/>
      <c r="E28" s="421"/>
      <c r="F28" s="421"/>
      <c r="G28" s="421"/>
      <c r="H28" s="421"/>
      <c r="I28" s="421"/>
      <c r="J28" s="421"/>
      <c r="K28" s="15"/>
      <c r="L28" s="254"/>
      <c r="AG28" s="303"/>
    </row>
    <row r="29" spans="2:33" ht="14.25" customHeight="1" x14ac:dyDescent="0.2">
      <c r="B29" s="911" t="s">
        <v>459</v>
      </c>
      <c r="C29" s="912"/>
      <c r="D29" s="912"/>
      <c r="E29" s="912"/>
      <c r="F29" s="912"/>
      <c r="G29" s="912"/>
      <c r="H29" s="912"/>
      <c r="I29" s="912"/>
      <c r="J29" s="912"/>
      <c r="K29" s="117"/>
      <c r="L29" s="400"/>
      <c r="AG29" s="303"/>
    </row>
    <row r="30" spans="2:33" ht="11.25" x14ac:dyDescent="0.2">
      <c r="AG30" s="303"/>
    </row>
    <row r="31" spans="2:33" ht="11.25" x14ac:dyDescent="0.2">
      <c r="AG31" s="303"/>
    </row>
    <row r="32" spans="2:33" ht="11.25" x14ac:dyDescent="0.2">
      <c r="K32" s="467"/>
      <c r="AG32" s="303"/>
    </row>
    <row r="33" spans="1:33" ht="14.25" x14ac:dyDescent="0.2">
      <c r="B33" s="301" t="s">
        <v>403</v>
      </c>
      <c r="C33" s="301"/>
      <c r="D33" s="301"/>
      <c r="AG33" s="303"/>
    </row>
    <row r="34" spans="1:33" ht="11.25" x14ac:dyDescent="0.2">
      <c r="AG34" s="303"/>
    </row>
    <row r="35" spans="1:33" ht="11.25" x14ac:dyDescent="0.2">
      <c r="AG35" s="303"/>
    </row>
    <row r="36" spans="1:33" ht="12.75" x14ac:dyDescent="0.2">
      <c r="B36" s="464"/>
      <c r="C36" s="116"/>
      <c r="D36" s="116"/>
      <c r="E36" s="116"/>
      <c r="F36" s="116"/>
      <c r="G36" s="116"/>
      <c r="H36" s="116"/>
      <c r="I36" s="116"/>
      <c r="J36" s="116"/>
      <c r="K36" s="116"/>
      <c r="L36" s="463"/>
      <c r="AG36" s="303"/>
    </row>
    <row r="37" spans="1:33" ht="12.75" x14ac:dyDescent="0.2">
      <c r="B37" s="393"/>
      <c r="C37" s="75" t="s">
        <v>377</v>
      </c>
      <c r="D37" s="54" t="s">
        <v>377</v>
      </c>
      <c r="E37" s="75" t="s">
        <v>402</v>
      </c>
      <c r="F37" s="54" t="s">
        <v>243</v>
      </c>
      <c r="G37" s="75" t="s">
        <v>244</v>
      </c>
      <c r="H37" s="75" t="s">
        <v>244</v>
      </c>
      <c r="I37" s="75" t="s">
        <v>244</v>
      </c>
      <c r="J37" s="75"/>
      <c r="K37" s="14"/>
      <c r="L37" s="254"/>
      <c r="AG37" s="303"/>
    </row>
    <row r="38" spans="1:33" ht="12.75" x14ac:dyDescent="0.2">
      <c r="B38" s="393"/>
      <c r="C38" s="239" t="s">
        <v>72</v>
      </c>
      <c r="D38" s="239" t="s">
        <v>233</v>
      </c>
      <c r="E38" s="239" t="str">
        <f>E15</f>
        <v>2018-19</v>
      </c>
      <c r="F38" s="239" t="str">
        <f>F15</f>
        <v>2019-20</v>
      </c>
      <c r="G38" s="239" t="str">
        <f>G15</f>
        <v>2020-21</v>
      </c>
      <c r="H38" s="239" t="str">
        <f>H15</f>
        <v>2021-22</v>
      </c>
      <c r="I38" s="239" t="str">
        <f>I15</f>
        <v>2022-23</v>
      </c>
      <c r="J38" s="15"/>
      <c r="K38" s="14"/>
      <c r="L38" s="254"/>
      <c r="AG38" s="303"/>
    </row>
    <row r="39" spans="1:33" ht="12.75" x14ac:dyDescent="0.2">
      <c r="B39" s="393"/>
      <c r="C39" s="423"/>
      <c r="D39" s="423"/>
      <c r="E39" s="14"/>
      <c r="F39" s="14"/>
      <c r="G39" s="14"/>
      <c r="H39" s="14"/>
      <c r="I39" s="14"/>
      <c r="J39" s="14"/>
      <c r="K39" s="15"/>
      <c r="L39" s="254"/>
      <c r="AG39" s="303"/>
    </row>
    <row r="40" spans="1:33" ht="12.75" x14ac:dyDescent="0.2">
      <c r="B40" s="570" t="s">
        <v>375</v>
      </c>
      <c r="C40" s="660">
        <f>123172+39264</f>
        <v>162436</v>
      </c>
      <c r="D40" s="660">
        <f>185226+36803</f>
        <v>222029</v>
      </c>
      <c r="E40" s="660">
        <v>161745</v>
      </c>
      <c r="F40" s="660">
        <v>150000</v>
      </c>
      <c r="G40" s="660">
        <v>150000</v>
      </c>
      <c r="H40" s="660">
        <v>150000</v>
      </c>
      <c r="I40" s="660">
        <v>150000</v>
      </c>
      <c r="J40" s="14"/>
      <c r="K40" s="15"/>
      <c r="L40" s="254"/>
      <c r="AG40" s="303"/>
    </row>
    <row r="41" spans="1:33" ht="12.75" x14ac:dyDescent="0.2">
      <c r="A41" s="497"/>
      <c r="B41" s="571"/>
      <c r="C41" s="423"/>
      <c r="D41" s="423"/>
      <c r="E41" s="14"/>
      <c r="F41" s="14"/>
      <c r="G41" s="14"/>
      <c r="H41" s="14"/>
      <c r="I41" s="14"/>
      <c r="J41" s="14"/>
      <c r="K41" s="15"/>
      <c r="L41" s="254"/>
      <c r="AG41" s="303"/>
    </row>
    <row r="42" spans="1:33" ht="27" customHeight="1" x14ac:dyDescent="0.2">
      <c r="A42" s="497"/>
      <c r="B42" s="729" t="s">
        <v>456</v>
      </c>
      <c r="C42" s="423"/>
      <c r="D42" s="423"/>
      <c r="E42" s="660" t="s">
        <v>586</v>
      </c>
      <c r="F42" s="660" t="s">
        <v>585</v>
      </c>
      <c r="G42" s="660" t="s">
        <v>584</v>
      </c>
      <c r="H42" s="660" t="s">
        <v>584</v>
      </c>
      <c r="I42" s="660" t="s">
        <v>584</v>
      </c>
      <c r="J42" s="14"/>
      <c r="K42" s="15"/>
      <c r="L42" s="254"/>
      <c r="AG42" s="303"/>
    </row>
    <row r="43" spans="1:33" ht="12.75" x14ac:dyDescent="0.2">
      <c r="A43" s="497"/>
      <c r="B43" s="571"/>
      <c r="C43" s="423"/>
      <c r="D43" s="423"/>
      <c r="E43" s="14"/>
      <c r="F43" s="14"/>
      <c r="G43" s="14"/>
      <c r="H43" s="14"/>
      <c r="I43" s="14"/>
      <c r="J43" s="14"/>
      <c r="K43" s="15"/>
      <c r="L43" s="254"/>
      <c r="AG43" s="303"/>
    </row>
    <row r="44" spans="1:33" ht="12.75" x14ac:dyDescent="0.2">
      <c r="A44" s="497"/>
      <c r="B44" s="572" t="s">
        <v>348</v>
      </c>
      <c r="C44" s="423"/>
      <c r="D44" s="423"/>
      <c r="E44" s="392">
        <f>D45</f>
        <v>7712</v>
      </c>
      <c r="F44" s="392">
        <f>E45</f>
        <v>7786</v>
      </c>
      <c r="G44" s="392">
        <f>F45</f>
        <v>7786</v>
      </c>
      <c r="H44" s="392">
        <f>G45</f>
        <v>7786</v>
      </c>
      <c r="I44" s="392">
        <f>H45</f>
        <v>7786</v>
      </c>
      <c r="J44" s="14"/>
      <c r="K44" s="15"/>
      <c r="L44" s="254"/>
      <c r="AG44" s="303"/>
    </row>
    <row r="45" spans="1:33" ht="12.75" x14ac:dyDescent="0.2">
      <c r="A45" s="497"/>
      <c r="B45" s="572" t="s">
        <v>347</v>
      </c>
      <c r="C45" s="660">
        <v>7575</v>
      </c>
      <c r="D45" s="660">
        <v>7712</v>
      </c>
      <c r="E45" s="660">
        <v>7786</v>
      </c>
      <c r="F45" s="660">
        <v>7786</v>
      </c>
      <c r="G45" s="660">
        <v>7786</v>
      </c>
      <c r="H45" s="660">
        <v>7786</v>
      </c>
      <c r="I45" s="660">
        <v>7786</v>
      </c>
      <c r="J45" s="14"/>
      <c r="K45" s="15"/>
      <c r="L45" s="254"/>
      <c r="AG45" s="303"/>
    </row>
    <row r="46" spans="1:33" ht="12.75" x14ac:dyDescent="0.2">
      <c r="A46" s="497"/>
      <c r="B46" s="571"/>
      <c r="C46" s="423"/>
      <c r="D46" s="423"/>
      <c r="E46" s="14"/>
      <c r="F46" s="14"/>
      <c r="G46" s="14"/>
      <c r="H46" s="14"/>
      <c r="I46" s="14"/>
      <c r="J46" s="14"/>
      <c r="K46" s="15"/>
      <c r="L46" s="254"/>
      <c r="AG46" s="303"/>
    </row>
    <row r="47" spans="1:33" ht="27.75" customHeight="1" x14ac:dyDescent="0.2">
      <c r="A47" s="497"/>
      <c r="B47" s="730" t="s">
        <v>439</v>
      </c>
      <c r="C47" s="423"/>
      <c r="D47" s="423"/>
      <c r="E47" s="660" t="s">
        <v>587</v>
      </c>
      <c r="F47" s="660" t="s">
        <v>588</v>
      </c>
      <c r="G47" s="660" t="s">
        <v>588</v>
      </c>
      <c r="H47" s="660" t="s">
        <v>588</v>
      </c>
      <c r="I47" s="660" t="s">
        <v>588</v>
      </c>
      <c r="J47" s="14"/>
      <c r="K47" s="15"/>
      <c r="L47" s="254"/>
      <c r="AG47" s="303"/>
    </row>
    <row r="48" spans="1:33" ht="12.75" x14ac:dyDescent="0.2">
      <c r="A48" s="497"/>
      <c r="B48" s="571"/>
      <c r="C48" s="423"/>
      <c r="D48" s="423"/>
      <c r="E48" s="14"/>
      <c r="F48" s="14"/>
      <c r="G48" s="14"/>
      <c r="H48" s="14"/>
      <c r="I48" s="14"/>
      <c r="J48" s="14"/>
      <c r="K48" s="15"/>
      <c r="L48" s="254"/>
      <c r="AG48" s="303"/>
    </row>
    <row r="49" spans="1:33" ht="12.75" x14ac:dyDescent="0.2">
      <c r="A49" s="497"/>
      <c r="B49" s="572" t="s">
        <v>376</v>
      </c>
      <c r="C49" s="423"/>
      <c r="D49" s="423"/>
      <c r="E49" s="360">
        <f>IFERROR(E40/E18,"")</f>
        <v>1.9563602663828616E-2</v>
      </c>
      <c r="F49" s="360">
        <f t="shared" ref="F49:I49" si="0">IFERROR(F40/F18,"")</f>
        <v>1.5690655586971736E-2</v>
      </c>
      <c r="G49" s="360">
        <f t="shared" si="0"/>
        <v>1.5071475341446159E-2</v>
      </c>
      <c r="H49" s="360">
        <f t="shared" si="0"/>
        <v>1.4485559627170741E-2</v>
      </c>
      <c r="I49" s="360">
        <f t="shared" si="0"/>
        <v>1.3930462746058612E-2</v>
      </c>
      <c r="J49" s="448"/>
      <c r="K49" s="15"/>
      <c r="L49" s="254"/>
      <c r="AG49" s="303"/>
    </row>
    <row r="50" spans="1:33" ht="12.75" x14ac:dyDescent="0.2">
      <c r="A50" s="497"/>
      <c r="B50" s="572" t="s">
        <v>374</v>
      </c>
      <c r="C50" s="423"/>
      <c r="D50" s="360">
        <f>IFERROR((D45-C45)/C45,"")</f>
        <v>1.8085808580858086E-2</v>
      </c>
      <c r="E50" s="360">
        <f t="shared" ref="E50:I50" si="1">IFERROR((E45-D45)/D45,"")</f>
        <v>9.5954356846473035E-3</v>
      </c>
      <c r="F50" s="360">
        <f t="shared" si="1"/>
        <v>0</v>
      </c>
      <c r="G50" s="360">
        <f t="shared" si="1"/>
        <v>0</v>
      </c>
      <c r="H50" s="360">
        <f t="shared" si="1"/>
        <v>0</v>
      </c>
      <c r="I50" s="360">
        <f t="shared" si="1"/>
        <v>0</v>
      </c>
      <c r="J50" s="448"/>
      <c r="K50" s="15"/>
      <c r="L50" s="254"/>
      <c r="AG50" s="303"/>
    </row>
    <row r="51" spans="1:33" ht="12.75" x14ac:dyDescent="0.2">
      <c r="A51" s="497"/>
      <c r="B51" s="423"/>
      <c r="C51" s="423"/>
      <c r="D51" s="423"/>
      <c r="E51" s="14"/>
      <c r="F51" s="14"/>
      <c r="G51" s="14"/>
      <c r="H51" s="14"/>
      <c r="I51" s="14"/>
      <c r="J51" s="14"/>
      <c r="K51" s="15"/>
      <c r="L51" s="254"/>
      <c r="AG51" s="303"/>
    </row>
    <row r="52" spans="1:33" ht="12.75" x14ac:dyDescent="0.2">
      <c r="A52" s="497"/>
      <c r="B52" s="423"/>
      <c r="C52" s="423"/>
      <c r="D52" s="423"/>
      <c r="E52" s="14"/>
      <c r="F52" s="14"/>
      <c r="G52" s="14"/>
      <c r="H52" s="14"/>
      <c r="I52" s="14"/>
      <c r="J52" s="14"/>
      <c r="K52" s="15"/>
      <c r="L52" s="254"/>
      <c r="AG52" s="303"/>
    </row>
    <row r="53" spans="1:33" ht="12.75" x14ac:dyDescent="0.2">
      <c r="B53" s="310"/>
      <c r="C53" s="424"/>
      <c r="D53" s="424"/>
      <c r="E53" s="117"/>
      <c r="F53" s="117"/>
      <c r="G53" s="117"/>
      <c r="H53" s="117"/>
      <c r="I53" s="117"/>
      <c r="J53" s="117"/>
      <c r="K53" s="465"/>
      <c r="L53" s="400"/>
      <c r="AG53" s="303"/>
    </row>
    <row r="54" spans="1:33" ht="11.25" x14ac:dyDescent="0.2">
      <c r="AG54" s="303"/>
    </row>
    <row r="55" spans="1:33" ht="11.25" x14ac:dyDescent="0.2">
      <c r="AG55" s="303"/>
    </row>
    <row r="56" spans="1:33" ht="14.25" x14ac:dyDescent="0.2">
      <c r="B56" s="301" t="s">
        <v>265</v>
      </c>
      <c r="C56" s="432"/>
      <c r="D56" s="432"/>
      <c r="AG56" s="303"/>
    </row>
    <row r="57" spans="1:33" ht="11.25" x14ac:dyDescent="0.2">
      <c r="AG57" s="303"/>
    </row>
    <row r="58" spans="1:33" ht="14.25" x14ac:dyDescent="0.2">
      <c r="B58" s="429"/>
      <c r="C58" s="430"/>
      <c r="D58" s="430"/>
      <c r="E58" s="431"/>
      <c r="F58" s="431"/>
      <c r="G58" s="431"/>
      <c r="H58" s="431"/>
      <c r="I58" s="431"/>
      <c r="J58" s="116"/>
      <c r="K58" s="449"/>
      <c r="L58" s="450"/>
      <c r="AG58" s="303"/>
    </row>
    <row r="59" spans="1:33" ht="12.75" customHeight="1" x14ac:dyDescent="0.2">
      <c r="B59" s="300"/>
      <c r="C59" s="25"/>
      <c r="D59" s="25"/>
      <c r="E59" s="14"/>
      <c r="F59" s="14"/>
      <c r="G59" s="14"/>
      <c r="H59" s="14"/>
      <c r="I59" s="14"/>
      <c r="J59" s="14"/>
      <c r="K59" s="916" t="s">
        <v>384</v>
      </c>
      <c r="L59" s="447"/>
      <c r="AG59" s="303"/>
    </row>
    <row r="60" spans="1:33" ht="12.75" x14ac:dyDescent="0.2">
      <c r="B60" s="300"/>
      <c r="C60" s="25"/>
      <c r="D60" s="25"/>
      <c r="E60" s="239" t="str">
        <f>E38</f>
        <v>2018-19</v>
      </c>
      <c r="F60" s="239" t="str">
        <f>F38</f>
        <v>2019-20</v>
      </c>
      <c r="G60" s="239" t="str">
        <f>G38</f>
        <v>2020-21</v>
      </c>
      <c r="H60" s="239" t="str">
        <f>H38</f>
        <v>2021-22</v>
      </c>
      <c r="I60" s="239" t="str">
        <f>I38</f>
        <v>2022-23</v>
      </c>
      <c r="J60" s="15"/>
      <c r="K60" s="916"/>
      <c r="L60" s="447"/>
      <c r="AG60" s="303"/>
    </row>
    <row r="61" spans="1:33" ht="12.75" x14ac:dyDescent="0.2">
      <c r="B61" s="428"/>
      <c r="C61" s="427"/>
      <c r="D61" s="25"/>
      <c r="E61" s="435"/>
      <c r="F61" s="436"/>
      <c r="G61" s="436"/>
      <c r="H61" s="436"/>
      <c r="I61" s="436"/>
      <c r="J61" s="436"/>
      <c r="K61" s="916"/>
      <c r="L61" s="447"/>
      <c r="AG61" s="303"/>
    </row>
    <row r="62" spans="1:33" ht="13.5" thickBot="1" x14ac:dyDescent="0.25">
      <c r="B62" s="917" t="s">
        <v>405</v>
      </c>
      <c r="C62" s="918"/>
      <c r="D62" s="25"/>
      <c r="E62" s="532"/>
      <c r="F62" s="579">
        <f>IFERROR((IF(C11&gt;0,F68/E67-1,"")),"")</f>
        <v>0.13940295991247242</v>
      </c>
      <c r="G62" s="466" t="str">
        <f>IFERROR(IF($C$11&gt;1,G68/F67-1,""),"")</f>
        <v/>
      </c>
      <c r="H62" s="466" t="str">
        <f>IFERROR(IF($C$11&gt;2,H68/G67-1,""),"")</f>
        <v/>
      </c>
      <c r="I62" s="466" t="str">
        <f>IFERROR(IF($C$11&gt;3,I68/H67-1,""),"")</f>
        <v/>
      </c>
      <c r="J62" s="451"/>
      <c r="K62" s="452">
        <f>SUM(F62:I62)</f>
        <v>0.13940295991247242</v>
      </c>
      <c r="L62" s="453"/>
      <c r="AG62" s="303"/>
    </row>
    <row r="63" spans="1:33" ht="13.5" thickTop="1" x14ac:dyDescent="0.2">
      <c r="B63" s="905" t="s">
        <v>371</v>
      </c>
      <c r="C63" s="906"/>
      <c r="D63" s="25"/>
      <c r="E63" s="14"/>
      <c r="F63" s="402">
        <f>IFERROR(IF(C11&gt;0,F62,""),"")</f>
        <v>0.13940295991247242</v>
      </c>
      <c r="G63" s="402" t="str">
        <f>IFERROR(IF($C$11&gt;1,G62+F63,""),"")</f>
        <v/>
      </c>
      <c r="H63" s="402" t="str">
        <f>IFERROR(IF($C$11&gt;2,H62+G63,""),"")</f>
        <v/>
      </c>
      <c r="I63" s="402" t="str">
        <f>IFERROR(IF($C$11&gt;3,I62+H63,""),"")</f>
        <v/>
      </c>
      <c r="J63" s="454"/>
      <c r="K63" s="915" t="s">
        <v>385</v>
      </c>
      <c r="L63" s="447"/>
      <c r="AG63" s="303"/>
    </row>
    <row r="64" spans="1:33" ht="12.75" x14ac:dyDescent="0.2">
      <c r="B64" s="907" t="s">
        <v>372</v>
      </c>
      <c r="C64" s="908"/>
      <c r="D64" s="25"/>
      <c r="E64" s="14"/>
      <c r="F64" s="578">
        <f>IFERROR(IF(C11&gt;0,'SRP and LTFP'!D13-'SRP and LTFP'!C13-'Higher cap(s) calculation'!F40,""),"")</f>
        <v>1473692</v>
      </c>
      <c r="G64" s="533" t="str">
        <f>IFERROR(IF($C$11&gt;1,'SRP and LTFP'!E13-'SRP and LTFP'!D13-'Higher cap(s) calculation'!G40,""),"")</f>
        <v/>
      </c>
      <c r="H64" s="533" t="str">
        <f>IFERROR(IF($C$11&gt;2,'SRP and LTFP'!F13-'SRP and LTFP'!E13-'Higher cap(s) calculation'!H40,""),"")</f>
        <v/>
      </c>
      <c r="I64" s="533" t="str">
        <f>IFERROR(IF($C$11&gt;3,'SRP and LTFP'!G13-'SRP and LTFP'!F13-'Higher cap(s) calculation'!I40,""),"")</f>
        <v/>
      </c>
      <c r="J64" s="455"/>
      <c r="K64" s="914"/>
      <c r="L64" s="447"/>
      <c r="AG64" s="303"/>
    </row>
    <row r="65" spans="2:33" ht="13.5" thickBot="1" x14ac:dyDescent="0.25">
      <c r="B65" s="907" t="s">
        <v>373</v>
      </c>
      <c r="C65" s="908"/>
      <c r="D65" s="25"/>
      <c r="E65" s="14"/>
      <c r="F65" s="445">
        <f>IFERROR(IF(C11&gt;0,F64,""),"")</f>
        <v>1473692</v>
      </c>
      <c r="G65" s="445" t="str">
        <f>IFERROR(IF($C$11&gt;1,F65+G64,""),"")</f>
        <v/>
      </c>
      <c r="H65" s="445" t="str">
        <f>IFERROR(IF($C$11&gt;2,G65+H64,""),"")</f>
        <v/>
      </c>
      <c r="I65" s="445" t="str">
        <f>IFERROR(IF($C$11&gt;3,H65+I64,""),"")</f>
        <v/>
      </c>
      <c r="J65" s="456"/>
      <c r="K65" s="457">
        <f>SUM(F65:I65)</f>
        <v>1473692</v>
      </c>
      <c r="L65" s="453"/>
      <c r="AG65" s="303"/>
    </row>
    <row r="66" spans="2:33" ht="13.5" customHeight="1" thickTop="1" x14ac:dyDescent="0.2">
      <c r="B66" s="428"/>
      <c r="C66" s="427"/>
      <c r="D66" s="25"/>
      <c r="E66" s="14"/>
      <c r="F66" s="531"/>
      <c r="G66" s="531"/>
      <c r="H66" s="531"/>
      <c r="I66" s="531"/>
      <c r="J66" s="14"/>
      <c r="K66" s="459"/>
      <c r="L66" s="447"/>
      <c r="AG66" s="303"/>
    </row>
    <row r="67" spans="2:33" ht="12.75" x14ac:dyDescent="0.2">
      <c r="B67" s="907" t="s">
        <v>369</v>
      </c>
      <c r="C67" s="908"/>
      <c r="D67" s="25"/>
      <c r="E67" s="534">
        <f>IFERROR(IF(C11&gt;0,(E20+E40)/E45,""),"")</f>
        <v>1346.9306447469817</v>
      </c>
      <c r="F67" s="534">
        <f>IFERROR(IF(C11&gt;0,(F20+F40)/F45,""),"")</f>
        <v>1553.9621114821475</v>
      </c>
      <c r="G67" s="534" t="str">
        <f>IFERROR(IF($C$11&gt;1,(G20+G40)/G45,""),"")</f>
        <v/>
      </c>
      <c r="H67" s="534" t="str">
        <f>IFERROR(IF($C$11&gt;2,(H20+H40)/H45,""),"")</f>
        <v/>
      </c>
      <c r="I67" s="534" t="str">
        <f>IFERROR(IF($C$11&gt;3,(I20+I40)/I45,""),"")</f>
        <v/>
      </c>
      <c r="J67" s="14"/>
      <c r="K67" s="459"/>
      <c r="L67" s="254"/>
      <c r="AG67" s="303"/>
    </row>
    <row r="68" spans="2:33" ht="14.25" x14ac:dyDescent="0.2">
      <c r="B68" s="907" t="s">
        <v>370</v>
      </c>
      <c r="C68" s="908"/>
      <c r="D68" s="25"/>
      <c r="E68" s="535"/>
      <c r="F68" s="534">
        <f>IFERROR(IF(C11&gt;0,F20/F44,""),"")</f>
        <v>1534.6967634215257</v>
      </c>
      <c r="G68" s="534" t="str">
        <f>IFERROR(IF($C$11&gt;1,(G20)/G44,""),"")</f>
        <v/>
      </c>
      <c r="H68" s="534" t="str">
        <f>IFERROR(IF($C$11&gt;2,(H20)/H44,""),"")</f>
        <v/>
      </c>
      <c r="I68" s="534" t="str">
        <f>IFERROR(IF($C$11&gt;3,(I20)/I44,""),"")</f>
        <v/>
      </c>
      <c r="J68" s="460"/>
      <c r="K68" s="459"/>
      <c r="L68" s="255"/>
      <c r="AG68" s="303"/>
    </row>
    <row r="69" spans="2:33" ht="26.25" customHeight="1" x14ac:dyDescent="0.2">
      <c r="B69" s="322"/>
      <c r="C69" s="426"/>
      <c r="D69" s="25"/>
      <c r="E69" s="14"/>
      <c r="F69" s="14"/>
      <c r="G69" s="14"/>
      <c r="H69" s="14"/>
      <c r="I69" s="14"/>
      <c r="J69" s="14"/>
      <c r="K69" s="916" t="s">
        <v>378</v>
      </c>
      <c r="L69" s="447"/>
      <c r="AG69" s="303"/>
    </row>
    <row r="70" spans="2:33" ht="12.75" x14ac:dyDescent="0.2">
      <c r="B70" s="300"/>
      <c r="C70" s="426"/>
      <c r="D70" s="25"/>
      <c r="E70" s="14"/>
      <c r="F70" s="14"/>
      <c r="G70" s="14"/>
      <c r="H70" s="14"/>
      <c r="I70" s="14"/>
      <c r="J70" s="14"/>
      <c r="K70" s="914"/>
      <c r="L70" s="447"/>
      <c r="AG70" s="303"/>
    </row>
    <row r="71" spans="2:33" ht="13.5" thickBot="1" x14ac:dyDescent="0.25">
      <c r="B71" s="905" t="s">
        <v>387</v>
      </c>
      <c r="C71" s="906"/>
      <c r="D71" s="426"/>
      <c r="E71" s="14"/>
      <c r="F71" s="446">
        <f>IFERROR(IF(C11&gt;0,(F20-E20)/E20,""),"")</f>
        <v>0.15725134490415291</v>
      </c>
      <c r="G71" s="446" t="str">
        <f>IFERROR(IF($C$11&gt;1,(G20-F20)/F20,""),"")</f>
        <v/>
      </c>
      <c r="H71" s="446" t="str">
        <f>IFERROR(IF($C$11&gt;2,(H20-G20)/G20,""),"")</f>
        <v/>
      </c>
      <c r="I71" s="446" t="str">
        <f>IFERROR(IF(C11&gt;3,(I20-H20)/H20,""),"")</f>
        <v/>
      </c>
      <c r="J71" s="14"/>
      <c r="K71" s="452">
        <f>SUM(F71:I71)</f>
        <v>0.15725134490415291</v>
      </c>
      <c r="L71" s="447"/>
      <c r="AG71" s="303"/>
    </row>
    <row r="72" spans="2:33" ht="15" customHeight="1" thickTop="1" x14ac:dyDescent="0.2">
      <c r="B72" s="905" t="s">
        <v>388</v>
      </c>
      <c r="C72" s="906"/>
      <c r="D72" s="426"/>
      <c r="E72" s="14"/>
      <c r="F72" s="446">
        <f>IFERROR(IF(C11&gt;0,F71,""),"")</f>
        <v>0.15725134490415291</v>
      </c>
      <c r="G72" s="446" t="str">
        <f>IFERROR(IF($C$11&gt;1,F72+G71,""),"")</f>
        <v/>
      </c>
      <c r="H72" s="446" t="str">
        <f>IFERROR(IF($C$11&gt;2,G72+H71,""),"")</f>
        <v/>
      </c>
      <c r="I72" s="446" t="str">
        <f>IFERROR(IF($C$11&gt;3,H72+I71,""),"")</f>
        <v/>
      </c>
      <c r="J72" s="15"/>
      <c r="K72" s="915" t="s">
        <v>383</v>
      </c>
      <c r="L72" s="453"/>
      <c r="AG72" s="303"/>
    </row>
    <row r="73" spans="2:33" ht="13.5" customHeight="1" x14ac:dyDescent="0.2">
      <c r="B73" s="905" t="s">
        <v>389</v>
      </c>
      <c r="C73" s="906"/>
      <c r="D73" s="426"/>
      <c r="E73" s="14"/>
      <c r="F73" s="445">
        <f>IFERROR(IF(C11&gt;0,'SRP and LTFP'!D13-'SRP and LTFP'!C13,""),"")</f>
        <v>1623692</v>
      </c>
      <c r="G73" s="445" t="str">
        <f>IFERROR(IF(C11&gt;1,'SRP and LTFP'!E13-'SRP and LTFP'!D13,""),"")</f>
        <v/>
      </c>
      <c r="H73" s="445" t="str">
        <f>IFERROR(IF(C11&gt;2,'SRP and LTFP'!F13-'SRP and LTFP'!E13,""),"")</f>
        <v/>
      </c>
      <c r="I73" s="445" t="str">
        <f>IFERROR(IF(C11&gt;3,'SRP and LTFP'!G13-'SRP and LTFP'!F13,""),"")</f>
        <v/>
      </c>
      <c r="J73" s="458"/>
      <c r="K73" s="914"/>
      <c r="L73" s="447"/>
      <c r="AG73" s="303"/>
    </row>
    <row r="74" spans="2:33" ht="13.5" thickBot="1" x14ac:dyDescent="0.25">
      <c r="B74" s="905" t="s">
        <v>390</v>
      </c>
      <c r="C74" s="906"/>
      <c r="D74" s="426"/>
      <c r="E74" s="14"/>
      <c r="F74" s="445">
        <f>IFERROR(IF(C11&gt;0,F73,""),"")</f>
        <v>1623692</v>
      </c>
      <c r="G74" s="445" t="str">
        <f>IFERROR(IF(C11&gt;1,F74+G73,""),"")</f>
        <v/>
      </c>
      <c r="H74" s="445" t="str">
        <f>IFERROR(IF(C11&gt;2,G74+H73,""),"")</f>
        <v/>
      </c>
      <c r="I74" s="445" t="str">
        <f>IFERROR(IF(C11&gt;3,H74+I73,""),"")</f>
        <v/>
      </c>
      <c r="J74" s="458"/>
      <c r="K74" s="457">
        <f>SUM(F74:I74)</f>
        <v>1623692</v>
      </c>
      <c r="L74" s="447"/>
      <c r="AG74" s="303"/>
    </row>
    <row r="75" spans="2:33" ht="13.5" thickTop="1" x14ac:dyDescent="0.2">
      <c r="B75" s="433"/>
      <c r="C75" s="434"/>
      <c r="D75" s="25"/>
      <c r="E75" s="309"/>
      <c r="F75" s="309"/>
      <c r="G75" s="309"/>
      <c r="H75" s="309"/>
      <c r="I75" s="309"/>
      <c r="J75" s="15"/>
      <c r="K75" s="14"/>
      <c r="L75" s="453"/>
      <c r="AG75" s="303"/>
    </row>
    <row r="76" spans="2:33" ht="20.25" customHeight="1" x14ac:dyDescent="0.2">
      <c r="B76" s="428"/>
      <c r="C76" s="29"/>
      <c r="D76" s="14"/>
      <c r="E76" s="238"/>
      <c r="F76" s="238"/>
      <c r="G76" s="14"/>
      <c r="H76" s="14"/>
      <c r="I76" s="14"/>
      <c r="J76" s="15"/>
      <c r="K76" s="459"/>
      <c r="L76" s="307"/>
      <c r="AG76" s="303"/>
    </row>
    <row r="77" spans="2:33" ht="14.25" x14ac:dyDescent="0.2">
      <c r="B77" s="346"/>
      <c r="C77" s="117"/>
      <c r="D77" s="117"/>
      <c r="E77" s="313"/>
      <c r="F77" s="313"/>
      <c r="G77" s="117"/>
      <c r="H77" s="117"/>
      <c r="I77" s="117"/>
      <c r="J77" s="117"/>
      <c r="K77" s="311"/>
      <c r="L77" s="312"/>
    </row>
    <row r="78" spans="2:33" ht="11.25" x14ac:dyDescent="0.2"/>
    <row r="79" spans="2:33" ht="11.25" x14ac:dyDescent="0.2"/>
    <row r="80" spans="2:33" ht="14.25" x14ac:dyDescent="0.2">
      <c r="B80" s="301" t="s">
        <v>406</v>
      </c>
      <c r="C80" s="301"/>
      <c r="D80" s="301"/>
      <c r="E80" s="503"/>
      <c r="F80" s="503"/>
      <c r="G80" s="503"/>
      <c r="H80" s="503"/>
      <c r="I80" s="503"/>
      <c r="J80" s="503"/>
      <c r="K80" s="503"/>
      <c r="L80" s="503"/>
    </row>
    <row r="81" spans="2:33" ht="11.25" x14ac:dyDescent="0.2">
      <c r="B81" s="503"/>
      <c r="C81" s="503"/>
      <c r="D81" s="503"/>
      <c r="E81" s="503"/>
      <c r="F81" s="503"/>
      <c r="G81" s="503"/>
      <c r="H81" s="503"/>
      <c r="I81" s="503"/>
      <c r="J81" s="503"/>
      <c r="K81" s="503"/>
      <c r="L81" s="503"/>
      <c r="AG81" s="303"/>
    </row>
    <row r="82" spans="2:33" ht="11.25" x14ac:dyDescent="0.2">
      <c r="B82" s="504"/>
      <c r="C82" s="505"/>
      <c r="D82" s="505"/>
      <c r="E82" s="505"/>
      <c r="F82" s="505"/>
      <c r="G82" s="505"/>
      <c r="H82" s="505"/>
      <c r="I82" s="505"/>
      <c r="J82" s="505"/>
      <c r="K82" s="505"/>
      <c r="L82" s="506"/>
      <c r="AG82" s="303"/>
    </row>
    <row r="83" spans="2:33" ht="14.25" customHeight="1" x14ac:dyDescent="0.2">
      <c r="B83" s="769" t="s">
        <v>379</v>
      </c>
      <c r="C83" s="770"/>
      <c r="D83" s="507"/>
      <c r="E83" s="507"/>
      <c r="F83" s="507"/>
      <c r="G83" s="507"/>
      <c r="H83" s="507"/>
      <c r="I83" s="507"/>
      <c r="J83" s="507"/>
      <c r="K83" s="507"/>
      <c r="L83" s="508"/>
      <c r="AG83" s="303"/>
    </row>
    <row r="84" spans="2:33" ht="12.75" customHeight="1" x14ac:dyDescent="0.2">
      <c r="B84" s="509" t="s">
        <v>381</v>
      </c>
      <c r="C84" s="510">
        <f>K62</f>
        <v>0.13940295991247242</v>
      </c>
      <c r="D84" s="511"/>
      <c r="E84" s="239" t="str">
        <f>E60</f>
        <v>2018-19</v>
      </c>
      <c r="F84" s="239" t="str">
        <f>F60</f>
        <v>2019-20</v>
      </c>
      <c r="G84" s="239" t="str">
        <f>G60</f>
        <v>2020-21</v>
      </c>
      <c r="H84" s="239" t="str">
        <f>H60</f>
        <v>2021-22</v>
      </c>
      <c r="I84" s="239" t="str">
        <f>I60</f>
        <v>2022-23</v>
      </c>
      <c r="J84" s="15"/>
      <c r="K84" s="916" t="s">
        <v>384</v>
      </c>
      <c r="L84" s="501"/>
      <c r="AG84" s="303"/>
    </row>
    <row r="85" spans="2:33" ht="12.75" x14ac:dyDescent="0.2">
      <c r="B85" s="509" t="s">
        <v>382</v>
      </c>
      <c r="C85" s="580" t="str">
        <f>CONCATENATE(C11," years")</f>
        <v>1 years</v>
      </c>
      <c r="D85" s="511"/>
      <c r="E85" s="14"/>
      <c r="F85" s="512"/>
      <c r="G85" s="512"/>
      <c r="H85" s="512"/>
      <c r="I85" s="512"/>
      <c r="J85" s="512"/>
      <c r="K85" s="916"/>
      <c r="L85" s="513"/>
      <c r="AG85" s="303"/>
    </row>
    <row r="86" spans="2:33" ht="12.75" x14ac:dyDescent="0.2">
      <c r="B86" s="514"/>
      <c r="C86" s="515"/>
      <c r="D86" s="507"/>
      <c r="E86" s="14"/>
      <c r="F86" s="512"/>
      <c r="G86" s="512"/>
      <c r="H86" s="512"/>
      <c r="I86" s="512"/>
      <c r="J86" s="512"/>
      <c r="K86" s="916"/>
      <c r="L86" s="513"/>
      <c r="AG86" s="303"/>
    </row>
    <row r="87" spans="2:33" ht="13.5" customHeight="1" thickBot="1" x14ac:dyDescent="0.25">
      <c r="B87" s="909" t="s">
        <v>380</v>
      </c>
      <c r="C87" s="910"/>
      <c r="D87" s="425"/>
      <c r="E87" s="507"/>
      <c r="F87" s="466">
        <f>IFERROR(IF(C11&gt;0,(K62/C11),""),"")</f>
        <v>0.13940295991247242</v>
      </c>
      <c r="G87" s="466" t="str">
        <f>IFERROR(IF($C$11&gt;1,$K$62/$C$11,""),"")</f>
        <v/>
      </c>
      <c r="H87" s="466" t="str">
        <f>IFERROR(IF($C$11&gt;2,$K$62/$C$11,""),"")</f>
        <v/>
      </c>
      <c r="I87" s="466" t="str">
        <f>IFERROR(IF($C$11&gt;3,$K$62/$C$11,""),"")</f>
        <v/>
      </c>
      <c r="J87" s="516"/>
      <c r="K87" s="452">
        <f>SUM(F87:I87)</f>
        <v>0.13940295991247242</v>
      </c>
      <c r="L87" s="517"/>
      <c r="AG87" s="303"/>
    </row>
    <row r="88" spans="2:33" ht="13.5" customHeight="1" thickTop="1" x14ac:dyDescent="0.2">
      <c r="B88" s="905" t="s">
        <v>371</v>
      </c>
      <c r="C88" s="906"/>
      <c r="D88" s="426"/>
      <c r="E88" s="507"/>
      <c r="F88" s="402">
        <f>IFERROR(IF(C11&gt;0,F87,""),"")</f>
        <v>0.13940295991247242</v>
      </c>
      <c r="G88" s="402" t="str">
        <f>IFERROR(IF($C$11&gt;1,F88+G87,""),"")</f>
        <v/>
      </c>
      <c r="H88" s="402" t="str">
        <f>IFERROR(IF($C$11&gt;2,G88+H87,""),"")</f>
        <v/>
      </c>
      <c r="I88" s="402" t="str">
        <f>IFERROR(IF($C$11&gt;3,H88+I87,""),"")</f>
        <v/>
      </c>
      <c r="J88" s="518"/>
      <c r="K88" s="913" t="s">
        <v>385</v>
      </c>
      <c r="L88" s="519"/>
      <c r="AG88" s="303"/>
    </row>
    <row r="89" spans="2:33" ht="12.75" x14ac:dyDescent="0.2">
      <c r="B89" s="905" t="s">
        <v>372</v>
      </c>
      <c r="C89" s="906"/>
      <c r="D89" s="426"/>
      <c r="E89" s="507"/>
      <c r="F89" s="502">
        <f>IFERROR(IF(C11&gt;0,((E67*(1+F87))-E67)*F45,""),"")</f>
        <v>1461946.9999999998</v>
      </c>
      <c r="G89" s="502" t="str">
        <f>IFERROR(IF($C$11&gt;1,((F67*(1+G87))-F67)*G45,""),"")</f>
        <v/>
      </c>
      <c r="H89" s="502" t="str">
        <f>IFERROR(IF($C$11&gt;2,((G67*(1+H87))-G67)*H45,""),"")</f>
        <v/>
      </c>
      <c r="I89" s="502" t="str">
        <f>IFERROR(IF($C$11&gt;3,((H67*(1+I87))-H67)*I45,""),"")</f>
        <v/>
      </c>
      <c r="J89" s="520"/>
      <c r="K89" s="914"/>
      <c r="L89" s="521"/>
      <c r="AG89" s="303"/>
    </row>
    <row r="90" spans="2:33" ht="13.5" thickBot="1" x14ac:dyDescent="0.25">
      <c r="B90" s="905" t="s">
        <v>373</v>
      </c>
      <c r="C90" s="906"/>
      <c r="D90" s="426"/>
      <c r="E90" s="507"/>
      <c r="F90" s="502">
        <f>IFERROR(IF(C11&gt;0,(F89),""),"")</f>
        <v>1461946.9999999998</v>
      </c>
      <c r="G90" s="502" t="str">
        <f>IFERROR(IF($C$11&gt;1,F90+G89,""),"")</f>
        <v/>
      </c>
      <c r="H90" s="502" t="str">
        <f>IFERROR(IF($C$11&gt;2,G90+H89,""),"")</f>
        <v/>
      </c>
      <c r="I90" s="502" t="str">
        <f>IFERROR(IF($C$11&gt;3,H90+I89,""),"")</f>
        <v/>
      </c>
      <c r="J90" s="522"/>
      <c r="K90" s="457">
        <f>SUM(F90:I90)</f>
        <v>1461946.9999999998</v>
      </c>
      <c r="L90" s="523"/>
      <c r="AG90" s="303"/>
    </row>
    <row r="91" spans="2:33" ht="13.5" thickTop="1" x14ac:dyDescent="0.2">
      <c r="B91" s="524"/>
      <c r="C91" s="507"/>
      <c r="D91" s="426"/>
      <c r="E91" s="507"/>
      <c r="F91" s="507"/>
      <c r="G91" s="507"/>
      <c r="H91" s="507"/>
      <c r="I91" s="507"/>
      <c r="J91" s="507"/>
      <c r="K91" s="525"/>
      <c r="L91" s="508"/>
      <c r="AG91" s="303"/>
    </row>
    <row r="92" spans="2:33" ht="12.75" x14ac:dyDescent="0.2">
      <c r="B92" s="907" t="s">
        <v>369</v>
      </c>
      <c r="C92" s="908"/>
      <c r="D92" s="426"/>
      <c r="E92" s="534">
        <f>IFERROR(IF(C11&gt;0,(E20+E40)/E45,""),"")</f>
        <v>1346.9306447469817</v>
      </c>
      <c r="F92" s="534">
        <f>IFERROR(IF(C11&gt;0,(F95+F40)/F45,""),"")</f>
        <v>1553.9621114821475</v>
      </c>
      <c r="G92" s="534" t="str">
        <f>IFERROR(IF($C$11&gt;1,(G95+G40)/G45,""),"")</f>
        <v/>
      </c>
      <c r="H92" s="534" t="str">
        <f>IFERROR(IF($C$11&gt;2,(H95+H40)/H45,""),"")</f>
        <v/>
      </c>
      <c r="I92" s="534" t="str">
        <f>IFERROR(IF($C$11&gt;3,(I95+I40)/I45,""),"")</f>
        <v/>
      </c>
      <c r="J92" s="460"/>
      <c r="K92" s="507"/>
      <c r="L92" s="526"/>
      <c r="AG92" s="303"/>
    </row>
    <row r="93" spans="2:33" ht="12.75" x14ac:dyDescent="0.2">
      <c r="B93" s="907" t="s">
        <v>370</v>
      </c>
      <c r="C93" s="908"/>
      <c r="D93" s="426"/>
      <c r="E93" s="507"/>
      <c r="F93" s="534">
        <f>IFERROR(IF(C11&gt;0,E92*(1+F87),""),"")</f>
        <v>1534.6967634215257</v>
      </c>
      <c r="G93" s="534" t="str">
        <f>IFERROR(IF($C$11&gt;1, F92*(1+G87),""),"")</f>
        <v/>
      </c>
      <c r="H93" s="534" t="str">
        <f>IFERROR(IF($C$11&gt;2, G92*(1+H87),""),"")</f>
        <v/>
      </c>
      <c r="I93" s="534" t="str">
        <f>IFERROR(IF($C$11&gt;3, H92*(1+I87),""),"")</f>
        <v/>
      </c>
      <c r="J93" s="460"/>
      <c r="K93" s="507"/>
      <c r="L93" s="526"/>
      <c r="AG93" s="303"/>
    </row>
    <row r="94" spans="2:33" ht="12.75" x14ac:dyDescent="0.2">
      <c r="B94" s="524"/>
      <c r="C94" s="507"/>
      <c r="D94" s="577"/>
      <c r="E94" s="507"/>
      <c r="F94" s="507"/>
      <c r="G94" s="507"/>
      <c r="H94" s="507"/>
      <c r="I94" s="507"/>
      <c r="J94" s="507"/>
      <c r="K94" s="507"/>
      <c r="L94" s="508"/>
      <c r="AG94" s="303"/>
    </row>
    <row r="95" spans="2:33" ht="12.75" x14ac:dyDescent="0.2">
      <c r="B95" s="905" t="s">
        <v>404</v>
      </c>
      <c r="C95" s="906"/>
      <c r="D95" s="507"/>
      <c r="E95" s="507"/>
      <c r="F95" s="445">
        <f>IFERROR(IF(C11&gt;0,F93*F44,""),"")</f>
        <v>11949149</v>
      </c>
      <c r="G95" s="445" t="str">
        <f>IFERROR(IF($C$11&gt;1,G93*G44,""),"")</f>
        <v/>
      </c>
      <c r="H95" s="445" t="str">
        <f>IFERROR(IF($C$11&gt;2,H93*H44,""),"")</f>
        <v/>
      </c>
      <c r="I95" s="445" t="str">
        <f>IFERROR(IF($C$11&gt;3,I93*I44,""),"")</f>
        <v/>
      </c>
      <c r="J95" s="507"/>
      <c r="K95" s="507"/>
      <c r="L95" s="508"/>
      <c r="AG95" s="303"/>
    </row>
    <row r="96" spans="2:33" ht="12.75" x14ac:dyDescent="0.2">
      <c r="B96" s="905" t="s">
        <v>455</v>
      </c>
      <c r="C96" s="906"/>
      <c r="D96" s="507"/>
      <c r="E96" s="507"/>
      <c r="F96" s="583">
        <f>IFERROR(F95-'SRP and LTFP'!D13,"")</f>
        <v>0</v>
      </c>
      <c r="G96" s="583" t="str">
        <f>IFERROR(G95-'SRP and LTFP'!E13,"")</f>
        <v/>
      </c>
      <c r="H96" s="583" t="str">
        <f>IFERROR(H95-'SRP and LTFP'!F13,"")</f>
        <v/>
      </c>
      <c r="I96" s="583" t="str">
        <f>IFERROR(I95-'SRP and LTFP'!G13,"")</f>
        <v/>
      </c>
      <c r="J96" s="527"/>
      <c r="K96" s="507"/>
      <c r="L96" s="508"/>
      <c r="AG96" s="303"/>
    </row>
    <row r="97" spans="2:33" ht="11.25" x14ac:dyDescent="0.2">
      <c r="B97" s="528"/>
      <c r="C97" s="529"/>
      <c r="D97" s="529"/>
      <c r="E97" s="529"/>
      <c r="F97" s="529"/>
      <c r="G97" s="529"/>
      <c r="H97" s="529"/>
      <c r="I97" s="529"/>
      <c r="J97" s="529"/>
      <c r="K97" s="529"/>
      <c r="L97" s="530"/>
      <c r="AG97" s="303"/>
    </row>
    <row r="98" spans="2:33" ht="11.25" x14ac:dyDescent="0.2">
      <c r="B98" s="422"/>
      <c r="C98" s="422"/>
      <c r="D98" s="422"/>
      <c r="E98" s="422"/>
      <c r="F98" s="422"/>
      <c r="H98" s="422"/>
      <c r="I98" s="422"/>
      <c r="AG98" s="303"/>
    </row>
    <row r="99" spans="2:33" ht="11.25" x14ac:dyDescent="0.2">
      <c r="G99" s="420">
        <v>4</v>
      </c>
      <c r="H99" s="420"/>
      <c r="J99" s="422"/>
      <c r="K99" s="478"/>
      <c r="L99" s="422"/>
      <c r="AG99" s="303"/>
    </row>
    <row r="100" spans="2:33" ht="11.25" x14ac:dyDescent="0.2">
      <c r="B100" s="441"/>
      <c r="C100" s="441"/>
      <c r="D100" s="441"/>
      <c r="E100" s="441"/>
      <c r="F100" s="441"/>
      <c r="G100" s="441"/>
      <c r="H100" s="441"/>
      <c r="I100" s="441"/>
      <c r="AG100" s="303"/>
    </row>
    <row r="101" spans="2:33" ht="11.25" x14ac:dyDescent="0.2">
      <c r="B101" s="441"/>
      <c r="C101" s="441"/>
      <c r="D101" s="441"/>
      <c r="E101" s="441"/>
      <c r="F101" s="441"/>
      <c r="G101" s="441"/>
      <c r="H101" s="441"/>
      <c r="I101" s="441"/>
      <c r="J101" s="441"/>
      <c r="K101" s="441"/>
      <c r="L101" s="441"/>
      <c r="AG101" s="303"/>
    </row>
    <row r="102" spans="2:33" ht="11.25" x14ac:dyDescent="0.2">
      <c r="B102" s="441"/>
      <c r="C102" s="441"/>
      <c r="D102" s="441"/>
      <c r="E102" s="441"/>
      <c r="F102" s="441"/>
      <c r="G102" s="441"/>
      <c r="H102" s="441"/>
      <c r="I102" s="441"/>
      <c r="J102" s="441"/>
      <c r="K102" s="441"/>
      <c r="L102" s="441"/>
      <c r="AG102" s="303"/>
    </row>
    <row r="103" spans="2:33" ht="11.25" x14ac:dyDescent="0.2">
      <c r="B103" s="441"/>
      <c r="C103" s="441"/>
      <c r="D103" s="441"/>
      <c r="E103" s="441"/>
      <c r="F103" s="441"/>
      <c r="G103" s="441"/>
      <c r="H103" s="441"/>
      <c r="I103" s="441"/>
      <c r="J103" s="441"/>
      <c r="K103" s="441"/>
      <c r="L103" s="441"/>
      <c r="AG103" s="303"/>
    </row>
    <row r="104" spans="2:33" ht="11.25" x14ac:dyDescent="0.2">
      <c r="B104" s="441"/>
      <c r="C104" s="441"/>
      <c r="D104" s="441"/>
      <c r="E104" s="441"/>
      <c r="F104" s="441"/>
      <c r="G104" s="441"/>
      <c r="H104" s="441"/>
      <c r="I104" s="441"/>
      <c r="J104" s="441"/>
      <c r="K104" s="441"/>
      <c r="L104" s="441"/>
      <c r="AG104" s="303"/>
    </row>
    <row r="105" spans="2:33" ht="11.25" x14ac:dyDescent="0.2">
      <c r="B105" s="441"/>
      <c r="C105" s="441"/>
      <c r="D105" s="441"/>
      <c r="E105" s="441"/>
      <c r="F105" s="441"/>
      <c r="G105" s="442">
        <v>1</v>
      </c>
      <c r="H105" s="441"/>
      <c r="I105" s="441"/>
      <c r="J105" s="441"/>
      <c r="K105" s="441"/>
      <c r="L105" s="441"/>
      <c r="AG105" s="303"/>
    </row>
    <row r="106" spans="2:33" ht="11.25" x14ac:dyDescent="0.2">
      <c r="B106" s="441"/>
      <c r="C106" s="441"/>
      <c r="D106" s="441"/>
      <c r="E106" s="441"/>
      <c r="F106" s="441"/>
      <c r="G106" s="442">
        <v>2</v>
      </c>
      <c r="H106" s="441"/>
      <c r="I106" s="441"/>
      <c r="J106" s="441"/>
      <c r="K106" s="441"/>
      <c r="L106" s="441"/>
      <c r="AG106" s="303"/>
    </row>
    <row r="107" spans="2:33" ht="11.25" x14ac:dyDescent="0.2">
      <c r="B107" s="441"/>
      <c r="C107" s="441"/>
      <c r="D107" s="441"/>
      <c r="E107" s="441"/>
      <c r="F107" s="441"/>
      <c r="G107" s="442">
        <v>3</v>
      </c>
      <c r="H107" s="441"/>
      <c r="I107" s="441"/>
      <c r="J107" s="441"/>
      <c r="K107" s="441"/>
      <c r="L107" s="441"/>
      <c r="AG107" s="303"/>
    </row>
    <row r="108" spans="2:33" ht="11.25" x14ac:dyDescent="0.2">
      <c r="B108" s="441"/>
      <c r="C108" s="441"/>
      <c r="D108" s="441"/>
      <c r="F108" s="441"/>
      <c r="G108" s="442">
        <v>4</v>
      </c>
      <c r="H108" s="441"/>
      <c r="I108" s="441"/>
      <c r="J108" s="441"/>
      <c r="K108" s="441"/>
      <c r="L108" s="441"/>
      <c r="AG108" s="303"/>
    </row>
    <row r="109" spans="2:33" ht="11.25" x14ac:dyDescent="0.2">
      <c r="B109" s="441"/>
      <c r="C109" s="441"/>
      <c r="D109" s="441"/>
      <c r="E109" s="441"/>
      <c r="F109" s="441"/>
      <c r="G109" s="441"/>
      <c r="H109" s="441"/>
      <c r="I109" s="441"/>
      <c r="J109" s="441"/>
      <c r="K109" s="441"/>
      <c r="L109" s="441"/>
      <c r="AG109" s="303"/>
    </row>
    <row r="110" spans="2:33" ht="11.25" x14ac:dyDescent="0.2">
      <c r="B110" s="441"/>
      <c r="C110" s="441"/>
      <c r="D110" s="441"/>
      <c r="E110" s="441"/>
      <c r="F110" s="441"/>
      <c r="G110" s="441"/>
      <c r="H110" s="441"/>
      <c r="I110" s="441"/>
      <c r="J110" s="441"/>
      <c r="K110" s="441"/>
      <c r="L110" s="441"/>
      <c r="AG110" s="303"/>
    </row>
    <row r="111" spans="2:33" ht="11.25" x14ac:dyDescent="0.2">
      <c r="B111" s="441"/>
      <c r="C111" s="441"/>
      <c r="D111" s="441"/>
      <c r="E111" s="441"/>
      <c r="F111" s="441"/>
      <c r="G111" s="441"/>
      <c r="H111" s="441"/>
      <c r="I111" s="441"/>
      <c r="J111" s="441"/>
      <c r="K111" s="441"/>
      <c r="L111" s="441"/>
      <c r="AG111" s="303"/>
    </row>
    <row r="112" spans="2:33" ht="11.25" x14ac:dyDescent="0.2">
      <c r="B112" s="441"/>
      <c r="C112" s="441"/>
      <c r="D112" s="441"/>
      <c r="E112" s="441"/>
      <c r="F112" s="441"/>
      <c r="G112" s="441"/>
      <c r="H112" s="441"/>
      <c r="I112" s="441"/>
      <c r="J112" s="441"/>
      <c r="K112" s="441"/>
      <c r="L112" s="441"/>
      <c r="AG112" s="303"/>
    </row>
    <row r="113" spans="2:33" ht="11.25" x14ac:dyDescent="0.2">
      <c r="B113" s="441"/>
      <c r="C113" s="441"/>
      <c r="D113" s="441"/>
      <c r="E113" s="441"/>
      <c r="F113" s="441"/>
      <c r="G113" s="441"/>
      <c r="H113" s="441"/>
      <c r="I113" s="441"/>
      <c r="J113" s="441"/>
      <c r="K113" s="441"/>
      <c r="L113" s="441"/>
      <c r="AG113" s="303"/>
    </row>
    <row r="114" spans="2:33" ht="11.25" x14ac:dyDescent="0.2">
      <c r="B114" s="441"/>
      <c r="C114" s="441"/>
      <c r="D114" s="441"/>
      <c r="E114" s="441"/>
      <c r="F114" s="441"/>
      <c r="G114" s="441"/>
      <c r="H114" s="441"/>
      <c r="I114" s="441"/>
      <c r="J114" s="441"/>
      <c r="K114" s="441"/>
      <c r="L114" s="441"/>
      <c r="AG114" s="303"/>
    </row>
    <row r="115" spans="2:33" ht="11.25" x14ac:dyDescent="0.2">
      <c r="B115" s="441"/>
      <c r="C115" s="441"/>
      <c r="D115" s="441"/>
      <c r="E115" s="441"/>
      <c r="F115" s="441"/>
      <c r="G115" s="441"/>
      <c r="H115" s="441"/>
      <c r="I115" s="441"/>
      <c r="J115" s="441"/>
      <c r="K115" s="441"/>
      <c r="L115" s="441"/>
      <c r="AG115" s="303"/>
    </row>
    <row r="116" spans="2:33" ht="11.25" x14ac:dyDescent="0.2">
      <c r="B116" s="441"/>
      <c r="C116" s="441"/>
      <c r="D116" s="441"/>
      <c r="E116" s="441"/>
      <c r="F116" s="441"/>
      <c r="G116" s="441"/>
      <c r="H116" s="441"/>
      <c r="I116" s="441"/>
      <c r="J116" s="441"/>
      <c r="K116" s="441"/>
      <c r="L116" s="441"/>
      <c r="AG116" s="303"/>
    </row>
    <row r="117" spans="2:33" ht="11.25" x14ac:dyDescent="0.2">
      <c r="B117" s="441"/>
      <c r="C117" s="441"/>
      <c r="D117" s="441"/>
      <c r="E117" s="441"/>
      <c r="F117" s="441"/>
      <c r="G117" s="441"/>
      <c r="H117" s="441"/>
      <c r="I117" s="441"/>
      <c r="J117" s="441"/>
      <c r="K117" s="441"/>
      <c r="L117" s="441"/>
      <c r="AG117" s="303"/>
    </row>
    <row r="118" spans="2:33" ht="11.25" x14ac:dyDescent="0.2">
      <c r="B118" s="441"/>
      <c r="C118" s="441"/>
      <c r="D118" s="441"/>
      <c r="E118" s="441"/>
      <c r="F118" s="441"/>
      <c r="G118" s="441"/>
      <c r="H118" s="441"/>
      <c r="I118" s="441"/>
      <c r="J118" s="441"/>
      <c r="K118" s="441"/>
      <c r="L118" s="441"/>
      <c r="AG118" s="303"/>
    </row>
    <row r="119" spans="2:33" ht="11.25" x14ac:dyDescent="0.2">
      <c r="B119" s="441"/>
      <c r="C119" s="441"/>
      <c r="D119" s="441"/>
      <c r="E119" s="441"/>
      <c r="F119" s="441"/>
      <c r="G119" s="441"/>
      <c r="H119" s="441"/>
      <c r="I119" s="441"/>
      <c r="J119" s="441"/>
      <c r="K119" s="441"/>
      <c r="L119" s="441"/>
      <c r="AG119" s="303"/>
    </row>
    <row r="120" spans="2:33" ht="11.25" x14ac:dyDescent="0.2">
      <c r="B120" s="441"/>
      <c r="C120" s="441"/>
      <c r="D120" s="441"/>
      <c r="E120" s="441"/>
      <c r="F120" s="441"/>
      <c r="G120" s="441"/>
      <c r="H120" s="441"/>
      <c r="I120" s="441"/>
      <c r="J120" s="441"/>
      <c r="K120" s="441"/>
      <c r="L120" s="441"/>
      <c r="AG120" s="303"/>
    </row>
    <row r="121" spans="2:33" ht="11.25" x14ac:dyDescent="0.2">
      <c r="B121" s="441"/>
      <c r="C121" s="441"/>
      <c r="D121" s="441"/>
      <c r="E121" s="441"/>
      <c r="F121" s="441"/>
      <c r="G121" s="441"/>
      <c r="H121" s="441"/>
      <c r="I121" s="441"/>
      <c r="J121" s="441"/>
      <c r="K121" s="441"/>
      <c r="L121" s="441"/>
      <c r="AG121" s="303"/>
    </row>
    <row r="122" spans="2:33" ht="11.25" hidden="1" customHeight="1" x14ac:dyDescent="0.2">
      <c r="B122" s="441"/>
      <c r="C122" s="441"/>
      <c r="D122" s="441"/>
      <c r="E122" s="441"/>
      <c r="F122" s="441"/>
      <c r="G122" s="441"/>
      <c r="H122" s="441"/>
      <c r="I122" s="441"/>
      <c r="J122" s="441"/>
      <c r="K122" s="441"/>
      <c r="L122" s="441"/>
      <c r="AG122" s="303"/>
    </row>
    <row r="123" spans="2:33" ht="11.25" hidden="1" customHeight="1" x14ac:dyDescent="0.2">
      <c r="B123" s="441"/>
      <c r="C123" s="441"/>
      <c r="D123" s="441"/>
      <c r="E123" s="441"/>
      <c r="F123" s="441"/>
      <c r="G123" s="441"/>
      <c r="H123" s="441"/>
      <c r="I123" s="441"/>
      <c r="J123" s="441"/>
      <c r="K123" s="441"/>
      <c r="L123" s="441"/>
      <c r="AG123" s="303"/>
    </row>
    <row r="124" spans="2:33" ht="13.5" hidden="1" customHeight="1" x14ac:dyDescent="0.25">
      <c r="B124" s="443"/>
      <c r="C124" s="443"/>
      <c r="D124" s="443"/>
      <c r="E124" s="444"/>
      <c r="F124" s="444"/>
      <c r="G124" s="444"/>
      <c r="H124" s="444"/>
      <c r="I124" s="444"/>
      <c r="J124" s="441"/>
      <c r="K124" s="441"/>
      <c r="L124" s="441"/>
    </row>
    <row r="125" spans="2:33" ht="13.5" hidden="1" customHeight="1" x14ac:dyDescent="0.25">
      <c r="B125" s="443"/>
      <c r="C125" s="443"/>
      <c r="D125" s="443"/>
      <c r="E125" s="444"/>
      <c r="F125" s="444"/>
      <c r="G125" s="444"/>
      <c r="H125" s="444"/>
      <c r="I125" s="444"/>
      <c r="J125" s="444"/>
      <c r="K125" s="444"/>
      <c r="L125" s="444"/>
    </row>
    <row r="126" spans="2:33" ht="13.5" hidden="1" customHeight="1" x14ac:dyDescent="0.25">
      <c r="B126" s="443"/>
      <c r="C126" s="443"/>
      <c r="D126" s="443"/>
      <c r="E126" s="444"/>
      <c r="F126" s="444"/>
      <c r="G126" s="444"/>
      <c r="H126" s="444"/>
      <c r="I126" s="444"/>
      <c r="J126" s="444"/>
      <c r="K126" s="444"/>
      <c r="L126" s="444"/>
    </row>
    <row r="127" spans="2:33" ht="13.5" hidden="1" customHeight="1" x14ac:dyDescent="0.25">
      <c r="B127" s="443"/>
      <c r="C127" s="443"/>
      <c r="D127" s="443"/>
      <c r="E127" s="444"/>
      <c r="F127" s="444"/>
      <c r="G127" s="444"/>
      <c r="H127" s="444"/>
      <c r="I127" s="444"/>
      <c r="J127" s="444"/>
      <c r="K127" s="444"/>
      <c r="L127" s="444"/>
    </row>
    <row r="128" spans="2:33" ht="13.5" hidden="1" customHeight="1" x14ac:dyDescent="0.25">
      <c r="B128" s="443"/>
      <c r="C128" s="443"/>
      <c r="D128" s="443"/>
      <c r="E128" s="444"/>
      <c r="F128" s="444"/>
      <c r="G128" s="444"/>
      <c r="H128" s="444"/>
      <c r="I128" s="444"/>
      <c r="J128" s="444"/>
      <c r="K128" s="444"/>
      <c r="L128" s="444"/>
    </row>
    <row r="129" spans="2:12" ht="13.5" hidden="1" customHeight="1" x14ac:dyDescent="0.25">
      <c r="B129" s="443"/>
      <c r="C129" s="443"/>
      <c r="D129" s="443"/>
      <c r="E129" s="444"/>
      <c r="F129" s="444"/>
      <c r="G129" s="444"/>
      <c r="H129" s="444"/>
      <c r="I129" s="444"/>
      <c r="J129" s="444"/>
      <c r="K129" s="444"/>
      <c r="L129" s="444"/>
    </row>
    <row r="130" spans="2:12" ht="13.5" hidden="1" customHeight="1" x14ac:dyDescent="0.25">
      <c r="B130" s="443"/>
      <c r="C130" s="443"/>
      <c r="D130" s="443"/>
      <c r="E130" s="444"/>
      <c r="F130" s="444"/>
      <c r="G130" s="444"/>
      <c r="H130" s="444"/>
      <c r="I130" s="444"/>
      <c r="J130" s="444"/>
      <c r="K130" s="444"/>
      <c r="L130" s="444"/>
    </row>
    <row r="131" spans="2:12" ht="13.5" hidden="1" customHeight="1" x14ac:dyDescent="0.25">
      <c r="B131" s="443"/>
      <c r="C131" s="443"/>
      <c r="D131" s="443"/>
      <c r="E131" s="444"/>
      <c r="F131" s="444"/>
      <c r="G131" s="444"/>
      <c r="H131" s="444"/>
      <c r="I131" s="444"/>
      <c r="J131" s="444"/>
      <c r="K131" s="444"/>
      <c r="L131" s="444"/>
    </row>
    <row r="132" spans="2:12" ht="13.5" hidden="1" customHeight="1" x14ac:dyDescent="0.25">
      <c r="B132" s="443"/>
      <c r="C132" s="443"/>
      <c r="D132" s="443"/>
      <c r="E132" s="444"/>
      <c r="F132" s="444"/>
      <c r="G132" s="444"/>
      <c r="H132" s="444"/>
      <c r="I132" s="444"/>
      <c r="J132" s="444"/>
      <c r="K132" s="444"/>
      <c r="L132" s="444"/>
    </row>
    <row r="133" spans="2:12" ht="13.5" hidden="1" customHeight="1" x14ac:dyDescent="0.25">
      <c r="B133" s="443"/>
      <c r="C133" s="443"/>
      <c r="D133" s="443"/>
      <c r="E133" s="444"/>
      <c r="F133" s="444"/>
      <c r="G133" s="444"/>
      <c r="H133" s="444"/>
      <c r="I133" s="444"/>
      <c r="J133" s="444"/>
      <c r="K133" s="444"/>
      <c r="L133" s="444"/>
    </row>
    <row r="134" spans="2:12" ht="13.5" hidden="1" customHeight="1" x14ac:dyDescent="0.25">
      <c r="B134" s="443"/>
      <c r="C134" s="443"/>
      <c r="D134" s="443"/>
      <c r="E134" s="444"/>
      <c r="F134" s="444"/>
      <c r="G134" s="444"/>
      <c r="H134" s="444"/>
      <c r="I134" s="444"/>
      <c r="J134" s="444"/>
      <c r="K134" s="444"/>
      <c r="L134" s="444"/>
    </row>
    <row r="135" spans="2:12" ht="13.5" hidden="1" customHeight="1" x14ac:dyDescent="0.25">
      <c r="B135" s="443"/>
      <c r="C135" s="443"/>
      <c r="D135" s="443"/>
      <c r="E135" s="444"/>
      <c r="F135" s="444"/>
      <c r="G135" s="444"/>
      <c r="H135" s="444"/>
      <c r="I135" s="444"/>
      <c r="J135" s="444"/>
      <c r="K135" s="444"/>
      <c r="L135" s="444"/>
    </row>
    <row r="136" spans="2:12" ht="13.5" hidden="1" customHeight="1" x14ac:dyDescent="0.25">
      <c r="B136" s="443"/>
      <c r="C136" s="443"/>
      <c r="D136" s="443"/>
      <c r="E136" s="444"/>
      <c r="F136" s="444"/>
      <c r="G136" s="444"/>
      <c r="H136" s="444"/>
      <c r="I136" s="444"/>
      <c r="J136" s="444"/>
      <c r="K136" s="444"/>
      <c r="L136" s="444"/>
    </row>
    <row r="137" spans="2:12" ht="13.5" hidden="1" customHeight="1" x14ac:dyDescent="0.25">
      <c r="B137" s="443"/>
      <c r="C137" s="443"/>
      <c r="D137" s="443"/>
      <c r="E137" s="444"/>
      <c r="F137" s="444"/>
      <c r="G137" s="444"/>
      <c r="H137" s="444"/>
      <c r="I137" s="444"/>
      <c r="J137" s="444"/>
      <c r="K137" s="444"/>
      <c r="L137" s="444"/>
    </row>
    <row r="138" spans="2:12" ht="13.5" hidden="1" customHeight="1" x14ac:dyDescent="0.25">
      <c r="B138" s="443"/>
      <c r="C138" s="443"/>
      <c r="D138" s="443"/>
      <c r="E138" s="444"/>
      <c r="F138" s="444"/>
      <c r="G138" s="444"/>
      <c r="H138" s="444"/>
      <c r="I138" s="444"/>
      <c r="J138" s="444"/>
      <c r="K138" s="444"/>
      <c r="L138" s="444"/>
    </row>
    <row r="139" spans="2:12" ht="13.5" hidden="1" customHeight="1" x14ac:dyDescent="0.25">
      <c r="B139" s="443"/>
      <c r="C139" s="443"/>
      <c r="D139" s="443"/>
      <c r="E139" s="444"/>
      <c r="F139" s="444"/>
      <c r="G139" s="444"/>
      <c r="H139" s="444"/>
      <c r="I139" s="444"/>
      <c r="J139" s="444"/>
      <c r="K139" s="444"/>
      <c r="L139" s="444"/>
    </row>
    <row r="140" spans="2:12" ht="13.5" hidden="1" customHeight="1" x14ac:dyDescent="0.25">
      <c r="B140" s="443"/>
      <c r="C140" s="443"/>
      <c r="D140" s="443"/>
      <c r="E140" s="444"/>
      <c r="F140" s="444"/>
      <c r="G140" s="444"/>
      <c r="H140" s="444"/>
      <c r="I140" s="444"/>
      <c r="J140" s="444"/>
      <c r="K140" s="444"/>
      <c r="L140" s="444"/>
    </row>
    <row r="141" spans="2:12" ht="13.5" hidden="1" customHeight="1" x14ac:dyDescent="0.25">
      <c r="B141" s="443"/>
      <c r="C141" s="443"/>
      <c r="D141" s="443"/>
      <c r="E141" s="444"/>
      <c r="F141" s="444"/>
      <c r="G141" s="444"/>
      <c r="H141" s="444"/>
      <c r="I141" s="444"/>
      <c r="J141" s="444"/>
      <c r="K141" s="444"/>
      <c r="L141" s="444"/>
    </row>
    <row r="142" spans="2:12" s="304" customFormat="1" ht="13.5" hidden="1" customHeight="1" x14ac:dyDescent="0.25">
      <c r="B142" s="443"/>
      <c r="C142" s="443"/>
      <c r="D142" s="443"/>
      <c r="E142" s="444"/>
      <c r="F142" s="444"/>
      <c r="G142" s="444"/>
      <c r="H142" s="444"/>
      <c r="I142" s="444"/>
      <c r="J142" s="444"/>
      <c r="K142" s="444"/>
      <c r="L142" s="444"/>
    </row>
    <row r="143" spans="2:12" s="304" customFormat="1" ht="13.5" hidden="1" customHeight="1" x14ac:dyDescent="0.25">
      <c r="B143" s="443"/>
      <c r="C143" s="443"/>
      <c r="D143" s="443"/>
      <c r="E143" s="444"/>
      <c r="F143" s="444"/>
      <c r="G143" s="444"/>
      <c r="H143" s="444"/>
      <c r="I143" s="444"/>
      <c r="J143" s="444"/>
      <c r="K143" s="444"/>
      <c r="L143" s="444"/>
    </row>
    <row r="144" spans="2:12" s="304" customFormat="1" ht="13.5" hidden="1" customHeight="1" x14ac:dyDescent="0.2">
      <c r="B144" s="441"/>
      <c r="C144" s="441"/>
      <c r="D144" s="441"/>
      <c r="E144" s="441"/>
      <c r="F144" s="441"/>
      <c r="G144" s="441"/>
      <c r="H144" s="441"/>
      <c r="I144" s="441"/>
      <c r="J144" s="444"/>
      <c r="K144" s="444"/>
      <c r="L144" s="444"/>
    </row>
    <row r="145" spans="2:12" s="304" customFormat="1" ht="13.5" hidden="1" customHeight="1" x14ac:dyDescent="0.2">
      <c r="B145" s="441"/>
      <c r="C145" s="441"/>
      <c r="D145" s="441"/>
      <c r="E145" s="441"/>
      <c r="F145" s="441"/>
      <c r="G145" s="441"/>
      <c r="H145" s="441"/>
      <c r="I145" s="441"/>
      <c r="J145" s="441"/>
      <c r="K145" s="441"/>
      <c r="L145" s="441"/>
    </row>
    <row r="146" spans="2:12" s="304" customFormat="1" ht="13.5" hidden="1" customHeight="1" x14ac:dyDescent="0.2">
      <c r="B146" s="441"/>
      <c r="C146" s="441"/>
      <c r="D146" s="441"/>
      <c r="E146" s="441"/>
      <c r="F146" s="441"/>
      <c r="G146" s="441"/>
      <c r="H146" s="441"/>
      <c r="I146" s="441"/>
      <c r="J146" s="441"/>
      <c r="K146" s="441"/>
      <c r="L146" s="441"/>
    </row>
    <row r="147" spans="2:12" s="304" customFormat="1" ht="13.5" hidden="1" customHeight="1" x14ac:dyDescent="0.2">
      <c r="B147" s="441"/>
      <c r="C147" s="441"/>
      <c r="D147" s="441"/>
      <c r="E147" s="441"/>
      <c r="F147" s="441"/>
      <c r="G147" s="441"/>
      <c r="H147" s="441"/>
      <c r="I147" s="441"/>
      <c r="J147" s="441"/>
      <c r="K147" s="441"/>
      <c r="L147" s="441"/>
    </row>
    <row r="148" spans="2:12" s="304" customFormat="1" ht="13.5" hidden="1" customHeight="1" x14ac:dyDescent="0.2">
      <c r="B148" s="441"/>
      <c r="C148" s="441"/>
      <c r="D148" s="441"/>
      <c r="E148" s="441"/>
      <c r="F148" s="441"/>
      <c r="G148" s="441"/>
      <c r="H148" s="441"/>
      <c r="I148" s="441"/>
      <c r="J148" s="441"/>
      <c r="K148" s="441"/>
      <c r="L148" s="441"/>
    </row>
    <row r="149" spans="2:12" s="304" customFormat="1" ht="13.5" hidden="1" customHeight="1" x14ac:dyDescent="0.2">
      <c r="B149" s="441"/>
      <c r="C149" s="441"/>
      <c r="D149" s="441"/>
      <c r="E149" s="441"/>
      <c r="F149" s="441"/>
      <c r="G149" s="441"/>
      <c r="H149" s="441"/>
      <c r="I149" s="441"/>
      <c r="J149" s="441"/>
      <c r="K149" s="441"/>
      <c r="L149" s="441"/>
    </row>
    <row r="150" spans="2:12" s="304" customFormat="1" ht="13.5" hidden="1" customHeight="1" x14ac:dyDescent="0.2">
      <c r="B150" s="441"/>
      <c r="C150" s="441"/>
      <c r="D150" s="441"/>
      <c r="E150" s="441"/>
      <c r="F150" s="441"/>
      <c r="G150" s="441"/>
      <c r="H150" s="441"/>
      <c r="I150" s="441"/>
      <c r="J150" s="441"/>
      <c r="K150" s="441"/>
      <c r="L150" s="441"/>
    </row>
    <row r="151" spans="2:12" s="304" customFormat="1" ht="13.5" hidden="1" customHeight="1" x14ac:dyDescent="0.2">
      <c r="B151" s="441"/>
      <c r="C151" s="441"/>
      <c r="D151" s="441"/>
      <c r="E151" s="441"/>
      <c r="F151" s="441"/>
      <c r="G151" s="441"/>
      <c r="H151" s="441"/>
      <c r="I151" s="441"/>
      <c r="J151" s="441"/>
      <c r="K151" s="441"/>
      <c r="L151" s="441"/>
    </row>
    <row r="152" spans="2:12" s="304" customFormat="1" ht="13.5" hidden="1" customHeight="1" x14ac:dyDescent="0.2">
      <c r="B152" s="441"/>
      <c r="C152" s="441"/>
      <c r="D152" s="441"/>
      <c r="E152" s="441"/>
      <c r="F152" s="441"/>
      <c r="G152" s="441"/>
      <c r="H152" s="441"/>
      <c r="I152" s="441"/>
      <c r="J152" s="441"/>
      <c r="K152" s="441"/>
      <c r="L152" s="441"/>
    </row>
    <row r="153" spans="2:12" s="304" customFormat="1" ht="13.5" hidden="1" customHeight="1" x14ac:dyDescent="0.2">
      <c r="B153" s="441"/>
      <c r="C153" s="441"/>
      <c r="D153" s="441"/>
      <c r="E153" s="441"/>
      <c r="F153" s="441"/>
      <c r="G153" s="441"/>
      <c r="H153" s="441"/>
      <c r="I153" s="441"/>
      <c r="J153" s="441"/>
      <c r="K153" s="441"/>
      <c r="L153" s="441"/>
    </row>
    <row r="154" spans="2:12" s="304" customFormat="1" ht="13.5" hidden="1" customHeight="1" x14ac:dyDescent="0.2">
      <c r="B154" s="441"/>
      <c r="C154" s="441"/>
      <c r="D154" s="441"/>
      <c r="E154" s="441"/>
      <c r="F154" s="441"/>
      <c r="G154" s="441"/>
      <c r="H154" s="441"/>
      <c r="I154" s="441"/>
      <c r="J154" s="441"/>
      <c r="K154" s="441"/>
      <c r="L154" s="441"/>
    </row>
    <row r="155" spans="2:12" s="304" customFormat="1" ht="13.5" hidden="1" customHeight="1" x14ac:dyDescent="0.2">
      <c r="B155" s="441"/>
      <c r="C155" s="441"/>
      <c r="D155" s="441"/>
      <c r="E155" s="441"/>
      <c r="F155" s="441"/>
      <c r="G155" s="441"/>
      <c r="H155" s="441"/>
      <c r="I155" s="441"/>
      <c r="J155" s="441"/>
      <c r="K155" s="441"/>
      <c r="L155" s="441"/>
    </row>
    <row r="156" spans="2:12" s="304" customFormat="1" ht="13.5" hidden="1" customHeight="1" x14ac:dyDescent="0.2">
      <c r="B156" s="441"/>
      <c r="C156" s="441"/>
      <c r="D156" s="441"/>
      <c r="E156" s="441"/>
      <c r="F156" s="441"/>
      <c r="G156" s="441"/>
      <c r="H156" s="441"/>
      <c r="I156" s="441"/>
      <c r="J156" s="441"/>
      <c r="K156" s="441"/>
      <c r="L156" s="441"/>
    </row>
    <row r="157" spans="2:12" s="304" customFormat="1" ht="13.5" hidden="1" customHeight="1" x14ac:dyDescent="0.2">
      <c r="B157" s="441"/>
      <c r="C157" s="441"/>
      <c r="D157" s="441"/>
      <c r="E157" s="441"/>
      <c r="F157" s="441"/>
      <c r="G157" s="441"/>
      <c r="H157" s="441"/>
      <c r="I157" s="441"/>
      <c r="J157" s="441"/>
      <c r="K157" s="441"/>
      <c r="L157" s="441"/>
    </row>
    <row r="158" spans="2:12" s="304" customFormat="1" ht="13.5" hidden="1" customHeight="1" x14ac:dyDescent="0.2">
      <c r="B158" s="441"/>
      <c r="C158" s="441"/>
      <c r="D158" s="441"/>
      <c r="E158" s="441"/>
      <c r="F158" s="441"/>
      <c r="G158" s="441"/>
      <c r="H158" s="441"/>
      <c r="I158" s="441"/>
      <c r="J158" s="441"/>
      <c r="K158" s="441"/>
      <c r="L158" s="441"/>
    </row>
    <row r="159" spans="2:12" s="304" customFormat="1" ht="13.5" hidden="1" customHeight="1" x14ac:dyDescent="0.2">
      <c r="B159" s="441"/>
      <c r="C159" s="441"/>
      <c r="D159" s="441"/>
      <c r="E159" s="441"/>
      <c r="F159" s="441"/>
      <c r="G159" s="441"/>
      <c r="H159" s="441"/>
      <c r="I159" s="441"/>
      <c r="J159" s="441"/>
      <c r="K159" s="441"/>
      <c r="L159" s="441"/>
    </row>
    <row r="160" spans="2:12" s="304" customFormat="1" ht="13.5" hidden="1" customHeight="1" x14ac:dyDescent="0.2">
      <c r="B160" s="441"/>
      <c r="C160" s="441"/>
      <c r="D160" s="441"/>
      <c r="E160" s="441"/>
      <c r="F160" s="441"/>
      <c r="G160" s="441"/>
      <c r="H160" s="441"/>
      <c r="I160" s="441"/>
      <c r="J160" s="441"/>
      <c r="K160" s="441"/>
      <c r="L160" s="441"/>
    </row>
    <row r="161" spans="2:12" s="304" customFormat="1" ht="13.5" hidden="1" customHeight="1" x14ac:dyDescent="0.2">
      <c r="B161" s="441"/>
      <c r="C161" s="441"/>
      <c r="D161" s="441"/>
      <c r="E161" s="441"/>
      <c r="F161" s="441"/>
      <c r="G161" s="441"/>
      <c r="H161" s="441"/>
      <c r="I161" s="441"/>
      <c r="J161" s="441"/>
      <c r="K161" s="441"/>
      <c r="L161" s="441"/>
    </row>
    <row r="162" spans="2:12" s="304" customFormat="1" ht="13.5" hidden="1" customHeight="1" x14ac:dyDescent="0.2">
      <c r="B162" s="441"/>
      <c r="C162" s="441"/>
      <c r="D162" s="441"/>
      <c r="E162" s="441"/>
      <c r="F162" s="441"/>
      <c r="G162" s="441"/>
      <c r="H162" s="441"/>
      <c r="I162" s="441"/>
      <c r="J162" s="441"/>
      <c r="K162" s="441"/>
      <c r="L162" s="441"/>
    </row>
    <row r="163" spans="2:12" s="304" customFormat="1" ht="13.5" hidden="1" customHeight="1" x14ac:dyDescent="0.2">
      <c r="B163" s="441"/>
      <c r="C163" s="441"/>
      <c r="D163" s="441"/>
      <c r="E163" s="441"/>
      <c r="F163" s="441"/>
      <c r="G163" s="441"/>
      <c r="H163" s="441"/>
      <c r="I163" s="441"/>
      <c r="J163" s="441"/>
      <c r="K163" s="441"/>
      <c r="L163" s="441"/>
    </row>
    <row r="164" spans="2:12" s="304" customFormat="1" ht="13.5" hidden="1" customHeight="1" x14ac:dyDescent="0.2">
      <c r="B164" s="441"/>
      <c r="C164" s="441"/>
      <c r="D164" s="441"/>
      <c r="E164" s="441"/>
      <c r="F164" s="441"/>
      <c r="G164" s="441"/>
      <c r="H164" s="441"/>
      <c r="I164" s="441"/>
      <c r="J164" s="441"/>
      <c r="K164" s="441"/>
      <c r="L164" s="441"/>
    </row>
    <row r="165" spans="2:12" s="304" customFormat="1" ht="13.5" hidden="1" customHeight="1" x14ac:dyDescent="0.2">
      <c r="B165" s="441"/>
      <c r="C165" s="441"/>
      <c r="D165" s="441"/>
      <c r="E165" s="441"/>
      <c r="F165" s="441"/>
      <c r="G165" s="441"/>
      <c r="H165" s="441"/>
      <c r="I165" s="441"/>
      <c r="J165" s="441"/>
      <c r="K165" s="441"/>
      <c r="L165" s="441"/>
    </row>
    <row r="166" spans="2:12" s="304" customFormat="1" ht="13.5" hidden="1" customHeight="1" x14ac:dyDescent="0.2">
      <c r="B166" s="441"/>
      <c r="C166" s="441"/>
      <c r="D166" s="441"/>
      <c r="E166" s="441"/>
      <c r="F166" s="441"/>
      <c r="G166" s="441"/>
      <c r="H166" s="441"/>
      <c r="I166" s="441"/>
      <c r="J166" s="441"/>
      <c r="K166" s="441"/>
      <c r="L166" s="441"/>
    </row>
    <row r="167" spans="2:12" s="304" customFormat="1" ht="13.5" hidden="1" customHeight="1" x14ac:dyDescent="0.2">
      <c r="B167" s="441"/>
      <c r="C167" s="441"/>
      <c r="D167" s="441"/>
      <c r="E167" s="441"/>
      <c r="F167" s="441"/>
      <c r="G167" s="441"/>
      <c r="H167" s="441"/>
      <c r="I167" s="441"/>
      <c r="J167" s="441"/>
      <c r="K167" s="441"/>
      <c r="L167" s="441"/>
    </row>
    <row r="168" spans="2:12" s="304" customFormat="1" ht="13.5" hidden="1" customHeight="1" x14ac:dyDescent="0.2">
      <c r="B168" s="441"/>
      <c r="C168" s="441"/>
      <c r="D168" s="441"/>
      <c r="E168" s="441"/>
      <c r="F168" s="441"/>
      <c r="G168" s="441"/>
      <c r="H168" s="441"/>
      <c r="I168" s="441"/>
      <c r="J168" s="441"/>
      <c r="K168" s="441"/>
      <c r="L168" s="441"/>
    </row>
    <row r="169" spans="2:12" s="304" customFormat="1" ht="13.5" hidden="1" customHeight="1" x14ac:dyDescent="0.2">
      <c r="B169" s="441"/>
      <c r="C169" s="441"/>
      <c r="D169" s="441"/>
      <c r="E169" s="441"/>
      <c r="F169" s="441"/>
      <c r="G169" s="441"/>
      <c r="H169" s="441"/>
      <c r="I169" s="441"/>
      <c r="J169" s="441"/>
      <c r="K169" s="441"/>
      <c r="L169" s="441"/>
    </row>
    <row r="170" spans="2:12" s="304" customFormat="1" ht="13.5" hidden="1" customHeight="1" x14ac:dyDescent="0.2">
      <c r="B170" s="441"/>
      <c r="C170" s="441"/>
      <c r="D170" s="441"/>
      <c r="E170" s="441"/>
      <c r="F170" s="441"/>
      <c r="G170" s="441"/>
      <c r="H170" s="441"/>
      <c r="I170" s="441"/>
      <c r="J170" s="441"/>
      <c r="K170" s="441"/>
      <c r="L170" s="441"/>
    </row>
    <row r="171" spans="2:12" s="304" customFormat="1" ht="13.5" hidden="1" customHeight="1" x14ac:dyDescent="0.2">
      <c r="B171" s="441"/>
      <c r="C171" s="441"/>
      <c r="D171" s="441"/>
      <c r="E171" s="441"/>
      <c r="F171" s="441"/>
      <c r="G171" s="441"/>
      <c r="H171" s="441"/>
      <c r="I171" s="441"/>
      <c r="J171" s="441"/>
      <c r="K171" s="441"/>
      <c r="L171" s="441"/>
    </row>
    <row r="172" spans="2:12" s="304" customFormat="1" ht="13.5" hidden="1" customHeight="1" x14ac:dyDescent="0.2">
      <c r="B172" s="441"/>
      <c r="C172" s="441"/>
      <c r="D172" s="441"/>
      <c r="E172" s="441"/>
      <c r="F172" s="441"/>
      <c r="G172" s="441"/>
      <c r="H172" s="441"/>
      <c r="I172" s="441"/>
      <c r="J172" s="441"/>
      <c r="K172" s="441"/>
      <c r="L172" s="441"/>
    </row>
    <row r="173" spans="2:12" s="304" customFormat="1" ht="13.5" hidden="1" customHeight="1" x14ac:dyDescent="0.2">
      <c r="B173" s="441"/>
      <c r="C173" s="441"/>
      <c r="D173" s="441"/>
      <c r="E173" s="441"/>
      <c r="F173" s="441"/>
      <c r="G173" s="441"/>
      <c r="H173" s="441"/>
      <c r="I173" s="441"/>
      <c r="J173" s="441"/>
      <c r="K173" s="441"/>
      <c r="L173" s="441"/>
    </row>
    <row r="174" spans="2:12" s="304" customFormat="1" ht="13.5" hidden="1" customHeight="1" x14ac:dyDescent="0.2">
      <c r="B174" s="441"/>
      <c r="C174" s="441"/>
      <c r="D174" s="441"/>
      <c r="E174" s="441"/>
      <c r="F174" s="441"/>
      <c r="G174" s="441"/>
      <c r="H174" s="441"/>
      <c r="I174" s="441"/>
      <c r="J174" s="441"/>
      <c r="K174" s="441"/>
      <c r="L174" s="441"/>
    </row>
    <row r="175" spans="2:12" s="304" customFormat="1" ht="13.5" hidden="1" customHeight="1" x14ac:dyDescent="0.2">
      <c r="B175" s="441"/>
      <c r="C175" s="441"/>
      <c r="D175" s="441"/>
      <c r="E175" s="441"/>
      <c r="F175" s="441"/>
      <c r="G175" s="441"/>
      <c r="H175" s="441"/>
      <c r="I175" s="441"/>
      <c r="J175" s="441"/>
      <c r="K175" s="441"/>
      <c r="L175" s="441"/>
    </row>
    <row r="176" spans="2:12" s="304" customFormat="1" ht="13.5" hidden="1" customHeight="1" x14ac:dyDescent="0.2">
      <c r="B176" s="441"/>
      <c r="C176" s="441"/>
      <c r="D176" s="441"/>
      <c r="E176" s="441"/>
      <c r="F176" s="441"/>
      <c r="G176" s="441"/>
      <c r="H176" s="441"/>
      <c r="I176" s="441"/>
      <c r="J176" s="441"/>
      <c r="K176" s="441"/>
      <c r="L176" s="441"/>
    </row>
    <row r="177" spans="2:12" s="304" customFormat="1" ht="13.5" hidden="1" customHeight="1" x14ac:dyDescent="0.2">
      <c r="B177" s="441"/>
      <c r="C177" s="441"/>
      <c r="D177" s="441"/>
      <c r="E177" s="441"/>
      <c r="F177" s="441"/>
      <c r="G177" s="441"/>
      <c r="H177" s="441"/>
      <c r="I177" s="441"/>
      <c r="J177" s="441"/>
      <c r="K177" s="441"/>
      <c r="L177" s="441"/>
    </row>
    <row r="178" spans="2:12" s="304" customFormat="1" ht="13.5" hidden="1" customHeight="1" x14ac:dyDescent="0.2">
      <c r="B178" s="441"/>
      <c r="C178" s="441"/>
      <c r="D178" s="441"/>
      <c r="E178" s="441"/>
      <c r="F178" s="441"/>
      <c r="G178" s="441"/>
      <c r="H178" s="441"/>
      <c r="I178" s="441"/>
      <c r="J178" s="441"/>
      <c r="K178" s="441"/>
      <c r="L178" s="441"/>
    </row>
    <row r="179" spans="2:12" s="304" customFormat="1" ht="13.5" hidden="1" customHeight="1" x14ac:dyDescent="0.2">
      <c r="B179" s="441"/>
      <c r="C179" s="441"/>
      <c r="D179" s="441"/>
      <c r="E179" s="441"/>
      <c r="F179" s="441"/>
      <c r="G179" s="441"/>
      <c r="H179" s="441"/>
      <c r="I179" s="441"/>
      <c r="J179" s="441"/>
      <c r="K179" s="441"/>
      <c r="L179" s="441"/>
    </row>
    <row r="180" spans="2:12" s="304" customFormat="1" ht="13.5" hidden="1" customHeight="1" x14ac:dyDescent="0.2">
      <c r="B180" s="441"/>
      <c r="C180" s="441"/>
      <c r="D180" s="441"/>
      <c r="E180" s="441"/>
      <c r="F180" s="441"/>
      <c r="G180" s="441"/>
      <c r="H180" s="441"/>
      <c r="I180" s="441"/>
      <c r="J180" s="441"/>
      <c r="K180" s="441"/>
      <c r="L180" s="441"/>
    </row>
    <row r="181" spans="2:12" s="304" customFormat="1" ht="13.5" hidden="1" customHeight="1" x14ac:dyDescent="0.2">
      <c r="B181" s="441"/>
      <c r="C181" s="441"/>
      <c r="D181" s="441"/>
      <c r="E181" s="441"/>
      <c r="F181" s="441"/>
      <c r="G181" s="441"/>
      <c r="H181" s="441"/>
      <c r="I181" s="441"/>
      <c r="J181" s="441"/>
      <c r="K181" s="441"/>
      <c r="L181" s="441"/>
    </row>
    <row r="182" spans="2:12" s="304" customFormat="1" ht="13.5" hidden="1" customHeight="1" x14ac:dyDescent="0.2">
      <c r="B182" s="441"/>
      <c r="C182" s="441"/>
      <c r="D182" s="441"/>
      <c r="E182" s="441"/>
      <c r="F182" s="441"/>
      <c r="G182" s="441"/>
      <c r="H182" s="441"/>
      <c r="I182" s="441"/>
      <c r="J182" s="441"/>
      <c r="K182" s="441"/>
      <c r="L182" s="441"/>
    </row>
    <row r="183" spans="2:12" s="304" customFormat="1" ht="13.5" hidden="1" customHeight="1" x14ac:dyDescent="0.2">
      <c r="B183" s="441"/>
      <c r="C183" s="441"/>
      <c r="D183" s="441"/>
      <c r="E183" s="441"/>
      <c r="F183" s="441"/>
      <c r="G183" s="441"/>
      <c r="H183" s="441"/>
      <c r="I183" s="441"/>
      <c r="J183" s="441"/>
      <c r="K183" s="441"/>
      <c r="L183" s="441"/>
    </row>
    <row r="184" spans="2:12" s="304" customFormat="1" ht="13.5" hidden="1" customHeight="1" x14ac:dyDescent="0.2">
      <c r="B184" s="441"/>
      <c r="C184" s="441"/>
      <c r="D184" s="441"/>
      <c r="E184" s="441"/>
      <c r="F184" s="441"/>
      <c r="G184" s="441"/>
      <c r="H184" s="441"/>
      <c r="I184" s="441"/>
      <c r="J184" s="441"/>
      <c r="K184" s="441"/>
      <c r="L184" s="441"/>
    </row>
    <row r="185" spans="2:12" s="304" customFormat="1" ht="13.5" hidden="1" customHeight="1" x14ac:dyDescent="0.2">
      <c r="B185" s="441"/>
      <c r="C185" s="441"/>
      <c r="D185" s="441"/>
      <c r="E185" s="441"/>
      <c r="F185" s="441"/>
      <c r="G185" s="441"/>
      <c r="H185" s="441"/>
      <c r="I185" s="441"/>
      <c r="J185" s="441"/>
      <c r="K185" s="441"/>
      <c r="L185" s="441"/>
    </row>
    <row r="186" spans="2:12" s="304" customFormat="1" ht="13.5" hidden="1" customHeight="1" x14ac:dyDescent="0.2">
      <c r="B186" s="441"/>
      <c r="C186" s="441"/>
      <c r="D186" s="441"/>
      <c r="E186" s="441"/>
      <c r="F186" s="441"/>
      <c r="G186" s="441"/>
      <c r="H186" s="441"/>
      <c r="I186" s="441"/>
      <c r="J186" s="441"/>
      <c r="K186" s="441"/>
      <c r="L186" s="441"/>
    </row>
    <row r="187" spans="2:12" s="304" customFormat="1" ht="13.5" hidden="1" customHeight="1" x14ac:dyDescent="0.2">
      <c r="B187" s="441"/>
      <c r="C187" s="441"/>
      <c r="D187" s="441"/>
      <c r="E187" s="441"/>
      <c r="F187" s="441"/>
      <c r="G187" s="441"/>
      <c r="H187" s="441"/>
      <c r="I187" s="441"/>
      <c r="J187" s="441"/>
      <c r="K187" s="441"/>
      <c r="L187" s="441"/>
    </row>
    <row r="188" spans="2:12" s="304" customFormat="1" ht="13.5" hidden="1" customHeight="1" x14ac:dyDescent="0.2">
      <c r="B188" s="441"/>
      <c r="C188" s="441"/>
      <c r="D188" s="441"/>
      <c r="E188" s="441"/>
      <c r="F188" s="441"/>
      <c r="G188" s="441"/>
      <c r="H188" s="441"/>
      <c r="I188" s="441"/>
      <c r="J188" s="441"/>
      <c r="K188" s="441"/>
      <c r="L188" s="441"/>
    </row>
    <row r="189" spans="2:12" s="304" customFormat="1" ht="13.5" hidden="1" customHeight="1" x14ac:dyDescent="0.2">
      <c r="B189" s="441"/>
      <c r="C189" s="441"/>
      <c r="D189" s="441"/>
      <c r="E189" s="441"/>
      <c r="F189" s="441"/>
      <c r="G189" s="441"/>
      <c r="H189" s="441"/>
      <c r="I189" s="441"/>
      <c r="J189" s="441"/>
      <c r="K189" s="441"/>
      <c r="L189" s="441"/>
    </row>
    <row r="190" spans="2:12" s="304" customFormat="1" ht="13.5" hidden="1" customHeight="1" x14ac:dyDescent="0.2">
      <c r="B190" s="441"/>
      <c r="C190" s="441"/>
      <c r="D190" s="441"/>
      <c r="E190" s="441"/>
      <c r="F190" s="441"/>
      <c r="G190" s="441"/>
      <c r="H190" s="441"/>
      <c r="I190" s="441"/>
      <c r="J190" s="441"/>
      <c r="K190" s="441"/>
      <c r="L190" s="441"/>
    </row>
    <row r="191" spans="2:12" s="304" customFormat="1" ht="13.5" hidden="1" customHeight="1" x14ac:dyDescent="0.2">
      <c r="B191" s="441"/>
      <c r="C191" s="441"/>
      <c r="D191" s="441"/>
      <c r="E191" s="441"/>
      <c r="F191" s="441"/>
      <c r="G191" s="441"/>
      <c r="H191" s="441"/>
      <c r="I191" s="441"/>
      <c r="J191" s="441"/>
      <c r="K191" s="441"/>
      <c r="L191" s="441"/>
    </row>
    <row r="192" spans="2:12" s="304" customFormat="1" ht="13.5" hidden="1" customHeight="1" x14ac:dyDescent="0.2">
      <c r="B192" s="441"/>
      <c r="C192" s="441"/>
      <c r="D192" s="441"/>
      <c r="E192" s="441"/>
      <c r="F192" s="441"/>
      <c r="G192" s="441"/>
      <c r="H192" s="441"/>
      <c r="I192" s="441"/>
      <c r="J192" s="441"/>
      <c r="K192" s="441"/>
      <c r="L192" s="441"/>
    </row>
    <row r="193" spans="2:12" s="304" customFormat="1" ht="13.5" hidden="1" customHeight="1" x14ac:dyDescent="0.2">
      <c r="B193" s="441"/>
      <c r="C193" s="441"/>
      <c r="D193" s="441"/>
      <c r="E193" s="441"/>
      <c r="F193" s="441"/>
      <c r="G193" s="441"/>
      <c r="H193" s="441"/>
      <c r="I193" s="441"/>
      <c r="J193" s="441"/>
      <c r="K193" s="441"/>
      <c r="L193" s="441"/>
    </row>
    <row r="194" spans="2:12" s="304" customFormat="1" ht="13.5" hidden="1" customHeight="1" x14ac:dyDescent="0.2">
      <c r="B194" s="441"/>
      <c r="C194" s="441"/>
      <c r="D194" s="441"/>
      <c r="E194" s="441"/>
      <c r="F194" s="441"/>
      <c r="G194" s="441"/>
      <c r="H194" s="441"/>
      <c r="I194" s="441"/>
      <c r="J194" s="441"/>
      <c r="K194" s="441"/>
      <c r="L194" s="441"/>
    </row>
    <row r="195" spans="2:12" s="304" customFormat="1" ht="13.5" hidden="1" customHeight="1" x14ac:dyDescent="0.2">
      <c r="B195" s="441"/>
      <c r="C195" s="441"/>
      <c r="D195" s="441"/>
      <c r="E195" s="441"/>
      <c r="F195" s="441"/>
      <c r="G195" s="441"/>
      <c r="H195" s="441"/>
      <c r="I195" s="441"/>
      <c r="J195" s="441"/>
      <c r="K195" s="441"/>
      <c r="L195" s="441"/>
    </row>
    <row r="196" spans="2:12" s="304" customFormat="1" ht="13.5" hidden="1" customHeight="1" x14ac:dyDescent="0.2">
      <c r="B196" s="441"/>
      <c r="C196" s="441"/>
      <c r="D196" s="441"/>
      <c r="E196" s="441"/>
      <c r="F196" s="441"/>
      <c r="G196" s="441"/>
      <c r="H196" s="441"/>
      <c r="I196" s="441"/>
      <c r="J196" s="441"/>
      <c r="K196" s="441"/>
      <c r="L196" s="441"/>
    </row>
    <row r="197" spans="2:12" s="304" customFormat="1" ht="13.5" hidden="1" customHeight="1" x14ac:dyDescent="0.2">
      <c r="B197" s="441"/>
      <c r="C197" s="441"/>
      <c r="D197" s="441"/>
      <c r="E197" s="441"/>
      <c r="F197" s="441"/>
      <c r="G197" s="441"/>
      <c r="H197" s="441"/>
      <c r="I197" s="441"/>
      <c r="J197" s="441"/>
      <c r="K197" s="441"/>
      <c r="L197" s="441"/>
    </row>
    <row r="198" spans="2:12" s="304" customFormat="1" ht="13.5" hidden="1" customHeight="1" x14ac:dyDescent="0.2">
      <c r="B198" s="441"/>
      <c r="C198" s="441"/>
      <c r="D198" s="441"/>
      <c r="E198" s="441"/>
      <c r="F198" s="441"/>
      <c r="G198" s="441"/>
      <c r="H198" s="441"/>
      <c r="I198" s="441"/>
      <c r="J198" s="441"/>
      <c r="K198" s="441"/>
      <c r="L198" s="441"/>
    </row>
    <row r="199" spans="2:12" s="304" customFormat="1" ht="13.5" hidden="1" customHeight="1" x14ac:dyDescent="0.2">
      <c r="B199" s="441"/>
      <c r="C199" s="441"/>
      <c r="D199" s="441"/>
      <c r="E199" s="441"/>
      <c r="F199" s="441"/>
      <c r="G199" s="441"/>
      <c r="H199" s="441"/>
      <c r="I199" s="441"/>
      <c r="J199" s="441"/>
      <c r="K199" s="441"/>
      <c r="L199" s="441"/>
    </row>
    <row r="200" spans="2:12" s="304" customFormat="1" ht="13.5" hidden="1" customHeight="1" x14ac:dyDescent="0.2">
      <c r="B200" s="441"/>
      <c r="C200" s="441"/>
      <c r="D200" s="441"/>
      <c r="E200" s="441"/>
      <c r="F200" s="441"/>
      <c r="G200" s="441"/>
      <c r="H200" s="441"/>
      <c r="I200" s="441"/>
      <c r="J200" s="441"/>
      <c r="K200" s="441"/>
      <c r="L200" s="441"/>
    </row>
    <row r="201" spans="2:12" s="304" customFormat="1" ht="13.5" hidden="1" customHeight="1" x14ac:dyDescent="0.2">
      <c r="B201" s="441"/>
      <c r="C201" s="441"/>
      <c r="D201" s="441"/>
      <c r="E201" s="441"/>
      <c r="F201" s="441"/>
      <c r="G201" s="441"/>
      <c r="H201" s="441"/>
      <c r="I201" s="441"/>
      <c r="J201" s="441"/>
      <c r="K201" s="441"/>
      <c r="L201" s="441"/>
    </row>
    <row r="202" spans="2:12" s="304" customFormat="1" ht="13.5" hidden="1" customHeight="1" x14ac:dyDescent="0.2">
      <c r="B202" s="441"/>
      <c r="C202" s="441"/>
      <c r="D202" s="441"/>
      <c r="E202" s="441"/>
      <c r="F202" s="441"/>
      <c r="G202" s="441"/>
      <c r="H202" s="441"/>
      <c r="I202" s="441"/>
      <c r="J202" s="441"/>
      <c r="K202" s="441"/>
      <c r="L202" s="441"/>
    </row>
    <row r="203" spans="2:12" s="304" customFormat="1" ht="13.5" hidden="1" customHeight="1" x14ac:dyDescent="0.2">
      <c r="B203" s="441"/>
      <c r="C203" s="441"/>
      <c r="D203" s="441"/>
      <c r="E203" s="441"/>
      <c r="F203" s="441"/>
      <c r="G203" s="441"/>
      <c r="H203" s="441"/>
      <c r="I203" s="441"/>
      <c r="J203" s="441"/>
      <c r="K203" s="441"/>
      <c r="L203" s="441"/>
    </row>
    <row r="204" spans="2:12" s="304" customFormat="1" ht="13.5" hidden="1" customHeight="1" x14ac:dyDescent="0.2">
      <c r="B204" s="441"/>
      <c r="C204" s="441"/>
      <c r="D204" s="441"/>
      <c r="E204" s="441"/>
      <c r="F204" s="441"/>
      <c r="G204" s="441"/>
      <c r="H204" s="441"/>
      <c r="I204" s="441"/>
      <c r="J204" s="441"/>
      <c r="K204" s="441"/>
      <c r="L204" s="441"/>
    </row>
    <row r="205" spans="2:12" s="304" customFormat="1" ht="13.5" hidden="1" customHeight="1" x14ac:dyDescent="0.2">
      <c r="B205" s="441"/>
      <c r="C205" s="441"/>
      <c r="D205" s="441"/>
      <c r="E205" s="441"/>
      <c r="F205" s="441"/>
      <c r="G205" s="441"/>
      <c r="H205" s="441"/>
      <c r="I205" s="441"/>
      <c r="J205" s="441"/>
      <c r="K205" s="441"/>
      <c r="L205" s="441"/>
    </row>
    <row r="206" spans="2:12" s="304" customFormat="1" ht="13.5" hidden="1" customHeight="1" x14ac:dyDescent="0.2">
      <c r="B206" s="441"/>
      <c r="C206" s="441"/>
      <c r="D206" s="441"/>
      <c r="E206" s="441"/>
      <c r="F206" s="441"/>
      <c r="G206" s="441"/>
      <c r="H206" s="441"/>
      <c r="I206" s="441"/>
      <c r="J206" s="441"/>
      <c r="K206" s="441"/>
      <c r="L206" s="441"/>
    </row>
    <row r="207" spans="2:12" s="304" customFormat="1" ht="13.5" hidden="1" customHeight="1" x14ac:dyDescent="0.2">
      <c r="B207" s="441"/>
      <c r="C207" s="441"/>
      <c r="D207" s="441"/>
      <c r="E207" s="441"/>
      <c r="F207" s="441"/>
      <c r="G207" s="441"/>
      <c r="H207" s="441"/>
      <c r="I207" s="441"/>
      <c r="J207" s="441"/>
      <c r="K207" s="441"/>
      <c r="L207" s="441"/>
    </row>
    <row r="208" spans="2:12" s="304" customFormat="1" ht="13.5" hidden="1" customHeight="1" x14ac:dyDescent="0.2">
      <c r="B208" s="441"/>
      <c r="C208" s="441"/>
      <c r="D208" s="441"/>
      <c r="E208" s="441"/>
      <c r="F208" s="441"/>
      <c r="G208" s="441"/>
      <c r="H208" s="441"/>
      <c r="I208" s="441"/>
      <c r="J208" s="441"/>
      <c r="K208" s="441"/>
      <c r="L208" s="441"/>
    </row>
    <row r="209" spans="2:12" s="304" customFormat="1" ht="13.5" hidden="1" customHeight="1" x14ac:dyDescent="0.2">
      <c r="B209" s="441"/>
      <c r="C209" s="441"/>
      <c r="D209" s="441"/>
      <c r="E209" s="441"/>
      <c r="F209" s="441"/>
      <c r="G209" s="441"/>
      <c r="H209" s="441"/>
      <c r="I209" s="441"/>
      <c r="J209" s="441"/>
      <c r="K209" s="441"/>
      <c r="L209" s="441"/>
    </row>
    <row r="210" spans="2:12" s="304" customFormat="1" ht="13.5" hidden="1" customHeight="1" x14ac:dyDescent="0.2">
      <c r="B210" s="441"/>
      <c r="C210" s="441"/>
      <c r="D210" s="441"/>
      <c r="E210" s="441"/>
      <c r="F210" s="441"/>
      <c r="G210" s="441"/>
      <c r="H210" s="441"/>
      <c r="I210" s="441"/>
      <c r="J210" s="441"/>
      <c r="K210" s="441"/>
      <c r="L210" s="441"/>
    </row>
    <row r="211" spans="2:12" s="304" customFormat="1" ht="13.5" hidden="1" customHeight="1" x14ac:dyDescent="0.2">
      <c r="B211" s="441"/>
      <c r="C211" s="441"/>
      <c r="D211" s="441"/>
      <c r="E211" s="441"/>
      <c r="F211" s="441"/>
      <c r="G211" s="441"/>
      <c r="H211" s="441"/>
      <c r="I211" s="441"/>
      <c r="J211" s="441"/>
      <c r="K211" s="441"/>
      <c r="L211" s="441"/>
    </row>
    <row r="212" spans="2:12" s="304" customFormat="1" ht="13.5" hidden="1" customHeight="1" x14ac:dyDescent="0.2">
      <c r="B212" s="441"/>
      <c r="C212" s="441"/>
      <c r="D212" s="441"/>
      <c r="E212" s="441"/>
      <c r="F212" s="441"/>
      <c r="G212" s="441"/>
      <c r="H212" s="441"/>
      <c r="I212" s="441"/>
      <c r="J212" s="441"/>
      <c r="K212" s="441"/>
      <c r="L212" s="441"/>
    </row>
    <row r="213" spans="2:12" s="304" customFormat="1" ht="13.5" hidden="1" customHeight="1" x14ac:dyDescent="0.2">
      <c r="B213" s="441"/>
      <c r="C213" s="441"/>
      <c r="D213" s="441"/>
      <c r="E213" s="441"/>
      <c r="F213" s="441"/>
      <c r="G213" s="441"/>
      <c r="H213" s="441"/>
      <c r="I213" s="441"/>
      <c r="J213" s="441"/>
      <c r="K213" s="441"/>
      <c r="L213" s="441"/>
    </row>
    <row r="214" spans="2:12" s="304" customFormat="1" ht="13.5" hidden="1" customHeight="1" x14ac:dyDescent="0.2">
      <c r="B214" s="441"/>
      <c r="C214" s="441"/>
      <c r="D214" s="441"/>
      <c r="E214" s="441"/>
      <c r="F214" s="441"/>
      <c r="G214" s="441"/>
      <c r="H214" s="441"/>
      <c r="I214" s="441"/>
      <c r="J214" s="441"/>
      <c r="K214" s="441"/>
      <c r="L214" s="441"/>
    </row>
    <row r="215" spans="2:12" s="304" customFormat="1" ht="13.5" hidden="1" customHeight="1" x14ac:dyDescent="0.2">
      <c r="B215" s="441"/>
      <c r="C215" s="441"/>
      <c r="D215" s="441"/>
      <c r="E215" s="441"/>
      <c r="F215" s="441"/>
      <c r="G215" s="441"/>
      <c r="H215" s="441"/>
      <c r="I215" s="441"/>
      <c r="J215" s="441"/>
      <c r="K215" s="441"/>
      <c r="L215" s="441"/>
    </row>
    <row r="216" spans="2:12" s="304" customFormat="1" ht="13.5" hidden="1" customHeight="1" x14ac:dyDescent="0.2">
      <c r="B216" s="441"/>
      <c r="C216" s="441"/>
      <c r="D216" s="441"/>
      <c r="E216" s="441"/>
      <c r="F216" s="441"/>
      <c r="G216" s="441"/>
      <c r="H216" s="441"/>
      <c r="I216" s="441"/>
      <c r="J216" s="441"/>
      <c r="K216" s="441"/>
      <c r="L216" s="441"/>
    </row>
    <row r="217" spans="2:12" s="304" customFormat="1" ht="13.5" hidden="1" customHeight="1" x14ac:dyDescent="0.2">
      <c r="B217" s="441"/>
      <c r="C217" s="441"/>
      <c r="D217" s="441"/>
      <c r="E217" s="441"/>
      <c r="F217" s="441"/>
      <c r="G217" s="441"/>
      <c r="H217" s="441"/>
      <c r="I217" s="441"/>
      <c r="J217" s="441"/>
      <c r="K217" s="441"/>
      <c r="L217" s="441"/>
    </row>
    <row r="218" spans="2:12" s="304" customFormat="1" ht="13.5" hidden="1" customHeight="1" x14ac:dyDescent="0.2">
      <c r="B218" s="441"/>
      <c r="C218" s="441"/>
      <c r="D218" s="441"/>
      <c r="E218" s="441"/>
      <c r="F218" s="441"/>
      <c r="G218" s="441"/>
      <c r="H218" s="441"/>
      <c r="I218" s="441"/>
      <c r="J218" s="441"/>
      <c r="K218" s="441"/>
      <c r="L218" s="441"/>
    </row>
    <row r="219" spans="2:12" s="304" customFormat="1" ht="13.5" hidden="1" customHeight="1" x14ac:dyDescent="0.2">
      <c r="B219" s="441"/>
      <c r="C219" s="441"/>
      <c r="D219" s="441"/>
      <c r="E219" s="441"/>
      <c r="F219" s="441"/>
      <c r="G219" s="441"/>
      <c r="H219" s="441"/>
      <c r="I219" s="441"/>
      <c r="J219" s="441"/>
      <c r="K219" s="441"/>
      <c r="L219" s="441"/>
    </row>
    <row r="220" spans="2:12" s="304" customFormat="1" ht="13.5" hidden="1" customHeight="1" x14ac:dyDescent="0.2">
      <c r="B220" s="441"/>
      <c r="C220" s="441"/>
      <c r="D220" s="441"/>
      <c r="E220" s="441"/>
      <c r="F220" s="441"/>
      <c r="G220" s="441"/>
      <c r="H220" s="441"/>
      <c r="I220" s="441"/>
      <c r="J220" s="441"/>
      <c r="K220" s="441"/>
      <c r="L220" s="441"/>
    </row>
    <row r="221" spans="2:12" s="304" customFormat="1" ht="13.5" hidden="1" customHeight="1" x14ac:dyDescent="0.2">
      <c r="B221" s="441"/>
      <c r="C221" s="441"/>
      <c r="D221" s="441"/>
      <c r="E221" s="441"/>
      <c r="F221" s="441"/>
      <c r="G221" s="441"/>
      <c r="H221" s="441"/>
      <c r="I221" s="441"/>
      <c r="J221" s="441"/>
      <c r="K221" s="441"/>
      <c r="L221" s="441"/>
    </row>
    <row r="222" spans="2:12" s="304" customFormat="1" ht="13.5" hidden="1" customHeight="1" x14ac:dyDescent="0.2">
      <c r="B222" s="441"/>
      <c r="C222" s="441"/>
      <c r="D222" s="441"/>
      <c r="E222" s="441"/>
      <c r="F222" s="441"/>
      <c r="G222" s="441"/>
      <c r="H222" s="441"/>
      <c r="I222" s="441"/>
      <c r="J222" s="441"/>
      <c r="K222" s="441"/>
      <c r="L222" s="441"/>
    </row>
    <row r="223" spans="2:12" s="304" customFormat="1" ht="13.5" hidden="1" customHeight="1" x14ac:dyDescent="0.2">
      <c r="B223" s="441"/>
      <c r="C223" s="441"/>
      <c r="D223" s="441"/>
      <c r="E223" s="441"/>
      <c r="F223" s="441"/>
      <c r="G223" s="441"/>
      <c r="H223" s="441"/>
      <c r="I223" s="441"/>
      <c r="J223" s="441"/>
      <c r="K223" s="441"/>
      <c r="L223" s="441"/>
    </row>
    <row r="224" spans="2:12" s="304" customFormat="1" ht="13.5" hidden="1" customHeight="1" x14ac:dyDescent="0.2">
      <c r="B224" s="441"/>
      <c r="C224" s="441"/>
      <c r="D224" s="441"/>
      <c r="E224" s="441"/>
      <c r="F224" s="441"/>
      <c r="G224" s="441"/>
      <c r="H224" s="441"/>
      <c r="I224" s="441"/>
      <c r="J224" s="441"/>
      <c r="K224" s="441"/>
      <c r="L224" s="441"/>
    </row>
    <row r="225" spans="2:12" s="304" customFormat="1" ht="13.5" hidden="1" customHeight="1" x14ac:dyDescent="0.2">
      <c r="B225" s="441"/>
      <c r="C225" s="441"/>
      <c r="D225" s="441"/>
      <c r="E225" s="441"/>
      <c r="F225" s="441"/>
      <c r="G225" s="441"/>
      <c r="H225" s="441"/>
      <c r="I225" s="441"/>
      <c r="J225" s="441"/>
      <c r="K225" s="441"/>
      <c r="L225" s="441"/>
    </row>
    <row r="226" spans="2:12" s="304" customFormat="1" ht="13.5" hidden="1" customHeight="1" x14ac:dyDescent="0.2">
      <c r="B226" s="441"/>
      <c r="C226" s="441"/>
      <c r="D226" s="441"/>
      <c r="E226" s="441"/>
      <c r="F226" s="441"/>
      <c r="G226" s="441"/>
      <c r="H226" s="441"/>
      <c r="I226" s="441"/>
      <c r="J226" s="441"/>
      <c r="K226" s="441"/>
      <c r="L226" s="441"/>
    </row>
    <row r="227" spans="2:12" s="304" customFormat="1" ht="13.5" hidden="1" customHeight="1" x14ac:dyDescent="0.2">
      <c r="B227" s="441"/>
      <c r="C227" s="441"/>
      <c r="D227" s="441"/>
      <c r="E227" s="441"/>
      <c r="F227" s="441"/>
      <c r="G227" s="441"/>
      <c r="H227" s="441"/>
      <c r="I227" s="441"/>
      <c r="J227" s="441"/>
      <c r="K227" s="441"/>
      <c r="L227" s="441"/>
    </row>
    <row r="228" spans="2:12" s="304" customFormat="1" ht="13.5" hidden="1" customHeight="1" x14ac:dyDescent="0.2">
      <c r="B228" s="441"/>
      <c r="C228" s="441"/>
      <c r="D228" s="441"/>
      <c r="E228" s="441"/>
      <c r="F228" s="441"/>
      <c r="G228" s="441"/>
      <c r="H228" s="441"/>
      <c r="I228" s="441"/>
      <c r="J228" s="441"/>
      <c r="K228" s="441"/>
      <c r="L228" s="441"/>
    </row>
    <row r="229" spans="2:12" s="304" customFormat="1" ht="13.5" hidden="1" customHeight="1" x14ac:dyDescent="0.2">
      <c r="B229" s="441"/>
      <c r="C229" s="441"/>
      <c r="D229" s="441"/>
      <c r="E229" s="441"/>
      <c r="F229" s="441"/>
      <c r="G229" s="441"/>
      <c r="H229" s="441"/>
      <c r="I229" s="441"/>
      <c r="J229" s="441"/>
      <c r="K229" s="441"/>
      <c r="L229" s="441"/>
    </row>
    <row r="230" spans="2:12" s="304" customFormat="1" ht="13.5" hidden="1" customHeight="1" x14ac:dyDescent="0.2">
      <c r="B230" s="441"/>
      <c r="C230" s="441"/>
      <c r="D230" s="441"/>
      <c r="E230" s="441"/>
      <c r="F230" s="441"/>
      <c r="G230" s="441"/>
      <c r="H230" s="441"/>
      <c r="I230" s="441"/>
      <c r="J230" s="441"/>
      <c r="K230" s="441"/>
      <c r="L230" s="441"/>
    </row>
    <row r="231" spans="2:12" s="304" customFormat="1" ht="13.5" hidden="1" customHeight="1" x14ac:dyDescent="0.2">
      <c r="B231" s="441"/>
      <c r="C231" s="441"/>
      <c r="D231" s="441"/>
      <c r="E231" s="441"/>
      <c r="F231" s="441"/>
      <c r="G231" s="441"/>
      <c r="H231" s="441"/>
      <c r="I231" s="441"/>
      <c r="J231" s="441"/>
      <c r="K231" s="441"/>
      <c r="L231" s="441"/>
    </row>
    <row r="232" spans="2:12" s="304" customFormat="1" ht="13.5" hidden="1" customHeight="1" x14ac:dyDescent="0.2">
      <c r="B232" s="441"/>
      <c r="C232" s="441"/>
      <c r="D232" s="441"/>
      <c r="E232" s="441"/>
      <c r="F232" s="441"/>
      <c r="G232" s="441"/>
      <c r="H232" s="441"/>
      <c r="I232" s="441"/>
      <c r="J232" s="441"/>
      <c r="K232" s="441"/>
      <c r="L232" s="441"/>
    </row>
    <row r="233" spans="2:12" s="304" customFormat="1" ht="13.5" hidden="1" customHeight="1" x14ac:dyDescent="0.2">
      <c r="B233" s="441"/>
      <c r="C233" s="441"/>
      <c r="D233" s="441"/>
      <c r="E233" s="441"/>
      <c r="F233" s="441"/>
      <c r="G233" s="441"/>
      <c r="H233" s="441"/>
      <c r="I233" s="441"/>
      <c r="J233" s="441"/>
      <c r="K233" s="441"/>
      <c r="L233" s="441"/>
    </row>
    <row r="234" spans="2:12" s="304" customFormat="1" ht="13.5" hidden="1" customHeight="1" x14ac:dyDescent="0.2">
      <c r="B234" s="441"/>
      <c r="C234" s="441"/>
      <c r="D234" s="441"/>
      <c r="E234" s="441"/>
      <c r="F234" s="441"/>
      <c r="G234" s="441"/>
      <c r="H234" s="441"/>
      <c r="I234" s="441"/>
      <c r="J234" s="441"/>
      <c r="K234" s="441"/>
      <c r="L234" s="441"/>
    </row>
    <row r="235" spans="2:12" s="304" customFormat="1" ht="13.5" hidden="1" customHeight="1" x14ac:dyDescent="0.2">
      <c r="B235" s="441"/>
      <c r="C235" s="441"/>
      <c r="D235" s="441"/>
      <c r="E235" s="441"/>
      <c r="F235" s="441"/>
      <c r="G235" s="441"/>
      <c r="H235" s="441"/>
      <c r="I235" s="441"/>
      <c r="J235" s="441"/>
      <c r="K235" s="441"/>
      <c r="L235" s="441"/>
    </row>
    <row r="236" spans="2:12" s="304" customFormat="1" ht="13.5" hidden="1" customHeight="1" x14ac:dyDescent="0.2">
      <c r="B236" s="441"/>
      <c r="C236" s="441"/>
      <c r="D236" s="441"/>
      <c r="E236" s="441"/>
      <c r="F236" s="441"/>
      <c r="G236" s="441"/>
      <c r="H236" s="441"/>
      <c r="I236" s="441"/>
      <c r="J236" s="441"/>
      <c r="K236" s="441"/>
      <c r="L236" s="441"/>
    </row>
    <row r="237" spans="2:12" s="304" customFormat="1" ht="13.5" hidden="1" customHeight="1" x14ac:dyDescent="0.2">
      <c r="B237" s="441"/>
      <c r="C237" s="441"/>
      <c r="D237" s="441"/>
      <c r="E237" s="441"/>
      <c r="F237" s="441"/>
      <c r="G237" s="441"/>
      <c r="H237" s="441"/>
      <c r="I237" s="441"/>
      <c r="J237" s="441"/>
      <c r="K237" s="441"/>
      <c r="L237" s="441"/>
    </row>
    <row r="238" spans="2:12" s="304" customFormat="1" ht="13.5" hidden="1" customHeight="1" x14ac:dyDescent="0.2">
      <c r="B238" s="441"/>
      <c r="C238" s="441"/>
      <c r="D238" s="441"/>
      <c r="E238" s="441"/>
      <c r="F238" s="441"/>
      <c r="G238" s="441"/>
      <c r="H238" s="441"/>
      <c r="I238" s="441"/>
      <c r="J238" s="441"/>
      <c r="K238" s="441"/>
      <c r="L238" s="441"/>
    </row>
    <row r="239" spans="2:12" s="304" customFormat="1" ht="13.5" hidden="1" customHeight="1" x14ac:dyDescent="0.2">
      <c r="B239" s="441"/>
      <c r="C239" s="441"/>
      <c r="D239" s="441"/>
      <c r="E239" s="441"/>
      <c r="F239" s="441"/>
      <c r="G239" s="441"/>
      <c r="H239" s="441"/>
      <c r="I239" s="441"/>
      <c r="J239" s="441"/>
      <c r="K239" s="441"/>
      <c r="L239" s="441"/>
    </row>
    <row r="240" spans="2:12" s="304" customFormat="1" ht="13.5" hidden="1" customHeight="1" x14ac:dyDescent="0.2">
      <c r="B240" s="441"/>
      <c r="C240" s="441"/>
      <c r="D240" s="441"/>
      <c r="E240" s="441"/>
      <c r="F240" s="441"/>
      <c r="G240" s="441"/>
      <c r="H240" s="441"/>
      <c r="I240" s="441"/>
      <c r="J240" s="441"/>
      <c r="K240" s="441"/>
      <c r="L240" s="441"/>
    </row>
    <row r="241" spans="2:12" s="304" customFormat="1" ht="13.5" hidden="1" customHeight="1" x14ac:dyDescent="0.2">
      <c r="B241" s="441"/>
      <c r="C241" s="441"/>
      <c r="D241" s="441"/>
      <c r="E241" s="441"/>
      <c r="F241" s="441"/>
      <c r="G241" s="441"/>
      <c r="H241" s="441"/>
      <c r="I241" s="441"/>
      <c r="J241" s="441"/>
      <c r="K241" s="441"/>
      <c r="L241" s="441"/>
    </row>
    <row r="242" spans="2:12" s="304" customFormat="1" ht="13.5" hidden="1" customHeight="1" x14ac:dyDescent="0.2">
      <c r="B242" s="441"/>
      <c r="C242" s="441"/>
      <c r="D242" s="441"/>
      <c r="E242" s="441"/>
      <c r="F242" s="441"/>
      <c r="G242" s="441"/>
      <c r="H242" s="441"/>
      <c r="I242" s="441"/>
      <c r="J242" s="441"/>
      <c r="K242" s="441"/>
      <c r="L242" s="441"/>
    </row>
    <row r="243" spans="2:12" s="304" customFormat="1" ht="13.5" hidden="1" customHeight="1" x14ac:dyDescent="0.2">
      <c r="B243" s="441"/>
      <c r="C243" s="441"/>
      <c r="D243" s="441"/>
      <c r="E243" s="441"/>
      <c r="F243" s="441"/>
      <c r="G243" s="441"/>
      <c r="H243" s="441"/>
      <c r="I243" s="441"/>
      <c r="J243" s="441"/>
      <c r="K243" s="441"/>
      <c r="L243" s="441"/>
    </row>
    <row r="244" spans="2:12" s="304" customFormat="1" ht="13.5" hidden="1" customHeight="1" x14ac:dyDescent="0.2">
      <c r="B244" s="441"/>
      <c r="C244" s="441"/>
      <c r="D244" s="441"/>
      <c r="E244" s="441"/>
      <c r="F244" s="441"/>
      <c r="G244" s="441"/>
      <c r="H244" s="441"/>
      <c r="I244" s="441"/>
      <c r="J244" s="441"/>
      <c r="K244" s="441"/>
      <c r="L244" s="441"/>
    </row>
    <row r="245" spans="2:12" s="304" customFormat="1" ht="13.5" hidden="1" customHeight="1" x14ac:dyDescent="0.2">
      <c r="B245" s="441"/>
      <c r="C245" s="441"/>
      <c r="D245" s="441"/>
      <c r="E245" s="441"/>
      <c r="F245" s="441"/>
      <c r="G245" s="441"/>
      <c r="H245" s="441"/>
      <c r="I245" s="441"/>
      <c r="J245" s="441"/>
      <c r="K245" s="441"/>
      <c r="L245" s="441"/>
    </row>
    <row r="246" spans="2:12" s="304" customFormat="1" ht="13.5" hidden="1" customHeight="1" x14ac:dyDescent="0.2">
      <c r="B246" s="441"/>
      <c r="C246" s="441"/>
      <c r="D246" s="441"/>
      <c r="E246" s="441"/>
      <c r="F246" s="441"/>
      <c r="G246" s="441"/>
      <c r="H246" s="441"/>
      <c r="I246" s="441"/>
      <c r="J246" s="441"/>
      <c r="K246" s="441"/>
      <c r="L246" s="441"/>
    </row>
    <row r="247" spans="2:12" s="304" customFormat="1" ht="13.5" hidden="1" customHeight="1" x14ac:dyDescent="0.2">
      <c r="B247" s="441"/>
      <c r="C247" s="441"/>
      <c r="D247" s="441"/>
      <c r="E247" s="441"/>
      <c r="F247" s="441"/>
      <c r="G247" s="441"/>
      <c r="H247" s="441"/>
      <c r="I247" s="441"/>
      <c r="J247" s="441"/>
      <c r="K247" s="441"/>
      <c r="L247" s="441"/>
    </row>
    <row r="248" spans="2:12" s="304" customFormat="1" ht="13.5" hidden="1" customHeight="1" x14ac:dyDescent="0.2">
      <c r="B248" s="441"/>
      <c r="C248" s="441"/>
      <c r="D248" s="441"/>
      <c r="E248" s="441"/>
      <c r="F248" s="441"/>
      <c r="G248" s="441"/>
      <c r="H248" s="441"/>
      <c r="I248" s="441"/>
      <c r="J248" s="441"/>
      <c r="K248" s="441"/>
      <c r="L248" s="441"/>
    </row>
    <row r="249" spans="2:12" s="304" customFormat="1" ht="13.5" hidden="1" customHeight="1" x14ac:dyDescent="0.2">
      <c r="B249" s="441"/>
      <c r="C249" s="441"/>
      <c r="D249" s="441"/>
      <c r="E249" s="441"/>
      <c r="F249" s="441"/>
      <c r="G249" s="441"/>
      <c r="H249" s="441"/>
      <c r="I249" s="441"/>
      <c r="J249" s="441"/>
      <c r="K249" s="441"/>
      <c r="L249" s="441"/>
    </row>
    <row r="250" spans="2:12" s="304" customFormat="1" ht="13.5" hidden="1" customHeight="1" x14ac:dyDescent="0.2">
      <c r="B250" s="441"/>
      <c r="C250" s="441"/>
      <c r="D250" s="441"/>
      <c r="E250" s="441"/>
      <c r="F250" s="441"/>
      <c r="G250" s="441"/>
      <c r="H250" s="441"/>
      <c r="I250" s="441"/>
      <c r="J250" s="441"/>
      <c r="K250" s="441"/>
      <c r="L250" s="441"/>
    </row>
    <row r="251" spans="2:12" s="304" customFormat="1" ht="13.5" hidden="1" customHeight="1" x14ac:dyDescent="0.2">
      <c r="B251" s="441"/>
      <c r="C251" s="441"/>
      <c r="D251" s="441"/>
      <c r="E251" s="441"/>
      <c r="F251" s="441"/>
      <c r="G251" s="441"/>
      <c r="H251" s="441"/>
      <c r="I251" s="441"/>
      <c r="J251" s="441"/>
      <c r="K251" s="441"/>
      <c r="L251" s="441"/>
    </row>
    <row r="252" spans="2:12" s="304" customFormat="1" ht="13.5" hidden="1" customHeight="1" x14ac:dyDescent="0.2">
      <c r="B252" s="441"/>
      <c r="C252" s="441"/>
      <c r="D252" s="441"/>
      <c r="E252" s="441"/>
      <c r="F252" s="441"/>
      <c r="G252" s="441"/>
      <c r="H252" s="441"/>
      <c r="I252" s="441"/>
      <c r="J252" s="441"/>
      <c r="K252" s="441"/>
      <c r="L252" s="441"/>
    </row>
    <row r="253" spans="2:12" s="304" customFormat="1" ht="13.5" hidden="1" customHeight="1" x14ac:dyDescent="0.2">
      <c r="B253" s="441"/>
      <c r="C253" s="441"/>
      <c r="D253" s="441"/>
      <c r="E253" s="441"/>
      <c r="F253" s="441"/>
      <c r="G253" s="441"/>
      <c r="H253" s="441"/>
      <c r="I253" s="441"/>
      <c r="J253" s="441"/>
      <c r="K253" s="441"/>
      <c r="L253" s="441"/>
    </row>
    <row r="254" spans="2:12" s="304" customFormat="1" ht="13.5" hidden="1" customHeight="1" x14ac:dyDescent="0.2">
      <c r="B254" s="441"/>
      <c r="C254" s="441"/>
      <c r="D254" s="441"/>
      <c r="E254" s="441"/>
      <c r="F254" s="441"/>
      <c r="G254" s="441"/>
      <c r="H254" s="441"/>
      <c r="I254" s="441"/>
      <c r="J254" s="441"/>
      <c r="K254" s="441"/>
      <c r="L254" s="441"/>
    </row>
    <row r="255" spans="2:12" s="304" customFormat="1" ht="13.5" hidden="1" customHeight="1" x14ac:dyDescent="0.2">
      <c r="B255" s="441"/>
      <c r="C255" s="441"/>
      <c r="D255" s="441"/>
      <c r="E255" s="441"/>
      <c r="F255" s="441"/>
      <c r="G255" s="441"/>
      <c r="H255" s="441"/>
      <c r="I255" s="441"/>
      <c r="J255" s="441"/>
      <c r="K255" s="441"/>
      <c r="L255" s="441"/>
    </row>
    <row r="256" spans="2:12" s="304" customFormat="1" ht="13.5" hidden="1" customHeight="1" x14ac:dyDescent="0.2">
      <c r="B256" s="441"/>
      <c r="C256" s="441"/>
      <c r="D256" s="441"/>
      <c r="E256" s="441"/>
      <c r="F256" s="441"/>
      <c r="G256" s="441"/>
      <c r="H256" s="441"/>
      <c r="I256" s="441"/>
      <c r="J256" s="441"/>
      <c r="K256" s="441"/>
      <c r="L256" s="441"/>
    </row>
    <row r="257" spans="2:12" s="304" customFormat="1" ht="13.5" hidden="1" customHeight="1" x14ac:dyDescent="0.2">
      <c r="B257" s="441"/>
      <c r="C257" s="441"/>
      <c r="D257" s="441"/>
      <c r="E257" s="441"/>
      <c r="F257" s="441"/>
      <c r="G257" s="441"/>
      <c r="H257" s="441"/>
      <c r="I257" s="441"/>
      <c r="J257" s="441"/>
      <c r="K257" s="441"/>
      <c r="L257" s="441"/>
    </row>
    <row r="258" spans="2:12" s="304" customFormat="1" ht="13.5" hidden="1" customHeight="1" x14ac:dyDescent="0.2">
      <c r="B258" s="441"/>
      <c r="C258" s="441"/>
      <c r="D258" s="441"/>
      <c r="E258" s="441"/>
      <c r="F258" s="441"/>
      <c r="G258" s="441"/>
      <c r="H258" s="441"/>
      <c r="I258" s="441"/>
      <c r="J258" s="441"/>
      <c r="K258" s="441"/>
      <c r="L258" s="441"/>
    </row>
    <row r="259" spans="2:12" s="304" customFormat="1" ht="13.5" hidden="1" customHeight="1" x14ac:dyDescent="0.2">
      <c r="B259" s="441"/>
      <c r="C259" s="441"/>
      <c r="D259" s="441"/>
      <c r="E259" s="441"/>
      <c r="F259" s="441"/>
      <c r="G259" s="441"/>
      <c r="H259" s="441"/>
      <c r="I259" s="441"/>
      <c r="J259" s="441"/>
      <c r="K259" s="441"/>
      <c r="L259" s="441"/>
    </row>
    <row r="260" spans="2:12" s="304" customFormat="1" ht="13.5" hidden="1" customHeight="1" x14ac:dyDescent="0.2">
      <c r="B260" s="441"/>
      <c r="C260" s="441"/>
      <c r="D260" s="441"/>
      <c r="E260" s="441"/>
      <c r="F260" s="441"/>
      <c r="G260" s="441"/>
      <c r="H260" s="441"/>
      <c r="I260" s="441"/>
      <c r="J260" s="441"/>
      <c r="K260" s="441"/>
      <c r="L260" s="441"/>
    </row>
    <row r="261" spans="2:12" s="304" customFormat="1" ht="13.5" hidden="1" customHeight="1" x14ac:dyDescent="0.2">
      <c r="B261" s="441"/>
      <c r="C261" s="441"/>
      <c r="D261" s="441"/>
      <c r="E261" s="441"/>
      <c r="F261" s="441"/>
      <c r="G261" s="441"/>
      <c r="H261" s="441"/>
      <c r="I261" s="441"/>
      <c r="J261" s="441"/>
      <c r="K261" s="441"/>
      <c r="L261" s="441"/>
    </row>
    <row r="262" spans="2:12" s="304" customFormat="1" ht="13.5" hidden="1" customHeight="1" x14ac:dyDescent="0.2">
      <c r="B262" s="441"/>
      <c r="C262" s="441"/>
      <c r="D262" s="441"/>
      <c r="E262" s="441"/>
      <c r="F262" s="441"/>
      <c r="G262" s="441"/>
      <c r="H262" s="441"/>
      <c r="I262" s="441"/>
      <c r="J262" s="441"/>
      <c r="K262" s="441"/>
      <c r="L262" s="441"/>
    </row>
    <row r="263" spans="2:12" s="304" customFormat="1" ht="13.5" hidden="1" customHeight="1" x14ac:dyDescent="0.2">
      <c r="B263" s="441"/>
      <c r="C263" s="441"/>
      <c r="D263" s="441"/>
      <c r="E263" s="441"/>
      <c r="F263" s="441"/>
      <c r="G263" s="441"/>
      <c r="H263" s="441"/>
      <c r="I263" s="441"/>
      <c r="J263" s="441"/>
      <c r="K263" s="441"/>
      <c r="L263" s="441"/>
    </row>
    <row r="264" spans="2:12" s="304" customFormat="1" ht="13.5" hidden="1" customHeight="1" x14ac:dyDescent="0.2">
      <c r="B264" s="441"/>
      <c r="C264" s="441"/>
      <c r="D264" s="441"/>
      <c r="E264" s="441"/>
      <c r="F264" s="441"/>
      <c r="G264" s="441"/>
      <c r="H264" s="441"/>
      <c r="I264" s="441"/>
      <c r="J264" s="441"/>
      <c r="K264" s="441"/>
      <c r="L264" s="441"/>
    </row>
    <row r="265" spans="2:12" s="304" customFormat="1" ht="13.5" hidden="1" customHeight="1" x14ac:dyDescent="0.2">
      <c r="B265" s="441"/>
      <c r="C265" s="441"/>
      <c r="D265" s="441"/>
      <c r="E265" s="441"/>
      <c r="F265" s="441"/>
      <c r="G265" s="441"/>
      <c r="H265" s="441"/>
      <c r="I265" s="441"/>
      <c r="J265" s="441"/>
      <c r="K265" s="441"/>
      <c r="L265" s="441"/>
    </row>
    <row r="266" spans="2:12" s="304" customFormat="1" ht="13.5" hidden="1" customHeight="1" x14ac:dyDescent="0.2">
      <c r="B266" s="441"/>
      <c r="C266" s="441"/>
      <c r="D266" s="441"/>
      <c r="E266" s="441"/>
      <c r="F266" s="441"/>
      <c r="G266" s="441"/>
      <c r="H266" s="441"/>
      <c r="I266" s="441"/>
      <c r="J266" s="441"/>
      <c r="K266" s="441"/>
      <c r="L266" s="441"/>
    </row>
    <row r="267" spans="2:12" s="304" customFormat="1" ht="13.5" hidden="1" customHeight="1" x14ac:dyDescent="0.2">
      <c r="B267" s="441"/>
      <c r="C267" s="441"/>
      <c r="D267" s="441"/>
      <c r="E267" s="441"/>
      <c r="F267" s="441"/>
      <c r="G267" s="441"/>
      <c r="H267" s="441"/>
      <c r="I267" s="441"/>
      <c r="J267" s="441"/>
      <c r="K267" s="441"/>
      <c r="L267" s="441"/>
    </row>
    <row r="268" spans="2:12" s="304" customFormat="1" ht="13.5" hidden="1" customHeight="1" x14ac:dyDescent="0.2">
      <c r="B268" s="441"/>
      <c r="C268" s="441"/>
      <c r="D268" s="441"/>
      <c r="E268" s="441"/>
      <c r="F268" s="441"/>
      <c r="G268" s="441"/>
      <c r="H268" s="441"/>
      <c r="I268" s="441"/>
      <c r="J268" s="441"/>
      <c r="K268" s="441"/>
      <c r="L268" s="441"/>
    </row>
    <row r="269" spans="2:12" s="304" customFormat="1" ht="13.5" hidden="1" customHeight="1" x14ac:dyDescent="0.2">
      <c r="B269" s="441"/>
      <c r="C269" s="441"/>
      <c r="D269" s="441"/>
      <c r="E269" s="441"/>
      <c r="F269" s="441"/>
      <c r="G269" s="441"/>
      <c r="H269" s="441"/>
      <c r="I269" s="441"/>
      <c r="J269" s="441"/>
      <c r="K269" s="441"/>
      <c r="L269" s="441"/>
    </row>
    <row r="270" spans="2:12" s="304" customFormat="1" ht="13.5" hidden="1" customHeight="1" x14ac:dyDescent="0.2">
      <c r="B270" s="441"/>
      <c r="C270" s="441"/>
      <c r="D270" s="441"/>
      <c r="E270" s="441"/>
      <c r="F270" s="441"/>
      <c r="G270" s="441"/>
      <c r="H270" s="441"/>
      <c r="I270" s="441"/>
      <c r="J270" s="441"/>
      <c r="K270" s="441"/>
      <c r="L270" s="441"/>
    </row>
    <row r="271" spans="2:12" s="304" customFormat="1" ht="13.5" hidden="1" customHeight="1" x14ac:dyDescent="0.2">
      <c r="B271" s="441"/>
      <c r="C271" s="441"/>
      <c r="D271" s="441"/>
      <c r="E271" s="441"/>
      <c r="F271" s="441"/>
      <c r="G271" s="441"/>
      <c r="H271" s="441"/>
      <c r="I271" s="441"/>
      <c r="J271" s="441"/>
      <c r="K271" s="441"/>
      <c r="L271" s="441"/>
    </row>
    <row r="272" spans="2:12" s="304" customFormat="1" ht="13.5" hidden="1" customHeight="1" x14ac:dyDescent="0.2">
      <c r="B272" s="441"/>
      <c r="C272" s="441"/>
      <c r="D272" s="441"/>
      <c r="E272" s="441"/>
      <c r="F272" s="441"/>
      <c r="G272" s="441"/>
      <c r="H272" s="441"/>
      <c r="I272" s="441"/>
      <c r="J272" s="441"/>
      <c r="K272" s="441"/>
      <c r="L272" s="441"/>
    </row>
    <row r="273" spans="2:12" s="304" customFormat="1" ht="13.5" hidden="1" customHeight="1" x14ac:dyDescent="0.2">
      <c r="B273" s="441"/>
      <c r="C273" s="441"/>
      <c r="D273" s="441"/>
      <c r="E273" s="441"/>
      <c r="F273" s="441"/>
      <c r="G273" s="441"/>
      <c r="H273" s="441"/>
      <c r="I273" s="441"/>
      <c r="J273" s="441"/>
      <c r="K273" s="441"/>
      <c r="L273" s="441"/>
    </row>
    <row r="274" spans="2:12" s="304" customFormat="1" ht="13.5" hidden="1" customHeight="1" x14ac:dyDescent="0.2">
      <c r="B274" s="441"/>
      <c r="C274" s="441"/>
      <c r="D274" s="441"/>
      <c r="E274" s="441"/>
      <c r="F274" s="441"/>
      <c r="G274" s="441"/>
      <c r="H274" s="441"/>
      <c r="I274" s="441"/>
      <c r="J274" s="441"/>
      <c r="K274" s="441"/>
      <c r="L274" s="441"/>
    </row>
    <row r="275" spans="2:12" s="304" customFormat="1" ht="13.5" hidden="1" customHeight="1" x14ac:dyDescent="0.2">
      <c r="B275" s="441"/>
      <c r="C275" s="441"/>
      <c r="D275" s="441"/>
      <c r="E275" s="441"/>
      <c r="F275" s="441"/>
      <c r="G275" s="441"/>
      <c r="H275" s="441"/>
      <c r="I275" s="441"/>
      <c r="J275" s="441"/>
      <c r="K275" s="441"/>
      <c r="L275" s="441"/>
    </row>
    <row r="276" spans="2:12" s="304" customFormat="1" ht="13.5" hidden="1" customHeight="1" x14ac:dyDescent="0.2">
      <c r="B276" s="441"/>
      <c r="C276" s="441"/>
      <c r="D276" s="441"/>
      <c r="E276" s="441"/>
      <c r="F276" s="441"/>
      <c r="G276" s="441"/>
      <c r="H276" s="441"/>
      <c r="I276" s="441"/>
      <c r="J276" s="441"/>
      <c r="K276" s="441"/>
      <c r="L276" s="441"/>
    </row>
    <row r="277" spans="2:12" s="304" customFormat="1" ht="13.5" hidden="1" customHeight="1" x14ac:dyDescent="0.2">
      <c r="B277" s="441"/>
      <c r="C277" s="441"/>
      <c r="D277" s="441"/>
      <c r="E277" s="441"/>
      <c r="F277" s="441"/>
      <c r="G277" s="441"/>
      <c r="H277" s="441"/>
      <c r="I277" s="441"/>
      <c r="J277" s="441"/>
      <c r="K277" s="441"/>
      <c r="L277" s="441"/>
    </row>
    <row r="278" spans="2:12" s="304" customFormat="1" ht="13.5" hidden="1" customHeight="1" x14ac:dyDescent="0.2">
      <c r="B278" s="441"/>
      <c r="C278" s="441"/>
      <c r="D278" s="441"/>
      <c r="E278" s="441"/>
      <c r="F278" s="441"/>
      <c r="G278" s="441"/>
      <c r="H278" s="441"/>
      <c r="I278" s="441"/>
      <c r="J278" s="441"/>
      <c r="K278" s="441"/>
      <c r="L278" s="441"/>
    </row>
    <row r="279" spans="2:12" s="304" customFormat="1" ht="13.5" hidden="1" customHeight="1" x14ac:dyDescent="0.2">
      <c r="B279" s="441"/>
      <c r="C279" s="441"/>
      <c r="D279" s="441"/>
      <c r="E279" s="441"/>
      <c r="F279" s="441"/>
      <c r="G279" s="441"/>
      <c r="H279" s="441"/>
      <c r="I279" s="441"/>
      <c r="J279" s="441"/>
      <c r="K279" s="441"/>
      <c r="L279" s="441"/>
    </row>
    <row r="280" spans="2:12" s="304" customFormat="1" ht="13.5" hidden="1" customHeight="1" x14ac:dyDescent="0.2">
      <c r="B280" s="441"/>
      <c r="C280" s="441"/>
      <c r="D280" s="441"/>
      <c r="E280" s="441"/>
      <c r="F280" s="441"/>
      <c r="G280" s="441"/>
      <c r="H280" s="441"/>
      <c r="I280" s="441"/>
      <c r="J280" s="441"/>
      <c r="K280" s="441"/>
      <c r="L280" s="441"/>
    </row>
    <row r="281" spans="2:12" s="304" customFormat="1" ht="13.5" hidden="1" customHeight="1" x14ac:dyDescent="0.2">
      <c r="B281" s="441"/>
      <c r="C281" s="441"/>
      <c r="D281" s="441"/>
      <c r="E281" s="441"/>
      <c r="F281" s="441"/>
      <c r="G281" s="441"/>
      <c r="H281" s="441"/>
      <c r="I281" s="441"/>
      <c r="J281" s="441"/>
      <c r="K281" s="441"/>
      <c r="L281" s="441"/>
    </row>
    <row r="282" spans="2:12" s="304" customFormat="1" ht="13.5" hidden="1" customHeight="1" x14ac:dyDescent="0.2">
      <c r="B282" s="441"/>
      <c r="C282" s="441"/>
      <c r="D282" s="441"/>
      <c r="E282" s="441"/>
      <c r="F282" s="441"/>
      <c r="G282" s="441"/>
      <c r="H282" s="441"/>
      <c r="I282" s="441"/>
      <c r="J282" s="441"/>
      <c r="K282" s="441"/>
      <c r="L282" s="441"/>
    </row>
    <row r="283" spans="2:12" s="304" customFormat="1" ht="13.5" hidden="1" customHeight="1" x14ac:dyDescent="0.2">
      <c r="B283" s="441"/>
      <c r="C283" s="441"/>
      <c r="D283" s="441"/>
      <c r="E283" s="441"/>
      <c r="F283" s="441"/>
      <c r="G283" s="441"/>
      <c r="H283" s="441"/>
      <c r="I283" s="441"/>
      <c r="J283" s="441"/>
      <c r="K283" s="441"/>
      <c r="L283" s="441"/>
    </row>
    <row r="284" spans="2:12" s="304" customFormat="1" ht="13.5" hidden="1" customHeight="1" x14ac:dyDescent="0.2">
      <c r="B284" s="441"/>
      <c r="C284" s="441"/>
      <c r="D284" s="441"/>
      <c r="E284" s="441"/>
      <c r="F284" s="441"/>
      <c r="G284" s="441"/>
      <c r="H284" s="441"/>
      <c r="I284" s="441"/>
      <c r="J284" s="441"/>
      <c r="K284" s="441"/>
      <c r="L284" s="441"/>
    </row>
    <row r="285" spans="2:12" s="304" customFormat="1" ht="13.5" hidden="1" customHeight="1" x14ac:dyDescent="0.2">
      <c r="B285" s="441"/>
      <c r="C285" s="441"/>
      <c r="D285" s="441"/>
      <c r="E285" s="441"/>
      <c r="F285" s="441"/>
      <c r="G285" s="441"/>
      <c r="H285" s="441"/>
      <c r="I285" s="441"/>
      <c r="J285" s="441"/>
      <c r="K285" s="441"/>
      <c r="L285" s="441"/>
    </row>
    <row r="286" spans="2:12" s="304" customFormat="1" ht="13.5" hidden="1" customHeight="1" x14ac:dyDescent="0.2">
      <c r="B286" s="441"/>
      <c r="C286" s="441"/>
      <c r="D286" s="441"/>
      <c r="E286" s="441"/>
      <c r="F286" s="441"/>
      <c r="G286" s="441"/>
      <c r="H286" s="441"/>
      <c r="I286" s="441"/>
      <c r="J286" s="441"/>
      <c r="K286" s="441"/>
      <c r="L286" s="441"/>
    </row>
    <row r="287" spans="2:12" s="304" customFormat="1" ht="13.5" hidden="1" customHeight="1" x14ac:dyDescent="0.2">
      <c r="B287" s="441"/>
      <c r="C287" s="441"/>
      <c r="D287" s="441"/>
      <c r="E287" s="441"/>
      <c r="F287" s="441"/>
      <c r="G287" s="441"/>
      <c r="H287" s="441"/>
      <c r="I287" s="441"/>
      <c r="J287" s="441"/>
      <c r="K287" s="441"/>
      <c r="L287" s="441"/>
    </row>
    <row r="288" spans="2:12" s="304" customFormat="1" ht="13.5" hidden="1" customHeight="1" x14ac:dyDescent="0.2">
      <c r="B288" s="441"/>
      <c r="C288" s="441"/>
      <c r="D288" s="441"/>
      <c r="E288" s="441"/>
      <c r="F288" s="441"/>
      <c r="G288" s="441"/>
      <c r="H288" s="441"/>
      <c r="I288" s="441"/>
      <c r="J288" s="441"/>
      <c r="K288" s="441"/>
      <c r="L288" s="441"/>
    </row>
    <row r="289" spans="2:12" s="304" customFormat="1" ht="13.5" hidden="1" customHeight="1" x14ac:dyDescent="0.2">
      <c r="B289" s="441"/>
      <c r="C289" s="441"/>
      <c r="D289" s="441"/>
      <c r="E289" s="441"/>
      <c r="F289" s="441"/>
      <c r="G289" s="441"/>
      <c r="H289" s="441"/>
      <c r="I289" s="441"/>
      <c r="J289" s="441"/>
      <c r="K289" s="441"/>
      <c r="L289" s="441"/>
    </row>
    <row r="290" spans="2:12" s="304" customFormat="1" ht="13.5" hidden="1" customHeight="1" x14ac:dyDescent="0.2">
      <c r="B290" s="441"/>
      <c r="C290" s="441"/>
      <c r="D290" s="441"/>
      <c r="E290" s="441"/>
      <c r="F290" s="441"/>
      <c r="G290" s="441"/>
      <c r="H290" s="441"/>
      <c r="I290" s="441"/>
      <c r="J290" s="441"/>
      <c r="K290" s="441"/>
      <c r="L290" s="441"/>
    </row>
    <row r="291" spans="2:12" s="304" customFormat="1" ht="13.5" hidden="1" customHeight="1" x14ac:dyDescent="0.2">
      <c r="B291" s="441"/>
      <c r="C291" s="441"/>
      <c r="D291" s="441"/>
      <c r="E291" s="441"/>
      <c r="F291" s="441"/>
      <c r="G291" s="441"/>
      <c r="H291" s="441"/>
      <c r="I291" s="441"/>
      <c r="J291" s="441"/>
      <c r="K291" s="441"/>
      <c r="L291" s="441"/>
    </row>
    <row r="292" spans="2:12" s="304" customFormat="1" ht="13.5" hidden="1" customHeight="1" x14ac:dyDescent="0.2">
      <c r="B292" s="441"/>
      <c r="C292" s="441"/>
      <c r="D292" s="441"/>
      <c r="E292" s="441"/>
      <c r="F292" s="441"/>
      <c r="G292" s="441"/>
      <c r="H292" s="441"/>
      <c r="I292" s="441"/>
      <c r="J292" s="441"/>
      <c r="K292" s="441"/>
      <c r="L292" s="441"/>
    </row>
    <row r="293" spans="2:12" s="304" customFormat="1" ht="13.5" hidden="1" customHeight="1" x14ac:dyDescent="0.2">
      <c r="B293" s="441"/>
      <c r="C293" s="441"/>
      <c r="D293" s="441"/>
      <c r="E293" s="441"/>
      <c r="F293" s="441"/>
      <c r="G293" s="441"/>
      <c r="H293" s="441"/>
      <c r="I293" s="441"/>
      <c r="J293" s="441"/>
      <c r="K293" s="441"/>
      <c r="L293" s="441"/>
    </row>
    <row r="294" spans="2:12" s="304" customFormat="1" ht="13.5" hidden="1" customHeight="1" x14ac:dyDescent="0.2">
      <c r="B294" s="441"/>
      <c r="C294" s="441"/>
      <c r="D294" s="441"/>
      <c r="E294" s="441"/>
      <c r="F294" s="441"/>
      <c r="G294" s="441"/>
      <c r="H294" s="441"/>
      <c r="I294" s="441"/>
      <c r="J294" s="441"/>
      <c r="K294" s="441"/>
      <c r="L294" s="441"/>
    </row>
    <row r="295" spans="2:12" s="304" customFormat="1" ht="13.5" hidden="1" customHeight="1" x14ac:dyDescent="0.2">
      <c r="B295" s="441"/>
      <c r="C295" s="441"/>
      <c r="D295" s="441"/>
      <c r="E295" s="441"/>
      <c r="F295" s="441"/>
      <c r="G295" s="441"/>
      <c r="H295" s="441"/>
      <c r="I295" s="441"/>
      <c r="J295" s="441"/>
      <c r="K295" s="441"/>
      <c r="L295" s="441"/>
    </row>
    <row r="296" spans="2:12" s="304" customFormat="1" ht="13.5" hidden="1" customHeight="1" x14ac:dyDescent="0.2">
      <c r="B296" s="441"/>
      <c r="C296" s="441"/>
      <c r="D296" s="441"/>
      <c r="E296" s="441"/>
      <c r="F296" s="441"/>
      <c r="G296" s="441"/>
      <c r="H296" s="441"/>
      <c r="I296" s="441"/>
      <c r="J296" s="441"/>
      <c r="K296" s="441"/>
      <c r="L296" s="441"/>
    </row>
    <row r="297" spans="2:12" s="304" customFormat="1" ht="13.5" hidden="1" customHeight="1" x14ac:dyDescent="0.2">
      <c r="B297" s="441"/>
      <c r="C297" s="441"/>
      <c r="D297" s="441"/>
      <c r="E297" s="441"/>
      <c r="F297" s="441"/>
      <c r="G297" s="441"/>
      <c r="H297" s="441"/>
      <c r="I297" s="441"/>
      <c r="J297" s="441"/>
      <c r="K297" s="441"/>
      <c r="L297" s="441"/>
    </row>
    <row r="298" spans="2:12" s="304" customFormat="1" ht="13.5" hidden="1" customHeight="1" x14ac:dyDescent="0.2">
      <c r="B298" s="441"/>
      <c r="C298" s="441"/>
      <c r="D298" s="441"/>
      <c r="E298" s="441"/>
      <c r="F298" s="441"/>
      <c r="G298" s="441"/>
      <c r="H298" s="441"/>
      <c r="I298" s="441"/>
      <c r="J298" s="441"/>
      <c r="K298" s="441"/>
      <c r="L298" s="441"/>
    </row>
    <row r="299" spans="2:12" s="304" customFormat="1" ht="13.5" hidden="1" customHeight="1" x14ac:dyDescent="0.2">
      <c r="B299" s="441"/>
      <c r="C299" s="441"/>
      <c r="D299" s="441"/>
      <c r="E299" s="441"/>
      <c r="F299" s="441"/>
      <c r="G299" s="441"/>
      <c r="H299" s="441"/>
      <c r="I299" s="441"/>
      <c r="J299" s="441"/>
      <c r="K299" s="441"/>
      <c r="L299" s="441"/>
    </row>
    <row r="300" spans="2:12" s="304" customFormat="1" ht="13.5" hidden="1" customHeight="1" x14ac:dyDescent="0.2">
      <c r="B300" s="441"/>
      <c r="C300" s="441"/>
      <c r="D300" s="441"/>
      <c r="E300" s="441"/>
      <c r="F300" s="441"/>
      <c r="G300" s="441"/>
      <c r="H300" s="441"/>
      <c r="I300" s="441"/>
      <c r="J300" s="441"/>
      <c r="K300" s="441"/>
      <c r="L300" s="441"/>
    </row>
    <row r="301" spans="2:12" s="304" customFormat="1" ht="13.5" hidden="1" customHeight="1" x14ac:dyDescent="0.2">
      <c r="B301" s="441"/>
      <c r="C301" s="441"/>
      <c r="D301" s="441"/>
      <c r="E301" s="441"/>
      <c r="F301" s="441"/>
      <c r="G301" s="441"/>
      <c r="H301" s="441"/>
      <c r="I301" s="441"/>
      <c r="J301" s="441"/>
      <c r="K301" s="441"/>
      <c r="L301" s="441"/>
    </row>
    <row r="302" spans="2:12" s="304" customFormat="1" ht="13.5" hidden="1" customHeight="1" x14ac:dyDescent="0.2">
      <c r="B302" s="441"/>
      <c r="C302" s="441"/>
      <c r="D302" s="441"/>
      <c r="E302" s="441"/>
      <c r="F302" s="441"/>
      <c r="G302" s="441"/>
      <c r="H302" s="441"/>
      <c r="I302" s="441"/>
      <c r="J302" s="441"/>
      <c r="K302" s="441"/>
      <c r="L302" s="441"/>
    </row>
    <row r="303" spans="2:12" s="304" customFormat="1" ht="13.5" hidden="1" customHeight="1" x14ac:dyDescent="0.2">
      <c r="B303" s="441"/>
      <c r="C303" s="441"/>
      <c r="D303" s="441"/>
      <c r="E303" s="441"/>
      <c r="F303" s="441"/>
      <c r="G303" s="441"/>
      <c r="H303" s="441"/>
      <c r="I303" s="441"/>
      <c r="J303" s="441"/>
      <c r="K303" s="441"/>
      <c r="L303" s="441"/>
    </row>
    <row r="304" spans="2:12" s="304" customFormat="1" ht="13.5" hidden="1" customHeight="1" x14ac:dyDescent="0.2">
      <c r="B304" s="441"/>
      <c r="C304" s="441"/>
      <c r="D304" s="441"/>
      <c r="E304" s="441"/>
      <c r="F304" s="441"/>
      <c r="G304" s="441"/>
      <c r="H304" s="441"/>
      <c r="I304" s="441"/>
      <c r="J304" s="441"/>
      <c r="K304" s="441"/>
      <c r="L304" s="441"/>
    </row>
    <row r="305" spans="2:12" s="304" customFormat="1" ht="13.5" hidden="1" customHeight="1" x14ac:dyDescent="0.2">
      <c r="B305" s="441"/>
      <c r="C305" s="441"/>
      <c r="D305" s="441"/>
      <c r="E305" s="441"/>
      <c r="F305" s="441"/>
      <c r="G305" s="441"/>
      <c r="H305" s="441"/>
      <c r="I305" s="441"/>
      <c r="J305" s="441"/>
      <c r="K305" s="441"/>
      <c r="L305" s="441"/>
    </row>
    <row r="306" spans="2:12" s="304" customFormat="1" ht="13.5" hidden="1" customHeight="1" x14ac:dyDescent="0.2">
      <c r="B306" s="441"/>
      <c r="C306" s="441"/>
      <c r="D306" s="441"/>
      <c r="E306" s="441"/>
      <c r="F306" s="441"/>
      <c r="G306" s="441"/>
      <c r="H306" s="441"/>
      <c r="I306" s="441"/>
      <c r="J306" s="441"/>
      <c r="K306" s="441"/>
      <c r="L306" s="441"/>
    </row>
    <row r="307" spans="2:12" s="304" customFormat="1" ht="13.5" hidden="1" customHeight="1" x14ac:dyDescent="0.2">
      <c r="B307" s="441"/>
      <c r="C307" s="441"/>
      <c r="D307" s="441"/>
      <c r="E307" s="441"/>
      <c r="F307" s="441"/>
      <c r="G307" s="441"/>
      <c r="H307" s="441"/>
      <c r="I307" s="441"/>
      <c r="J307" s="441"/>
      <c r="K307" s="441"/>
      <c r="L307" s="441"/>
    </row>
    <row r="308" spans="2:12" s="304" customFormat="1" ht="13.5" hidden="1" customHeight="1" x14ac:dyDescent="0.2">
      <c r="B308" s="441"/>
      <c r="C308" s="441"/>
      <c r="D308" s="441"/>
      <c r="E308" s="441"/>
      <c r="F308" s="441"/>
      <c r="G308" s="441"/>
      <c r="H308" s="441"/>
      <c r="I308" s="441"/>
      <c r="J308" s="441"/>
      <c r="K308" s="441"/>
      <c r="L308" s="441"/>
    </row>
    <row r="309" spans="2:12" s="304" customFormat="1" ht="13.5" hidden="1" customHeight="1" x14ac:dyDescent="0.2">
      <c r="B309" s="441"/>
      <c r="C309" s="441"/>
      <c r="D309" s="441"/>
      <c r="E309" s="441"/>
      <c r="F309" s="441"/>
      <c r="G309" s="441"/>
      <c r="H309" s="441"/>
      <c r="I309" s="441"/>
      <c r="J309" s="441"/>
      <c r="K309" s="441"/>
      <c r="L309" s="441"/>
    </row>
    <row r="310" spans="2:12" s="304" customFormat="1" ht="13.5" hidden="1" customHeight="1" x14ac:dyDescent="0.2">
      <c r="B310" s="441"/>
      <c r="C310" s="441"/>
      <c r="D310" s="441"/>
      <c r="E310" s="441"/>
      <c r="F310" s="441"/>
      <c r="G310" s="441"/>
      <c r="H310" s="441"/>
      <c r="I310" s="441"/>
      <c r="J310" s="441"/>
      <c r="K310" s="441"/>
      <c r="L310" s="441"/>
    </row>
    <row r="311" spans="2:12" s="304" customFormat="1" ht="13.5" hidden="1" customHeight="1" x14ac:dyDescent="0.2">
      <c r="B311" s="441"/>
      <c r="C311" s="441"/>
      <c r="D311" s="441"/>
      <c r="E311" s="441"/>
      <c r="F311" s="441"/>
      <c r="G311" s="441"/>
      <c r="H311" s="441"/>
      <c r="I311" s="441"/>
      <c r="J311" s="441"/>
      <c r="K311" s="441"/>
      <c r="L311" s="441"/>
    </row>
    <row r="312" spans="2:12" s="304" customFormat="1" ht="13.5" hidden="1" customHeight="1" x14ac:dyDescent="0.2">
      <c r="B312" s="441"/>
      <c r="C312" s="441"/>
      <c r="D312" s="441"/>
      <c r="E312" s="441"/>
      <c r="F312" s="441"/>
      <c r="G312" s="441"/>
      <c r="H312" s="441"/>
      <c r="I312" s="441"/>
      <c r="J312" s="441"/>
      <c r="K312" s="441"/>
      <c r="L312" s="441"/>
    </row>
    <row r="313" spans="2:12" s="304" customFormat="1" ht="13.5" hidden="1" customHeight="1" x14ac:dyDescent="0.2">
      <c r="B313" s="441"/>
      <c r="C313" s="441"/>
      <c r="D313" s="441"/>
      <c r="E313" s="441"/>
      <c r="F313" s="441"/>
      <c r="G313" s="441"/>
      <c r="H313" s="441"/>
      <c r="I313" s="441"/>
      <c r="J313" s="441"/>
      <c r="K313" s="441"/>
      <c r="L313" s="441"/>
    </row>
    <row r="314" spans="2:12" s="304" customFormat="1" ht="13.5" hidden="1" customHeight="1" x14ac:dyDescent="0.2">
      <c r="B314" s="441"/>
      <c r="C314" s="441"/>
      <c r="D314" s="441"/>
      <c r="E314" s="441"/>
      <c r="F314" s="441"/>
      <c r="G314" s="441"/>
      <c r="H314" s="441"/>
      <c r="I314" s="441"/>
      <c r="J314" s="441"/>
      <c r="K314" s="441"/>
      <c r="L314" s="441"/>
    </row>
    <row r="315" spans="2:12" s="304" customFormat="1" ht="13.5" hidden="1" customHeight="1" x14ac:dyDescent="0.2">
      <c r="B315" s="441"/>
      <c r="C315" s="441"/>
      <c r="D315" s="441"/>
      <c r="E315" s="441"/>
      <c r="F315" s="441"/>
      <c r="G315" s="441"/>
      <c r="H315" s="441"/>
      <c r="I315" s="441"/>
      <c r="J315" s="441"/>
      <c r="K315" s="441"/>
      <c r="L315" s="441"/>
    </row>
    <row r="316" spans="2:12" s="304" customFormat="1" ht="13.5" hidden="1" customHeight="1" x14ac:dyDescent="0.2">
      <c r="B316" s="441"/>
      <c r="C316" s="441"/>
      <c r="D316" s="441"/>
      <c r="E316" s="441"/>
      <c r="F316" s="441"/>
      <c r="G316" s="441"/>
      <c r="H316" s="441"/>
      <c r="I316" s="441"/>
      <c r="J316" s="441"/>
      <c r="K316" s="441"/>
      <c r="L316" s="441"/>
    </row>
    <row r="317" spans="2:12" s="304" customFormat="1" ht="13.5" hidden="1" customHeight="1" x14ac:dyDescent="0.2">
      <c r="B317" s="441"/>
      <c r="C317" s="441"/>
      <c r="D317" s="441"/>
      <c r="E317" s="441"/>
      <c r="F317" s="441"/>
      <c r="G317" s="441"/>
      <c r="H317" s="441"/>
      <c r="I317" s="441"/>
      <c r="J317" s="441"/>
      <c r="K317" s="441"/>
      <c r="L317" s="441"/>
    </row>
    <row r="318" spans="2:12" s="304" customFormat="1" ht="13.5" hidden="1" customHeight="1" x14ac:dyDescent="0.2">
      <c r="B318" s="441"/>
      <c r="C318" s="441"/>
      <c r="D318" s="441"/>
      <c r="E318" s="441"/>
      <c r="F318" s="441"/>
      <c r="G318" s="441"/>
      <c r="H318" s="441"/>
      <c r="I318" s="441"/>
      <c r="J318" s="441"/>
      <c r="K318" s="441"/>
      <c r="L318" s="441"/>
    </row>
    <row r="319" spans="2:12" s="304" customFormat="1" ht="13.5" hidden="1" customHeight="1" x14ac:dyDescent="0.2">
      <c r="B319" s="441"/>
      <c r="C319" s="441"/>
      <c r="D319" s="441"/>
      <c r="E319" s="441"/>
      <c r="F319" s="441"/>
      <c r="G319" s="441"/>
      <c r="H319" s="441"/>
      <c r="I319" s="441"/>
      <c r="J319" s="441"/>
      <c r="K319" s="441"/>
      <c r="L319" s="441"/>
    </row>
    <row r="320" spans="2:12" s="304" customFormat="1" ht="13.5" hidden="1" customHeight="1" x14ac:dyDescent="0.2">
      <c r="B320" s="441"/>
      <c r="C320" s="441"/>
      <c r="D320" s="441"/>
      <c r="E320" s="441"/>
      <c r="F320" s="441"/>
      <c r="G320" s="441"/>
      <c r="H320" s="441"/>
      <c r="I320" s="441"/>
      <c r="J320" s="441"/>
      <c r="K320" s="441"/>
      <c r="L320" s="441"/>
    </row>
    <row r="321" spans="2:12" s="304" customFormat="1" ht="13.5" hidden="1" customHeight="1" x14ac:dyDescent="0.2">
      <c r="B321" s="441"/>
      <c r="C321" s="441"/>
      <c r="D321" s="441"/>
      <c r="E321" s="441"/>
      <c r="F321" s="441"/>
      <c r="G321" s="441"/>
      <c r="H321" s="441"/>
      <c r="I321" s="441"/>
      <c r="J321" s="441"/>
      <c r="K321" s="441"/>
      <c r="L321" s="441"/>
    </row>
    <row r="322" spans="2:12" s="304" customFormat="1" ht="13.5" hidden="1" customHeight="1" x14ac:dyDescent="0.2">
      <c r="B322" s="441"/>
      <c r="C322" s="441"/>
      <c r="D322" s="441"/>
      <c r="E322" s="441"/>
      <c r="F322" s="441"/>
      <c r="G322" s="441"/>
      <c r="H322" s="441"/>
      <c r="I322" s="441"/>
      <c r="J322" s="441"/>
      <c r="K322" s="441"/>
      <c r="L322" s="441"/>
    </row>
    <row r="323" spans="2:12" s="304" customFormat="1" ht="13.5" hidden="1" customHeight="1" x14ac:dyDescent="0.2">
      <c r="B323" s="441"/>
      <c r="C323" s="441"/>
      <c r="D323" s="441"/>
      <c r="E323" s="441"/>
      <c r="F323" s="441"/>
      <c r="G323" s="441"/>
      <c r="H323" s="441"/>
      <c r="I323" s="441"/>
      <c r="J323" s="441"/>
      <c r="K323" s="441"/>
      <c r="L323" s="441"/>
    </row>
    <row r="324" spans="2:12" s="304" customFormat="1" ht="13.5" hidden="1" customHeight="1" x14ac:dyDescent="0.2">
      <c r="B324" s="441"/>
      <c r="C324" s="441"/>
      <c r="D324" s="441"/>
      <c r="E324" s="441"/>
      <c r="F324" s="441"/>
      <c r="G324" s="441"/>
      <c r="H324" s="441"/>
      <c r="I324" s="441"/>
      <c r="J324" s="441"/>
      <c r="K324" s="441"/>
      <c r="L324" s="441"/>
    </row>
    <row r="325" spans="2:12" s="304" customFormat="1" ht="13.5" hidden="1" customHeight="1" x14ac:dyDescent="0.2">
      <c r="B325" s="441"/>
      <c r="C325" s="441"/>
      <c r="D325" s="441"/>
      <c r="E325" s="441"/>
      <c r="F325" s="441"/>
      <c r="G325" s="441"/>
      <c r="H325" s="441"/>
      <c r="I325" s="441"/>
      <c r="J325" s="441"/>
      <c r="K325" s="441"/>
      <c r="L325" s="441"/>
    </row>
    <row r="326" spans="2:12" s="304" customFormat="1" ht="13.5" hidden="1" customHeight="1" x14ac:dyDescent="0.2">
      <c r="B326" s="441"/>
      <c r="C326" s="441"/>
      <c r="D326" s="441"/>
      <c r="E326" s="441"/>
      <c r="F326" s="441"/>
      <c r="G326" s="441"/>
      <c r="H326" s="441"/>
      <c r="I326" s="441"/>
      <c r="J326" s="441"/>
      <c r="K326" s="441"/>
      <c r="L326" s="441"/>
    </row>
    <row r="327" spans="2:12" s="304" customFormat="1" ht="13.5" hidden="1" customHeight="1" x14ac:dyDescent="0.2">
      <c r="B327" s="441"/>
      <c r="C327" s="441"/>
      <c r="D327" s="441"/>
      <c r="E327" s="441"/>
      <c r="F327" s="441"/>
      <c r="G327" s="441"/>
      <c r="H327" s="441"/>
      <c r="I327" s="441"/>
      <c r="J327" s="441"/>
      <c r="K327" s="441"/>
      <c r="L327" s="441"/>
    </row>
    <row r="328" spans="2:12" s="304" customFormat="1" ht="13.5" hidden="1" customHeight="1" x14ac:dyDescent="0.2">
      <c r="B328" s="441"/>
      <c r="C328" s="441"/>
      <c r="D328" s="441"/>
      <c r="E328" s="441"/>
      <c r="F328" s="441"/>
      <c r="G328" s="441"/>
      <c r="H328" s="441"/>
      <c r="I328" s="441"/>
      <c r="J328" s="441"/>
      <c r="K328" s="441"/>
      <c r="L328" s="441"/>
    </row>
    <row r="329" spans="2:12" s="304" customFormat="1" ht="13.5" hidden="1" customHeight="1" x14ac:dyDescent="0.2">
      <c r="B329" s="441"/>
      <c r="C329" s="441"/>
      <c r="D329" s="441"/>
      <c r="E329" s="441"/>
      <c r="F329" s="441"/>
      <c r="G329" s="441"/>
      <c r="H329" s="441"/>
      <c r="I329" s="441"/>
      <c r="J329" s="441"/>
      <c r="K329" s="441"/>
      <c r="L329" s="441"/>
    </row>
    <row r="330" spans="2:12" s="304" customFormat="1" ht="13.5" hidden="1" customHeight="1" x14ac:dyDescent="0.2">
      <c r="B330" s="441"/>
      <c r="C330" s="441"/>
      <c r="D330" s="441"/>
      <c r="E330" s="441"/>
      <c r="F330" s="441"/>
      <c r="G330" s="441"/>
      <c r="H330" s="441"/>
      <c r="I330" s="441"/>
      <c r="J330" s="441"/>
      <c r="K330" s="441"/>
      <c r="L330" s="441"/>
    </row>
    <row r="331" spans="2:12" s="304" customFormat="1" ht="13.5" hidden="1" customHeight="1" x14ac:dyDescent="0.2">
      <c r="B331" s="441"/>
      <c r="C331" s="441"/>
      <c r="D331" s="441"/>
      <c r="E331" s="441"/>
      <c r="F331" s="441"/>
      <c r="G331" s="441"/>
      <c r="H331" s="441"/>
      <c r="I331" s="441"/>
      <c r="J331" s="441"/>
      <c r="K331" s="441"/>
      <c r="L331" s="441"/>
    </row>
    <row r="332" spans="2:12" s="304" customFormat="1" ht="13.5" hidden="1" customHeight="1" x14ac:dyDescent="0.2">
      <c r="B332" s="441"/>
      <c r="C332" s="441"/>
      <c r="D332" s="441"/>
      <c r="E332" s="441"/>
      <c r="F332" s="441"/>
      <c r="G332" s="441"/>
      <c r="H332" s="441"/>
      <c r="I332" s="441"/>
      <c r="J332" s="441"/>
      <c r="K332" s="441"/>
      <c r="L332" s="441"/>
    </row>
    <row r="333" spans="2:12" s="304" customFormat="1" ht="13.5" hidden="1" customHeight="1" x14ac:dyDescent="0.2">
      <c r="B333" s="441"/>
      <c r="C333" s="441"/>
      <c r="D333" s="441"/>
      <c r="E333" s="441"/>
      <c r="F333" s="441"/>
      <c r="G333" s="441"/>
      <c r="H333" s="441"/>
      <c r="I333" s="441"/>
      <c r="J333" s="441"/>
      <c r="K333" s="441"/>
      <c r="L333" s="441"/>
    </row>
    <row r="334" spans="2:12" s="304" customFormat="1" ht="13.5" hidden="1" customHeight="1" x14ac:dyDescent="0.2">
      <c r="B334" s="441"/>
      <c r="C334" s="441"/>
      <c r="D334" s="441"/>
      <c r="E334" s="441"/>
      <c r="F334" s="441"/>
      <c r="G334" s="441"/>
      <c r="H334" s="441"/>
      <c r="I334" s="441"/>
      <c r="J334" s="441"/>
      <c r="K334" s="441"/>
      <c r="L334" s="441"/>
    </row>
    <row r="335" spans="2:12" s="304" customFormat="1" ht="13.5" hidden="1" customHeight="1" x14ac:dyDescent="0.2">
      <c r="B335" s="441"/>
      <c r="C335" s="441"/>
      <c r="D335" s="441"/>
      <c r="E335" s="441"/>
      <c r="F335" s="441"/>
      <c r="G335" s="441"/>
      <c r="H335" s="441"/>
      <c r="I335" s="441"/>
      <c r="J335" s="441"/>
      <c r="K335" s="441"/>
      <c r="L335" s="441"/>
    </row>
    <row r="336" spans="2:12" s="304" customFormat="1" ht="13.5" hidden="1" customHeight="1" x14ac:dyDescent="0.2">
      <c r="B336" s="441"/>
      <c r="C336" s="441"/>
      <c r="D336" s="441"/>
      <c r="E336" s="441"/>
      <c r="F336" s="441"/>
      <c r="G336" s="441"/>
      <c r="H336" s="441"/>
      <c r="I336" s="441"/>
      <c r="J336" s="441"/>
      <c r="K336" s="441"/>
      <c r="L336" s="441"/>
    </row>
    <row r="337" spans="2:12" s="304" customFormat="1" ht="13.5" hidden="1" customHeight="1" x14ac:dyDescent="0.2">
      <c r="B337" s="441"/>
      <c r="C337" s="441"/>
      <c r="D337" s="441"/>
      <c r="E337" s="441"/>
      <c r="F337" s="441"/>
      <c r="G337" s="441"/>
      <c r="H337" s="441"/>
      <c r="I337" s="441"/>
      <c r="J337" s="441"/>
      <c r="K337" s="441"/>
      <c r="L337" s="441"/>
    </row>
    <row r="338" spans="2:12" s="304" customFormat="1" ht="13.5" hidden="1" customHeight="1" x14ac:dyDescent="0.2">
      <c r="B338" s="441"/>
      <c r="C338" s="441"/>
      <c r="D338" s="441"/>
      <c r="E338" s="441"/>
      <c r="F338" s="441"/>
      <c r="G338" s="441"/>
      <c r="H338" s="441"/>
      <c r="I338" s="441"/>
      <c r="J338" s="441"/>
      <c r="K338" s="441"/>
      <c r="L338" s="441"/>
    </row>
    <row r="339" spans="2:12" s="304" customFormat="1" ht="13.5" hidden="1" customHeight="1" x14ac:dyDescent="0.2">
      <c r="B339" s="441"/>
      <c r="C339" s="441"/>
      <c r="D339" s="441"/>
      <c r="E339" s="441"/>
      <c r="F339" s="441"/>
      <c r="G339" s="441"/>
      <c r="H339" s="441"/>
      <c r="I339" s="441"/>
      <c r="J339" s="441"/>
      <c r="K339" s="441"/>
      <c r="L339" s="441"/>
    </row>
    <row r="340" spans="2:12" s="304" customFormat="1" ht="13.5" hidden="1" customHeight="1" x14ac:dyDescent="0.2">
      <c r="B340" s="441"/>
      <c r="C340" s="441"/>
      <c r="D340" s="441"/>
      <c r="E340" s="441"/>
      <c r="F340" s="441"/>
      <c r="G340" s="441"/>
      <c r="H340" s="441"/>
      <c r="I340" s="441"/>
      <c r="J340" s="441"/>
      <c r="K340" s="441"/>
      <c r="L340" s="441"/>
    </row>
    <row r="341" spans="2:12" s="304" customFormat="1" ht="13.5" hidden="1" customHeight="1" x14ac:dyDescent="0.2">
      <c r="B341" s="441"/>
      <c r="C341" s="441"/>
      <c r="D341" s="441"/>
      <c r="E341" s="441"/>
      <c r="F341" s="441"/>
      <c r="G341" s="441"/>
      <c r="H341" s="441"/>
      <c r="I341" s="441"/>
      <c r="J341" s="441"/>
      <c r="K341" s="441"/>
      <c r="L341" s="441"/>
    </row>
    <row r="342" spans="2:12" s="304" customFormat="1" ht="13.5" hidden="1" customHeight="1" x14ac:dyDescent="0.2">
      <c r="B342" s="441"/>
      <c r="C342" s="441"/>
      <c r="D342" s="441"/>
      <c r="E342" s="441"/>
      <c r="F342" s="441"/>
      <c r="G342" s="441"/>
      <c r="H342" s="441"/>
      <c r="I342" s="441"/>
      <c r="J342" s="441"/>
      <c r="K342" s="441"/>
      <c r="L342" s="441"/>
    </row>
    <row r="343" spans="2:12" s="304" customFormat="1" ht="13.5" hidden="1" customHeight="1" x14ac:dyDescent="0.2">
      <c r="B343" s="441"/>
      <c r="C343" s="441"/>
      <c r="D343" s="441"/>
      <c r="E343" s="441"/>
      <c r="F343" s="441"/>
      <c r="G343" s="441"/>
      <c r="H343" s="441"/>
      <c r="I343" s="441"/>
      <c r="J343" s="441"/>
      <c r="K343" s="441"/>
      <c r="L343" s="441"/>
    </row>
    <row r="344" spans="2:12" s="304" customFormat="1" ht="13.5" hidden="1" customHeight="1" x14ac:dyDescent="0.2">
      <c r="B344" s="441"/>
      <c r="C344" s="441"/>
      <c r="D344" s="441"/>
      <c r="E344" s="441"/>
      <c r="F344" s="441"/>
      <c r="G344" s="441"/>
      <c r="H344" s="441"/>
      <c r="I344" s="441"/>
      <c r="J344" s="441"/>
      <c r="K344" s="441"/>
      <c r="L344" s="441"/>
    </row>
    <row r="345" spans="2:12" s="304" customFormat="1" ht="13.5" hidden="1" customHeight="1" x14ac:dyDescent="0.2">
      <c r="B345" s="441"/>
      <c r="C345" s="441"/>
      <c r="D345" s="441"/>
      <c r="E345" s="441"/>
      <c r="F345" s="441"/>
      <c r="G345" s="441"/>
      <c r="H345" s="441"/>
      <c r="I345" s="441"/>
      <c r="J345" s="441"/>
      <c r="K345" s="441"/>
      <c r="L345" s="441"/>
    </row>
    <row r="346" spans="2:12" s="304" customFormat="1" ht="13.5" hidden="1" customHeight="1" x14ac:dyDescent="0.2">
      <c r="B346" s="441"/>
      <c r="C346" s="441"/>
      <c r="D346" s="441"/>
      <c r="E346" s="441"/>
      <c r="F346" s="441"/>
      <c r="G346" s="441"/>
      <c r="H346" s="441"/>
      <c r="I346" s="441"/>
      <c r="J346" s="441"/>
      <c r="K346" s="441"/>
      <c r="L346" s="441"/>
    </row>
    <row r="347" spans="2:12" s="304" customFormat="1" ht="13.5" hidden="1" customHeight="1" x14ac:dyDescent="0.2">
      <c r="B347" s="441"/>
      <c r="C347" s="441"/>
      <c r="D347" s="441"/>
      <c r="E347" s="441"/>
      <c r="F347" s="441"/>
      <c r="G347" s="441"/>
      <c r="H347" s="441"/>
      <c r="I347" s="441"/>
      <c r="J347" s="441"/>
      <c r="K347" s="441"/>
      <c r="L347" s="441"/>
    </row>
    <row r="348" spans="2:12" s="304" customFormat="1" ht="13.5" hidden="1" customHeight="1" x14ac:dyDescent="0.2">
      <c r="B348" s="441"/>
      <c r="C348" s="441"/>
      <c r="D348" s="441"/>
      <c r="E348" s="441"/>
      <c r="F348" s="441"/>
      <c r="G348" s="441"/>
      <c r="H348" s="441"/>
      <c r="I348" s="441"/>
      <c r="J348" s="441"/>
      <c r="K348" s="441"/>
      <c r="L348" s="441"/>
    </row>
    <row r="349" spans="2:12" s="304" customFormat="1" ht="13.5" hidden="1" customHeight="1" x14ac:dyDescent="0.2">
      <c r="B349" s="441"/>
      <c r="C349" s="441"/>
      <c r="D349" s="441"/>
      <c r="E349" s="441"/>
      <c r="F349" s="441"/>
      <c r="G349" s="441"/>
      <c r="H349" s="441"/>
      <c r="I349" s="441"/>
      <c r="J349" s="441"/>
      <c r="K349" s="441"/>
      <c r="L349" s="441"/>
    </row>
    <row r="350" spans="2:12" s="304" customFormat="1" ht="13.5" hidden="1" customHeight="1" x14ac:dyDescent="0.2">
      <c r="B350" s="441"/>
      <c r="C350" s="441"/>
      <c r="D350" s="441"/>
      <c r="E350" s="441"/>
      <c r="F350" s="441"/>
      <c r="G350" s="441"/>
      <c r="H350" s="441"/>
      <c r="I350" s="441"/>
      <c r="J350" s="441"/>
      <c r="K350" s="441"/>
      <c r="L350" s="441"/>
    </row>
    <row r="351" spans="2:12" s="304" customFormat="1" ht="13.5" hidden="1" customHeight="1" x14ac:dyDescent="0.2">
      <c r="B351" s="441"/>
      <c r="C351" s="441"/>
      <c r="D351" s="441"/>
      <c r="E351" s="441"/>
      <c r="F351" s="441"/>
      <c r="G351" s="441"/>
      <c r="H351" s="441"/>
      <c r="I351" s="441"/>
      <c r="J351" s="441"/>
      <c r="K351" s="441"/>
      <c r="L351" s="441"/>
    </row>
    <row r="352" spans="2:12" s="304" customFormat="1" ht="13.5" hidden="1" customHeight="1" x14ac:dyDescent="0.2">
      <c r="B352" s="441"/>
      <c r="C352" s="441"/>
      <c r="D352" s="441"/>
      <c r="E352" s="441"/>
      <c r="F352" s="441"/>
      <c r="G352" s="441"/>
      <c r="H352" s="441"/>
      <c r="I352" s="441"/>
      <c r="J352" s="441"/>
      <c r="K352" s="441"/>
      <c r="L352" s="441"/>
    </row>
    <row r="353" spans="2:12" s="304" customFormat="1" ht="13.5" hidden="1" customHeight="1" x14ac:dyDescent="0.2">
      <c r="B353" s="441"/>
      <c r="C353" s="441"/>
      <c r="D353" s="441"/>
      <c r="E353" s="441"/>
      <c r="F353" s="441"/>
      <c r="G353" s="441"/>
      <c r="H353" s="441"/>
      <c r="I353" s="441"/>
      <c r="J353" s="441"/>
      <c r="K353" s="441"/>
      <c r="L353" s="441"/>
    </row>
    <row r="354" spans="2:12" s="304" customFormat="1" ht="13.5" hidden="1" customHeight="1" x14ac:dyDescent="0.2">
      <c r="B354" s="441"/>
      <c r="C354" s="441"/>
      <c r="D354" s="441"/>
      <c r="E354" s="441"/>
      <c r="F354" s="441"/>
      <c r="G354" s="441"/>
      <c r="H354" s="441"/>
      <c r="I354" s="441"/>
      <c r="J354" s="441"/>
      <c r="K354" s="441"/>
      <c r="L354" s="441"/>
    </row>
    <row r="355" spans="2:12" s="304" customFormat="1" ht="13.5" hidden="1" customHeight="1" x14ac:dyDescent="0.2">
      <c r="B355" s="441"/>
      <c r="C355" s="441"/>
      <c r="D355" s="441"/>
      <c r="E355" s="441"/>
      <c r="F355" s="441"/>
      <c r="G355" s="441"/>
      <c r="H355" s="441"/>
      <c r="I355" s="441"/>
      <c r="J355" s="441"/>
      <c r="K355" s="441"/>
      <c r="L355" s="441"/>
    </row>
    <row r="356" spans="2:12" s="304" customFormat="1" ht="13.5" hidden="1" customHeight="1" x14ac:dyDescent="0.2">
      <c r="B356" s="441"/>
      <c r="C356" s="441"/>
      <c r="D356" s="441"/>
      <c r="E356" s="441"/>
      <c r="F356" s="441"/>
      <c r="G356" s="441"/>
      <c r="H356" s="441"/>
      <c r="I356" s="441"/>
      <c r="J356" s="441"/>
      <c r="K356" s="441"/>
      <c r="L356" s="441"/>
    </row>
    <row r="357" spans="2:12" s="304" customFormat="1" ht="13.5" hidden="1" customHeight="1" x14ac:dyDescent="0.2">
      <c r="B357" s="441"/>
      <c r="C357" s="441"/>
      <c r="D357" s="441"/>
      <c r="E357" s="441"/>
      <c r="F357" s="441"/>
      <c r="G357" s="441"/>
      <c r="H357" s="441"/>
      <c r="I357" s="441"/>
      <c r="J357" s="441"/>
      <c r="K357" s="441"/>
      <c r="L357" s="441"/>
    </row>
    <row r="358" spans="2:12" s="304" customFormat="1" ht="13.5" hidden="1" customHeight="1" x14ac:dyDescent="0.2">
      <c r="B358" s="441"/>
      <c r="C358" s="441"/>
      <c r="D358" s="441"/>
      <c r="E358" s="441"/>
      <c r="F358" s="441"/>
      <c r="G358" s="441"/>
      <c r="H358" s="441"/>
      <c r="I358" s="441"/>
      <c r="J358" s="441"/>
      <c r="K358" s="441"/>
      <c r="L358" s="441"/>
    </row>
    <row r="359" spans="2:12" s="304" customFormat="1" ht="13.5" hidden="1" customHeight="1" x14ac:dyDescent="0.2">
      <c r="B359" s="441"/>
      <c r="C359" s="441"/>
      <c r="D359" s="441"/>
      <c r="E359" s="441"/>
      <c r="F359" s="441"/>
      <c r="G359" s="441"/>
      <c r="H359" s="441"/>
      <c r="I359" s="441"/>
      <c r="J359" s="441"/>
      <c r="K359" s="441"/>
      <c r="L359" s="441"/>
    </row>
    <row r="360" spans="2:12" s="304" customFormat="1" ht="13.5" hidden="1" customHeight="1" x14ac:dyDescent="0.2">
      <c r="B360" s="441"/>
      <c r="C360" s="441"/>
      <c r="D360" s="441"/>
      <c r="E360" s="441"/>
      <c r="F360" s="441"/>
      <c r="G360" s="441"/>
      <c r="H360" s="441"/>
      <c r="I360" s="441"/>
      <c r="J360" s="441"/>
      <c r="K360" s="441"/>
      <c r="L360" s="441"/>
    </row>
    <row r="361" spans="2:12" s="304" customFormat="1" ht="13.5" hidden="1" customHeight="1" x14ac:dyDescent="0.2">
      <c r="B361" s="441"/>
      <c r="C361" s="441"/>
      <c r="D361" s="441"/>
      <c r="E361" s="441"/>
      <c r="F361" s="441"/>
      <c r="G361" s="441"/>
      <c r="H361" s="441"/>
      <c r="I361" s="441"/>
      <c r="J361" s="441"/>
      <c r="K361" s="441"/>
      <c r="L361" s="441"/>
    </row>
    <row r="362" spans="2:12" s="304" customFormat="1" ht="13.5" hidden="1" customHeight="1" x14ac:dyDescent="0.2">
      <c r="B362" s="441"/>
      <c r="C362" s="441"/>
      <c r="D362" s="441"/>
      <c r="E362" s="441"/>
      <c r="F362" s="441"/>
      <c r="G362" s="441"/>
      <c r="H362" s="441"/>
      <c r="I362" s="441"/>
      <c r="J362" s="441"/>
      <c r="K362" s="441"/>
      <c r="L362" s="441"/>
    </row>
    <row r="363" spans="2:12" s="304" customFormat="1" ht="13.5" hidden="1" customHeight="1" x14ac:dyDescent="0.2">
      <c r="B363" s="441"/>
      <c r="C363" s="441"/>
      <c r="D363" s="441"/>
      <c r="E363" s="441"/>
      <c r="F363" s="441"/>
      <c r="G363" s="441"/>
      <c r="H363" s="441"/>
      <c r="I363" s="441"/>
      <c r="J363" s="441"/>
      <c r="K363" s="441"/>
      <c r="L363" s="441"/>
    </row>
    <row r="364" spans="2:12" s="304" customFormat="1" ht="13.5" hidden="1" customHeight="1" x14ac:dyDescent="0.2">
      <c r="B364" s="441"/>
      <c r="C364" s="441"/>
      <c r="D364" s="441"/>
      <c r="E364" s="441"/>
      <c r="F364" s="441"/>
      <c r="G364" s="441"/>
      <c r="H364" s="441"/>
      <c r="I364" s="441"/>
      <c r="J364" s="441"/>
      <c r="K364" s="441"/>
      <c r="L364" s="441"/>
    </row>
    <row r="365" spans="2:12" s="304" customFormat="1" ht="13.5" hidden="1" customHeight="1" x14ac:dyDescent="0.2">
      <c r="B365" s="441"/>
      <c r="C365" s="441"/>
      <c r="D365" s="441"/>
      <c r="E365" s="441"/>
      <c r="F365" s="441"/>
      <c r="G365" s="441"/>
      <c r="H365" s="441"/>
      <c r="I365" s="441"/>
      <c r="J365" s="441"/>
      <c r="K365" s="441"/>
      <c r="L365" s="441"/>
    </row>
    <row r="366" spans="2:12" s="304" customFormat="1" ht="13.5" hidden="1" customHeight="1" x14ac:dyDescent="0.2">
      <c r="B366" s="441"/>
      <c r="C366" s="441"/>
      <c r="D366" s="441"/>
      <c r="E366" s="441"/>
      <c r="F366" s="441"/>
      <c r="G366" s="441"/>
      <c r="H366" s="441"/>
      <c r="I366" s="441"/>
      <c r="J366" s="441"/>
      <c r="K366" s="441"/>
      <c r="L366" s="441"/>
    </row>
    <row r="367" spans="2:12" s="304" customFormat="1" ht="13.5" hidden="1" customHeight="1" x14ac:dyDescent="0.2">
      <c r="B367" s="441"/>
      <c r="C367" s="441"/>
      <c r="D367" s="441"/>
      <c r="E367" s="441"/>
      <c r="F367" s="441"/>
      <c r="G367" s="441"/>
      <c r="H367" s="441"/>
      <c r="I367" s="441"/>
      <c r="J367" s="441"/>
      <c r="K367" s="441"/>
      <c r="L367" s="441"/>
    </row>
    <row r="368" spans="2:12" s="304" customFormat="1" ht="13.5" hidden="1" customHeight="1" x14ac:dyDescent="0.2">
      <c r="B368" s="441"/>
      <c r="C368" s="441"/>
      <c r="D368" s="441"/>
      <c r="E368" s="441"/>
      <c r="F368" s="441"/>
      <c r="G368" s="441"/>
      <c r="H368" s="441"/>
      <c r="I368" s="441"/>
      <c r="J368" s="441"/>
      <c r="K368" s="441"/>
      <c r="L368" s="441"/>
    </row>
    <row r="369" spans="2:12" s="304" customFormat="1" ht="13.5" hidden="1" customHeight="1" x14ac:dyDescent="0.2">
      <c r="B369" s="441"/>
      <c r="C369" s="441"/>
      <c r="D369" s="441"/>
      <c r="E369" s="441"/>
      <c r="F369" s="441"/>
      <c r="G369" s="441"/>
      <c r="H369" s="441"/>
      <c r="I369" s="441"/>
      <c r="J369" s="441"/>
      <c r="K369" s="441"/>
      <c r="L369" s="441"/>
    </row>
    <row r="370" spans="2:12" s="304" customFormat="1" ht="13.5" hidden="1" customHeight="1" x14ac:dyDescent="0.2">
      <c r="B370" s="441"/>
      <c r="C370" s="441"/>
      <c r="D370" s="441"/>
      <c r="E370" s="441"/>
      <c r="F370" s="441"/>
      <c r="G370" s="441"/>
      <c r="H370" s="441"/>
      <c r="I370" s="441"/>
      <c r="J370" s="441"/>
      <c r="K370" s="441"/>
      <c r="L370" s="441"/>
    </row>
    <row r="371" spans="2:12" s="304" customFormat="1" ht="13.5" hidden="1" customHeight="1" x14ac:dyDescent="0.2">
      <c r="B371" s="441"/>
      <c r="C371" s="441"/>
      <c r="D371" s="441"/>
      <c r="E371" s="441"/>
      <c r="F371" s="441"/>
      <c r="G371" s="441"/>
      <c r="H371" s="441"/>
      <c r="I371" s="441"/>
      <c r="J371" s="441"/>
      <c r="K371" s="441"/>
      <c r="L371" s="441"/>
    </row>
    <row r="372" spans="2:12" s="304" customFormat="1" ht="13.5" hidden="1" customHeight="1" x14ac:dyDescent="0.2">
      <c r="B372" s="441"/>
      <c r="C372" s="441"/>
      <c r="D372" s="441"/>
      <c r="E372" s="441"/>
      <c r="F372" s="441"/>
      <c r="G372" s="441"/>
      <c r="H372" s="441"/>
      <c r="I372" s="441"/>
      <c r="J372" s="441"/>
      <c r="K372" s="441"/>
      <c r="L372" s="441"/>
    </row>
    <row r="373" spans="2:12" s="304" customFormat="1" ht="13.5" hidden="1" customHeight="1" x14ac:dyDescent="0.2">
      <c r="B373" s="441"/>
      <c r="C373" s="441"/>
      <c r="D373" s="441"/>
      <c r="E373" s="441"/>
      <c r="F373" s="441"/>
      <c r="G373" s="441"/>
      <c r="H373" s="441"/>
      <c r="I373" s="441"/>
      <c r="J373" s="441"/>
      <c r="K373" s="441"/>
      <c r="L373" s="441"/>
    </row>
    <row r="374" spans="2:12" s="304" customFormat="1" ht="13.5" hidden="1" customHeight="1" x14ac:dyDescent="0.2">
      <c r="B374" s="441"/>
      <c r="C374" s="441"/>
      <c r="D374" s="441"/>
      <c r="E374" s="441"/>
      <c r="F374" s="441"/>
      <c r="G374" s="441"/>
      <c r="H374" s="441"/>
      <c r="I374" s="441"/>
      <c r="J374" s="441"/>
      <c r="K374" s="441"/>
      <c r="L374" s="441"/>
    </row>
    <row r="375" spans="2:12" s="304" customFormat="1" ht="13.5" hidden="1" customHeight="1" x14ac:dyDescent="0.2">
      <c r="B375" s="441"/>
      <c r="C375" s="441"/>
      <c r="D375" s="441"/>
      <c r="E375" s="441"/>
      <c r="F375" s="441"/>
      <c r="G375" s="441"/>
      <c r="H375" s="441"/>
      <c r="I375" s="441"/>
      <c r="J375" s="441"/>
      <c r="K375" s="441"/>
      <c r="L375" s="441"/>
    </row>
    <row r="376" spans="2:12" s="304" customFormat="1" ht="13.5" hidden="1" customHeight="1" x14ac:dyDescent="0.2">
      <c r="B376" s="441"/>
      <c r="C376" s="441"/>
      <c r="D376" s="441"/>
      <c r="E376" s="441"/>
      <c r="F376" s="441"/>
      <c r="G376" s="441"/>
      <c r="H376" s="441"/>
      <c r="I376" s="441"/>
      <c r="J376" s="441"/>
      <c r="K376" s="441"/>
      <c r="L376" s="441"/>
    </row>
    <row r="377" spans="2:12" s="304" customFormat="1" ht="13.5" hidden="1" customHeight="1" x14ac:dyDescent="0.2">
      <c r="B377" s="441"/>
      <c r="C377" s="441"/>
      <c r="D377" s="441"/>
      <c r="E377" s="441"/>
      <c r="F377" s="441"/>
      <c r="G377" s="441"/>
      <c r="H377" s="441"/>
      <c r="I377" s="441"/>
      <c r="J377" s="441"/>
      <c r="K377" s="441"/>
      <c r="L377" s="441"/>
    </row>
    <row r="378" spans="2:12" s="304" customFormat="1" ht="13.5" hidden="1" customHeight="1" x14ac:dyDescent="0.2">
      <c r="B378" s="441"/>
      <c r="C378" s="441"/>
      <c r="D378" s="441"/>
      <c r="E378" s="441"/>
      <c r="F378" s="441"/>
      <c r="G378" s="441"/>
      <c r="H378" s="441"/>
      <c r="I378" s="441"/>
      <c r="J378" s="441"/>
      <c r="K378" s="441"/>
      <c r="L378" s="441"/>
    </row>
    <row r="379" spans="2:12" s="304" customFormat="1" ht="13.5" hidden="1" customHeight="1" x14ac:dyDescent="0.2">
      <c r="B379" s="441"/>
      <c r="C379" s="441"/>
      <c r="D379" s="441"/>
      <c r="E379" s="441"/>
      <c r="F379" s="441"/>
      <c r="G379" s="441"/>
      <c r="H379" s="441"/>
      <c r="I379" s="441"/>
      <c r="J379" s="441"/>
      <c r="K379" s="441"/>
      <c r="L379" s="441"/>
    </row>
    <row r="380" spans="2:12" s="304" customFormat="1" ht="13.5" hidden="1" customHeight="1" x14ac:dyDescent="0.2">
      <c r="B380" s="441"/>
      <c r="C380" s="441"/>
      <c r="D380" s="441"/>
      <c r="E380" s="441"/>
      <c r="F380" s="441"/>
      <c r="G380" s="441"/>
      <c r="H380" s="441"/>
      <c r="I380" s="441"/>
      <c r="J380" s="441"/>
      <c r="K380" s="441"/>
      <c r="L380" s="441"/>
    </row>
    <row r="381" spans="2:12" s="304" customFormat="1" ht="13.5" hidden="1" customHeight="1" x14ac:dyDescent="0.2">
      <c r="B381" s="441"/>
      <c r="C381" s="441"/>
      <c r="D381" s="441"/>
      <c r="E381" s="441"/>
      <c r="F381" s="441"/>
      <c r="G381" s="441"/>
      <c r="H381" s="441"/>
      <c r="I381" s="441"/>
      <c r="J381" s="441"/>
      <c r="K381" s="441"/>
      <c r="L381" s="441"/>
    </row>
    <row r="382" spans="2:12" s="304" customFormat="1" ht="13.5" hidden="1" customHeight="1" x14ac:dyDescent="0.2">
      <c r="B382" s="441"/>
      <c r="C382" s="441"/>
      <c r="D382" s="441"/>
      <c r="E382" s="441"/>
      <c r="F382" s="441"/>
      <c r="G382" s="441"/>
      <c r="H382" s="441"/>
      <c r="I382" s="441"/>
      <c r="J382" s="441"/>
      <c r="K382" s="441"/>
      <c r="L382" s="441"/>
    </row>
    <row r="383" spans="2:12" s="304" customFormat="1" ht="13.5" hidden="1" customHeight="1" x14ac:dyDescent="0.2">
      <c r="B383" s="441"/>
      <c r="C383" s="441"/>
      <c r="D383" s="441"/>
      <c r="E383" s="441"/>
      <c r="F383" s="441"/>
      <c r="G383" s="441"/>
      <c r="H383" s="441"/>
      <c r="I383" s="441"/>
      <c r="J383" s="441"/>
      <c r="K383" s="441"/>
      <c r="L383" s="441"/>
    </row>
    <row r="384" spans="2:12" s="304" customFormat="1" ht="13.5" hidden="1" customHeight="1" x14ac:dyDescent="0.2">
      <c r="B384" s="441"/>
      <c r="C384" s="441"/>
      <c r="D384" s="441"/>
      <c r="E384" s="441"/>
      <c r="F384" s="441"/>
      <c r="G384" s="441"/>
      <c r="H384" s="441"/>
      <c r="I384" s="441"/>
      <c r="J384" s="441"/>
      <c r="K384" s="441"/>
      <c r="L384" s="441"/>
    </row>
    <row r="385" spans="2:12" s="304" customFormat="1" ht="13.5" hidden="1" customHeight="1" x14ac:dyDescent="0.2">
      <c r="B385" s="441"/>
      <c r="C385" s="441"/>
      <c r="D385" s="441"/>
      <c r="E385" s="441"/>
      <c r="F385" s="441"/>
      <c r="G385" s="441"/>
      <c r="H385" s="441"/>
      <c r="I385" s="441"/>
      <c r="J385" s="441"/>
      <c r="K385" s="441"/>
      <c r="L385" s="441"/>
    </row>
    <row r="386" spans="2:12" s="304" customFormat="1" ht="13.5" hidden="1" customHeight="1" x14ac:dyDescent="0.2">
      <c r="B386" s="441"/>
      <c r="C386" s="441"/>
      <c r="D386" s="441"/>
      <c r="E386" s="441"/>
      <c r="F386" s="441"/>
      <c r="G386" s="441"/>
      <c r="H386" s="441"/>
      <c r="I386" s="441"/>
      <c r="J386" s="441"/>
      <c r="K386" s="441"/>
      <c r="L386" s="441"/>
    </row>
    <row r="387" spans="2:12" s="304" customFormat="1" ht="13.5" hidden="1" customHeight="1" x14ac:dyDescent="0.2">
      <c r="B387" s="441"/>
      <c r="C387" s="441"/>
      <c r="D387" s="441"/>
      <c r="E387" s="441"/>
      <c r="F387" s="441"/>
      <c r="G387" s="441"/>
      <c r="H387" s="441"/>
      <c r="I387" s="441"/>
      <c r="J387" s="441"/>
      <c r="K387" s="441"/>
      <c r="L387" s="441"/>
    </row>
    <row r="388" spans="2:12" s="304" customFormat="1" ht="13.5" hidden="1" customHeight="1" x14ac:dyDescent="0.2">
      <c r="B388" s="441"/>
      <c r="C388" s="441"/>
      <c r="D388" s="441"/>
      <c r="E388" s="441"/>
      <c r="F388" s="441"/>
      <c r="G388" s="441"/>
      <c r="H388" s="441"/>
      <c r="I388" s="441"/>
      <c r="J388" s="441"/>
      <c r="K388" s="441"/>
      <c r="L388" s="441"/>
    </row>
    <row r="389" spans="2:12" s="304" customFormat="1" ht="13.5" hidden="1" customHeight="1" x14ac:dyDescent="0.2">
      <c r="B389" s="441"/>
      <c r="C389" s="441"/>
      <c r="D389" s="441"/>
      <c r="E389" s="441"/>
      <c r="F389" s="441"/>
      <c r="G389" s="441"/>
      <c r="H389" s="441"/>
      <c r="I389" s="441"/>
      <c r="J389" s="441"/>
      <c r="K389" s="441"/>
      <c r="L389" s="441"/>
    </row>
    <row r="390" spans="2:12" s="304" customFormat="1" ht="13.5" hidden="1" customHeight="1" x14ac:dyDescent="0.2">
      <c r="B390" s="441"/>
      <c r="C390" s="441"/>
      <c r="D390" s="441"/>
      <c r="E390" s="441"/>
      <c r="F390" s="441"/>
      <c r="G390" s="441"/>
      <c r="H390" s="441"/>
      <c r="I390" s="441"/>
      <c r="J390" s="441"/>
      <c r="K390" s="441"/>
      <c r="L390" s="441"/>
    </row>
    <row r="391" spans="2:12" s="304" customFormat="1" ht="13.5" hidden="1" customHeight="1" x14ac:dyDescent="0.2">
      <c r="B391" s="441"/>
      <c r="C391" s="441"/>
      <c r="D391" s="441"/>
      <c r="E391" s="441"/>
      <c r="F391" s="441"/>
      <c r="G391" s="441"/>
      <c r="H391" s="441"/>
      <c r="I391" s="441"/>
      <c r="J391" s="441"/>
      <c r="K391" s="441"/>
      <c r="L391" s="441"/>
    </row>
    <row r="392" spans="2:12" s="304" customFormat="1" ht="13.5" hidden="1" customHeight="1" x14ac:dyDescent="0.2">
      <c r="B392" s="441"/>
      <c r="C392" s="441"/>
      <c r="D392" s="441"/>
      <c r="E392" s="441"/>
      <c r="F392" s="441"/>
      <c r="G392" s="441"/>
      <c r="H392" s="441"/>
      <c r="I392" s="441"/>
      <c r="J392" s="441"/>
      <c r="K392" s="441"/>
      <c r="L392" s="441"/>
    </row>
    <row r="393" spans="2:12" s="304" customFormat="1" ht="13.5" hidden="1" customHeight="1" x14ac:dyDescent="0.2">
      <c r="B393" s="441"/>
      <c r="C393" s="441"/>
      <c r="D393" s="441"/>
      <c r="E393" s="441"/>
      <c r="F393" s="441"/>
      <c r="G393" s="441"/>
      <c r="H393" s="441"/>
      <c r="I393" s="441"/>
      <c r="J393" s="441"/>
      <c r="K393" s="441"/>
      <c r="L393" s="441"/>
    </row>
    <row r="394" spans="2:12" s="304" customFormat="1" ht="13.5" hidden="1" customHeight="1" x14ac:dyDescent="0.2">
      <c r="B394" s="441"/>
      <c r="C394" s="441"/>
      <c r="D394" s="441"/>
      <c r="E394" s="441"/>
      <c r="F394" s="441"/>
      <c r="G394" s="441"/>
      <c r="H394" s="441"/>
      <c r="I394" s="441"/>
      <c r="J394" s="441"/>
      <c r="K394" s="441"/>
      <c r="L394" s="441"/>
    </row>
    <row r="395" spans="2:12" s="304" customFormat="1" ht="13.5" hidden="1" customHeight="1" x14ac:dyDescent="0.2">
      <c r="B395" s="441"/>
      <c r="C395" s="441"/>
      <c r="D395" s="441"/>
      <c r="E395" s="441"/>
      <c r="F395" s="441"/>
      <c r="G395" s="441"/>
      <c r="H395" s="441"/>
      <c r="I395" s="441"/>
      <c r="J395" s="441"/>
      <c r="K395" s="441"/>
      <c r="L395" s="441"/>
    </row>
    <row r="396" spans="2:12" s="304" customFormat="1" ht="13.5" hidden="1" customHeight="1" x14ac:dyDescent="0.2">
      <c r="B396" s="441"/>
      <c r="C396" s="441"/>
      <c r="D396" s="441"/>
      <c r="E396" s="441"/>
      <c r="F396" s="441"/>
      <c r="G396" s="441"/>
      <c r="H396" s="441"/>
      <c r="I396" s="441"/>
      <c r="J396" s="441"/>
      <c r="K396" s="441"/>
      <c r="L396" s="441"/>
    </row>
    <row r="397" spans="2:12" s="304" customFormat="1" ht="13.5" hidden="1" customHeight="1" x14ac:dyDescent="0.2">
      <c r="B397" s="441"/>
      <c r="C397" s="441"/>
      <c r="D397" s="441"/>
      <c r="E397" s="441"/>
      <c r="F397" s="441"/>
      <c r="G397" s="441"/>
      <c r="H397" s="441"/>
      <c r="I397" s="441"/>
      <c r="J397" s="441"/>
      <c r="K397" s="441"/>
      <c r="L397" s="441"/>
    </row>
    <row r="398" spans="2:12" s="304" customFormat="1" ht="13.5" hidden="1" customHeight="1" x14ac:dyDescent="0.2">
      <c r="B398" s="441"/>
      <c r="C398" s="441"/>
      <c r="D398" s="441"/>
      <c r="E398" s="441"/>
      <c r="F398" s="441"/>
      <c r="G398" s="441"/>
      <c r="H398" s="441"/>
      <c r="I398" s="441"/>
      <c r="J398" s="441"/>
      <c r="K398" s="441"/>
      <c r="L398" s="441"/>
    </row>
    <row r="399" spans="2:12" s="304" customFormat="1" ht="13.5" hidden="1" customHeight="1" x14ac:dyDescent="0.2">
      <c r="B399" s="441"/>
      <c r="C399" s="441"/>
      <c r="D399" s="441"/>
      <c r="E399" s="441"/>
      <c r="F399" s="441"/>
      <c r="G399" s="441"/>
      <c r="H399" s="441"/>
      <c r="I399" s="441"/>
      <c r="J399" s="441"/>
      <c r="K399" s="441"/>
      <c r="L399" s="441"/>
    </row>
    <row r="400" spans="2:12" s="304" customFormat="1" ht="13.5" hidden="1" customHeight="1" x14ac:dyDescent="0.2">
      <c r="B400" s="441"/>
      <c r="C400" s="441"/>
      <c r="D400" s="441"/>
      <c r="E400" s="441"/>
      <c r="F400" s="441"/>
      <c r="G400" s="441"/>
      <c r="H400" s="441"/>
      <c r="I400" s="441"/>
      <c r="J400" s="441"/>
      <c r="K400" s="441"/>
      <c r="L400" s="441"/>
    </row>
    <row r="401" spans="2:12" s="304" customFormat="1" ht="13.5" hidden="1" customHeight="1" x14ac:dyDescent="0.2">
      <c r="B401" s="441"/>
      <c r="C401" s="441"/>
      <c r="D401" s="441"/>
      <c r="E401" s="441"/>
      <c r="F401" s="441"/>
      <c r="G401" s="441"/>
      <c r="H401" s="441"/>
      <c r="I401" s="441"/>
      <c r="J401" s="441"/>
      <c r="K401" s="441"/>
      <c r="L401" s="441"/>
    </row>
    <row r="402" spans="2:12" s="304" customFormat="1" ht="13.5" hidden="1" customHeight="1" x14ac:dyDescent="0.2">
      <c r="B402" s="441"/>
      <c r="C402" s="441"/>
      <c r="D402" s="441"/>
      <c r="E402" s="441"/>
      <c r="F402" s="441"/>
      <c r="G402" s="441"/>
      <c r="H402" s="441"/>
      <c r="I402" s="441"/>
      <c r="J402" s="441"/>
      <c r="K402" s="441"/>
      <c r="L402" s="441"/>
    </row>
    <row r="403" spans="2:12" s="304" customFormat="1" ht="13.5" hidden="1" customHeight="1" x14ac:dyDescent="0.2">
      <c r="B403" s="441"/>
      <c r="C403" s="441"/>
      <c r="D403" s="441"/>
      <c r="E403" s="441"/>
      <c r="F403" s="441"/>
      <c r="G403" s="441"/>
      <c r="H403" s="441"/>
      <c r="I403" s="441"/>
      <c r="J403" s="441"/>
      <c r="K403" s="441"/>
      <c r="L403" s="441"/>
    </row>
    <row r="404" spans="2:12" s="304" customFormat="1" ht="13.5" hidden="1" customHeight="1" x14ac:dyDescent="0.2">
      <c r="B404" s="441"/>
      <c r="C404" s="441"/>
      <c r="D404" s="441"/>
      <c r="E404" s="441"/>
      <c r="F404" s="441"/>
      <c r="G404" s="441"/>
      <c r="H404" s="441"/>
      <c r="I404" s="441"/>
      <c r="J404" s="441"/>
      <c r="K404" s="441"/>
      <c r="L404" s="441"/>
    </row>
    <row r="405" spans="2:12" s="304" customFormat="1" ht="13.5" hidden="1" customHeight="1" x14ac:dyDescent="0.2">
      <c r="B405" s="441"/>
      <c r="C405" s="441"/>
      <c r="D405" s="441"/>
      <c r="E405" s="441"/>
      <c r="F405" s="441"/>
      <c r="G405" s="441"/>
      <c r="H405" s="441"/>
      <c r="I405" s="441"/>
      <c r="J405" s="441"/>
      <c r="K405" s="441"/>
      <c r="L405" s="441"/>
    </row>
    <row r="406" spans="2:12" s="304" customFormat="1" ht="13.5" hidden="1" customHeight="1" x14ac:dyDescent="0.2">
      <c r="B406" s="441"/>
      <c r="C406" s="441"/>
      <c r="D406" s="441"/>
      <c r="E406" s="441"/>
      <c r="F406" s="441"/>
      <c r="G406" s="441"/>
      <c r="H406" s="441"/>
      <c r="I406" s="441"/>
      <c r="J406" s="441"/>
      <c r="K406" s="441"/>
      <c r="L406" s="441"/>
    </row>
    <row r="407" spans="2:12" s="304" customFormat="1" ht="13.5" hidden="1" customHeight="1" x14ac:dyDescent="0.2">
      <c r="B407" s="441"/>
      <c r="C407" s="441"/>
      <c r="D407" s="441"/>
      <c r="E407" s="441"/>
      <c r="F407" s="441"/>
      <c r="G407" s="441"/>
      <c r="H407" s="441"/>
      <c r="I407" s="441"/>
      <c r="J407" s="441"/>
      <c r="K407" s="441"/>
      <c r="L407" s="441"/>
    </row>
    <row r="408" spans="2:12" s="304" customFormat="1" ht="13.5" hidden="1" customHeight="1" x14ac:dyDescent="0.2">
      <c r="B408" s="441"/>
      <c r="C408" s="441"/>
      <c r="D408" s="441"/>
      <c r="E408" s="441"/>
      <c r="F408" s="441"/>
      <c r="G408" s="441"/>
      <c r="H408" s="441"/>
      <c r="I408" s="441"/>
      <c r="J408" s="441"/>
      <c r="K408" s="441"/>
      <c r="L408" s="441"/>
    </row>
    <row r="409" spans="2:12" s="304" customFormat="1" ht="13.5" hidden="1" customHeight="1" x14ac:dyDescent="0.2">
      <c r="B409" s="441"/>
      <c r="C409" s="441"/>
      <c r="D409" s="441"/>
      <c r="E409" s="441"/>
      <c r="F409" s="441"/>
      <c r="G409" s="441"/>
      <c r="H409" s="441"/>
      <c r="I409" s="441"/>
      <c r="J409" s="441"/>
      <c r="K409" s="441"/>
      <c r="L409" s="441"/>
    </row>
    <row r="410" spans="2:12" s="304" customFormat="1" ht="13.5" hidden="1" customHeight="1" x14ac:dyDescent="0.2">
      <c r="B410" s="441"/>
      <c r="C410" s="441"/>
      <c r="D410" s="441"/>
      <c r="E410" s="441"/>
      <c r="F410" s="441"/>
      <c r="G410" s="441"/>
      <c r="H410" s="441"/>
      <c r="I410" s="441"/>
      <c r="J410" s="441"/>
      <c r="K410" s="441"/>
      <c r="L410" s="441"/>
    </row>
    <row r="411" spans="2:12" s="304" customFormat="1" ht="13.5" hidden="1" customHeight="1" x14ac:dyDescent="0.2">
      <c r="B411" s="441"/>
      <c r="C411" s="441"/>
      <c r="D411" s="441"/>
      <c r="E411" s="441"/>
      <c r="F411" s="441"/>
      <c r="G411" s="441"/>
      <c r="H411" s="441"/>
      <c r="I411" s="441"/>
      <c r="J411" s="441"/>
      <c r="K411" s="441"/>
      <c r="L411" s="441"/>
    </row>
    <row r="412" spans="2:12" s="304" customFormat="1" ht="13.5" hidden="1" customHeight="1" x14ac:dyDescent="0.2">
      <c r="B412" s="441"/>
      <c r="C412" s="441"/>
      <c r="D412" s="441"/>
      <c r="E412" s="441"/>
      <c r="F412" s="441"/>
      <c r="G412" s="441"/>
      <c r="H412" s="441"/>
      <c r="I412" s="441"/>
      <c r="J412" s="441"/>
      <c r="K412" s="441"/>
      <c r="L412" s="441"/>
    </row>
    <row r="413" spans="2:12" s="304" customFormat="1" ht="13.5" hidden="1" customHeight="1" x14ac:dyDescent="0.2">
      <c r="B413" s="441"/>
      <c r="C413" s="441"/>
      <c r="D413" s="441"/>
      <c r="E413" s="441"/>
      <c r="F413" s="441"/>
      <c r="G413" s="441"/>
      <c r="H413" s="441"/>
      <c r="I413" s="441"/>
      <c r="J413" s="441"/>
      <c r="K413" s="441"/>
      <c r="L413" s="441"/>
    </row>
    <row r="414" spans="2:12" s="304" customFormat="1" ht="13.5" hidden="1" customHeight="1" x14ac:dyDescent="0.2">
      <c r="B414" s="441"/>
      <c r="C414" s="441"/>
      <c r="D414" s="441"/>
      <c r="E414" s="441"/>
      <c r="F414" s="441"/>
      <c r="G414" s="441"/>
      <c r="H414" s="441"/>
      <c r="I414" s="441"/>
      <c r="J414" s="441"/>
      <c r="K414" s="441"/>
      <c r="L414" s="441"/>
    </row>
    <row r="415" spans="2:12" s="304" customFormat="1" ht="13.5" hidden="1" customHeight="1" x14ac:dyDescent="0.2">
      <c r="B415" s="441"/>
      <c r="C415" s="441"/>
      <c r="D415" s="441"/>
      <c r="E415" s="441"/>
      <c r="F415" s="441"/>
      <c r="G415" s="441"/>
      <c r="H415" s="441"/>
      <c r="I415" s="441"/>
      <c r="J415" s="441"/>
      <c r="K415" s="441"/>
      <c r="L415" s="441"/>
    </row>
    <row r="416" spans="2:12" s="304" customFormat="1" ht="13.5" hidden="1" customHeight="1" x14ac:dyDescent="0.2">
      <c r="B416" s="441"/>
      <c r="C416" s="441"/>
      <c r="D416" s="441"/>
      <c r="E416" s="441"/>
      <c r="F416" s="441"/>
      <c r="G416" s="441"/>
      <c r="H416" s="441"/>
      <c r="I416" s="441"/>
      <c r="J416" s="441"/>
      <c r="K416" s="441"/>
      <c r="L416" s="441"/>
    </row>
    <row r="417" spans="2:12" s="304" customFormat="1" ht="13.5" hidden="1" customHeight="1" x14ac:dyDescent="0.2">
      <c r="B417" s="441"/>
      <c r="C417" s="441"/>
      <c r="D417" s="441"/>
      <c r="E417" s="441"/>
      <c r="F417" s="441"/>
      <c r="G417" s="441"/>
      <c r="H417" s="441"/>
      <c r="I417" s="441"/>
      <c r="J417" s="441"/>
      <c r="K417" s="441"/>
      <c r="L417" s="441"/>
    </row>
    <row r="418" spans="2:12" s="304" customFormat="1" ht="13.5" hidden="1" customHeight="1" x14ac:dyDescent="0.2">
      <c r="B418" s="441"/>
      <c r="C418" s="441"/>
      <c r="D418" s="441"/>
      <c r="E418" s="441"/>
      <c r="F418" s="441"/>
      <c r="G418" s="441"/>
      <c r="H418" s="441"/>
      <c r="I418" s="441"/>
      <c r="J418" s="441"/>
      <c r="K418" s="441"/>
      <c r="L418" s="441"/>
    </row>
    <row r="419" spans="2:12" s="304" customFormat="1" ht="13.5" hidden="1" customHeight="1" x14ac:dyDescent="0.2">
      <c r="B419" s="441"/>
      <c r="C419" s="441"/>
      <c r="D419" s="441"/>
      <c r="E419" s="441"/>
      <c r="F419" s="441"/>
      <c r="G419" s="441"/>
      <c r="H419" s="441"/>
      <c r="I419" s="441"/>
      <c r="J419" s="441"/>
      <c r="K419" s="441"/>
      <c r="L419" s="441"/>
    </row>
    <row r="420" spans="2:12" s="304" customFormat="1" ht="13.5" hidden="1" customHeight="1" x14ac:dyDescent="0.2">
      <c r="B420" s="441"/>
      <c r="C420" s="441"/>
      <c r="D420" s="441"/>
      <c r="E420" s="441"/>
      <c r="F420" s="441"/>
      <c r="G420" s="441"/>
      <c r="H420" s="441"/>
      <c r="I420" s="441"/>
      <c r="J420" s="441"/>
      <c r="K420" s="441"/>
      <c r="L420" s="441"/>
    </row>
    <row r="421" spans="2:12" s="304" customFormat="1" ht="13.5" hidden="1" customHeight="1" x14ac:dyDescent="0.2">
      <c r="B421" s="441"/>
      <c r="C421" s="441"/>
      <c r="D421" s="441"/>
      <c r="E421" s="441"/>
      <c r="F421" s="441"/>
      <c r="G421" s="441"/>
      <c r="H421" s="441"/>
      <c r="I421" s="441"/>
      <c r="J421" s="441"/>
      <c r="K421" s="441"/>
      <c r="L421" s="441"/>
    </row>
    <row r="422" spans="2:12" s="304" customFormat="1" ht="13.5" hidden="1" customHeight="1" x14ac:dyDescent="0.2">
      <c r="B422" s="441"/>
      <c r="C422" s="441"/>
      <c r="D422" s="441"/>
      <c r="E422" s="441"/>
      <c r="F422" s="441"/>
      <c r="G422" s="441"/>
      <c r="H422" s="441"/>
      <c r="I422" s="441"/>
      <c r="J422" s="441"/>
      <c r="K422" s="441"/>
      <c r="L422" s="441"/>
    </row>
    <row r="423" spans="2:12" s="304" customFormat="1" ht="13.5" hidden="1" customHeight="1" x14ac:dyDescent="0.2">
      <c r="B423" s="441"/>
      <c r="C423" s="441"/>
      <c r="D423" s="441"/>
      <c r="E423" s="441"/>
      <c r="F423" s="441"/>
      <c r="G423" s="441"/>
      <c r="H423" s="441"/>
      <c r="I423" s="441"/>
      <c r="J423" s="441"/>
      <c r="K423" s="441"/>
      <c r="L423" s="441"/>
    </row>
    <row r="424" spans="2:12" s="304" customFormat="1" ht="13.5" hidden="1" customHeight="1" x14ac:dyDescent="0.2">
      <c r="B424" s="441"/>
      <c r="C424" s="441"/>
      <c r="D424" s="441"/>
      <c r="E424" s="441"/>
      <c r="F424" s="441"/>
      <c r="G424" s="441"/>
      <c r="H424" s="441"/>
      <c r="I424" s="441"/>
      <c r="J424" s="441"/>
      <c r="K424" s="441"/>
      <c r="L424" s="441"/>
    </row>
    <row r="425" spans="2:12" s="304" customFormat="1" ht="13.5" hidden="1" customHeight="1" x14ac:dyDescent="0.2">
      <c r="B425" s="441"/>
      <c r="C425" s="441"/>
      <c r="D425" s="441"/>
      <c r="E425" s="441"/>
      <c r="F425" s="441"/>
      <c r="G425" s="441"/>
      <c r="H425" s="441"/>
      <c r="I425" s="441"/>
      <c r="J425" s="441"/>
      <c r="K425" s="441"/>
      <c r="L425" s="441"/>
    </row>
    <row r="426" spans="2:12" s="304" customFormat="1" ht="13.5" hidden="1" customHeight="1" x14ac:dyDescent="0.2">
      <c r="B426" s="441"/>
      <c r="C426" s="441"/>
      <c r="D426" s="441"/>
      <c r="E426" s="441"/>
      <c r="F426" s="441"/>
      <c r="G426" s="441"/>
      <c r="H426" s="441"/>
      <c r="I426" s="441"/>
      <c r="J426" s="441"/>
      <c r="K426" s="441"/>
      <c r="L426" s="441"/>
    </row>
    <row r="427" spans="2:12" s="304" customFormat="1" ht="13.5" hidden="1" customHeight="1" x14ac:dyDescent="0.2">
      <c r="B427" s="441"/>
      <c r="C427" s="441"/>
      <c r="D427" s="441"/>
      <c r="E427" s="441"/>
      <c r="F427" s="441"/>
      <c r="G427" s="441"/>
      <c r="H427" s="441"/>
      <c r="I427" s="441"/>
      <c r="J427" s="441"/>
      <c r="K427" s="441"/>
      <c r="L427" s="441"/>
    </row>
    <row r="428" spans="2:12" s="304" customFormat="1" ht="13.5" hidden="1" customHeight="1" x14ac:dyDescent="0.2">
      <c r="B428" s="441"/>
      <c r="C428" s="441"/>
      <c r="D428" s="441"/>
      <c r="E428" s="441"/>
      <c r="F428" s="441"/>
      <c r="G428" s="441"/>
      <c r="H428" s="441"/>
      <c r="I428" s="441"/>
      <c r="J428" s="441"/>
      <c r="K428" s="441"/>
      <c r="L428" s="441"/>
    </row>
    <row r="429" spans="2:12" s="304" customFormat="1" ht="13.5" hidden="1" customHeight="1" x14ac:dyDescent="0.2">
      <c r="B429" s="441"/>
      <c r="C429" s="441"/>
      <c r="D429" s="441"/>
      <c r="E429" s="441"/>
      <c r="F429" s="441"/>
      <c r="G429" s="441"/>
      <c r="H429" s="441"/>
      <c r="I429" s="441"/>
      <c r="J429" s="441"/>
      <c r="K429" s="441"/>
      <c r="L429" s="441"/>
    </row>
    <row r="430" spans="2:12" s="304" customFormat="1" ht="13.5" hidden="1" customHeight="1" x14ac:dyDescent="0.2">
      <c r="B430" s="441"/>
      <c r="C430" s="441"/>
      <c r="D430" s="441"/>
      <c r="E430" s="441"/>
      <c r="F430" s="441"/>
      <c r="G430" s="441"/>
      <c r="H430" s="441"/>
      <c r="I430" s="441"/>
      <c r="J430" s="441"/>
      <c r="K430" s="441"/>
      <c r="L430" s="441"/>
    </row>
    <row r="431" spans="2:12" s="304" customFormat="1" ht="13.5" hidden="1" customHeight="1" x14ac:dyDescent="0.2">
      <c r="B431" s="441"/>
      <c r="C431" s="441"/>
      <c r="D431" s="441"/>
      <c r="E431" s="441"/>
      <c r="F431" s="441"/>
      <c r="G431" s="441"/>
      <c r="H431" s="441"/>
      <c r="I431" s="441"/>
      <c r="J431" s="441"/>
      <c r="K431" s="441"/>
      <c r="L431" s="441"/>
    </row>
    <row r="432" spans="2:12" s="304" customFormat="1" ht="13.5" hidden="1" customHeight="1" x14ac:dyDescent="0.2">
      <c r="B432" s="441"/>
      <c r="C432" s="441"/>
      <c r="D432" s="441"/>
      <c r="E432" s="441"/>
      <c r="F432" s="441"/>
      <c r="G432" s="441"/>
      <c r="H432" s="441"/>
      <c r="I432" s="441"/>
      <c r="J432" s="441"/>
      <c r="K432" s="441"/>
      <c r="L432" s="441"/>
    </row>
    <row r="433" spans="2:12" s="304" customFormat="1" ht="13.5" hidden="1" customHeight="1" x14ac:dyDescent="0.2">
      <c r="B433" s="441"/>
      <c r="C433" s="441"/>
      <c r="D433" s="441"/>
      <c r="E433" s="441"/>
      <c r="F433" s="441"/>
      <c r="G433" s="441"/>
      <c r="H433" s="441"/>
      <c r="I433" s="441"/>
      <c r="J433" s="441"/>
      <c r="K433" s="441"/>
      <c r="L433" s="441"/>
    </row>
    <row r="434" spans="2:12" s="304" customFormat="1" ht="13.5" hidden="1" customHeight="1" x14ac:dyDescent="0.2">
      <c r="B434" s="441"/>
      <c r="C434" s="441"/>
      <c r="D434" s="441"/>
      <c r="E434" s="441"/>
      <c r="F434" s="441"/>
      <c r="G434" s="441"/>
      <c r="H434" s="441"/>
      <c r="I434" s="441"/>
      <c r="J434" s="441"/>
      <c r="K434" s="441"/>
      <c r="L434" s="441"/>
    </row>
    <row r="435" spans="2:12" s="304" customFormat="1" ht="13.5" hidden="1" customHeight="1" x14ac:dyDescent="0.2">
      <c r="B435" s="441"/>
      <c r="C435" s="441"/>
      <c r="D435" s="441"/>
      <c r="E435" s="441"/>
      <c r="F435" s="441"/>
      <c r="G435" s="441"/>
      <c r="H435" s="441"/>
      <c r="I435" s="441"/>
      <c r="J435" s="441"/>
      <c r="K435" s="441"/>
      <c r="L435" s="441"/>
    </row>
    <row r="436" spans="2:12" s="304" customFormat="1" ht="13.5" hidden="1" customHeight="1" x14ac:dyDescent="0.2">
      <c r="B436" s="441"/>
      <c r="C436" s="441"/>
      <c r="D436" s="441"/>
      <c r="E436" s="441"/>
      <c r="F436" s="441"/>
      <c r="G436" s="441"/>
      <c r="H436" s="441"/>
      <c r="I436" s="441"/>
      <c r="J436" s="441"/>
      <c r="K436" s="441"/>
      <c r="L436" s="441"/>
    </row>
    <row r="437" spans="2:12" s="304" customFormat="1" ht="13.5" hidden="1" customHeight="1" x14ac:dyDescent="0.2">
      <c r="B437" s="441"/>
      <c r="C437" s="441"/>
      <c r="D437" s="441"/>
      <c r="E437" s="441"/>
      <c r="F437" s="441"/>
      <c r="G437" s="441"/>
      <c r="H437" s="441"/>
      <c r="I437" s="441"/>
      <c r="J437" s="441"/>
      <c r="K437" s="441"/>
      <c r="L437" s="441"/>
    </row>
    <row r="438" spans="2:12" s="304" customFormat="1" ht="13.5" hidden="1" customHeight="1" x14ac:dyDescent="0.2">
      <c r="B438" s="441"/>
      <c r="C438" s="441"/>
      <c r="D438" s="441"/>
      <c r="E438" s="441"/>
      <c r="F438" s="441"/>
      <c r="G438" s="441"/>
      <c r="H438" s="441"/>
      <c r="I438" s="441"/>
      <c r="J438" s="441"/>
      <c r="K438" s="441"/>
      <c r="L438" s="441"/>
    </row>
    <row r="439" spans="2:12" s="304" customFormat="1" ht="13.5" hidden="1" customHeight="1" x14ac:dyDescent="0.2">
      <c r="B439" s="441"/>
      <c r="C439" s="441"/>
      <c r="D439" s="441"/>
      <c r="E439" s="441"/>
      <c r="F439" s="441"/>
      <c r="G439" s="441"/>
      <c r="H439" s="441"/>
      <c r="I439" s="441"/>
      <c r="J439" s="441"/>
      <c r="K439" s="441"/>
      <c r="L439" s="441"/>
    </row>
    <row r="440" spans="2:12" s="304" customFormat="1" ht="13.5" hidden="1" customHeight="1" x14ac:dyDescent="0.2">
      <c r="B440" s="441"/>
      <c r="C440" s="441"/>
      <c r="D440" s="441"/>
      <c r="E440" s="441"/>
      <c r="F440" s="441"/>
      <c r="G440" s="441"/>
      <c r="H440" s="441"/>
      <c r="I440" s="441"/>
      <c r="J440" s="441"/>
      <c r="K440" s="441"/>
      <c r="L440" s="441"/>
    </row>
    <row r="441" spans="2:12" s="304" customFormat="1" ht="13.5" hidden="1" customHeight="1" x14ac:dyDescent="0.2">
      <c r="B441" s="441"/>
      <c r="C441" s="441"/>
      <c r="D441" s="441"/>
      <c r="E441" s="441"/>
      <c r="F441" s="441"/>
      <c r="G441" s="441"/>
      <c r="H441" s="441"/>
      <c r="I441" s="441"/>
      <c r="J441" s="441"/>
      <c r="K441" s="441"/>
      <c r="L441" s="441"/>
    </row>
    <row r="442" spans="2:12" s="304" customFormat="1" ht="13.5" hidden="1" customHeight="1" x14ac:dyDescent="0.2">
      <c r="B442" s="441"/>
      <c r="C442" s="441"/>
      <c r="D442" s="441"/>
      <c r="E442" s="441"/>
      <c r="F442" s="441"/>
      <c r="G442" s="441"/>
      <c r="H442" s="441"/>
      <c r="I442" s="441"/>
      <c r="J442" s="441"/>
      <c r="K442" s="441"/>
      <c r="L442" s="441"/>
    </row>
    <row r="443" spans="2:12" s="304" customFormat="1" ht="13.5" hidden="1" customHeight="1" x14ac:dyDescent="0.2">
      <c r="B443" s="441"/>
      <c r="C443" s="441"/>
      <c r="D443" s="441"/>
      <c r="E443" s="441"/>
      <c r="F443" s="441"/>
      <c r="G443" s="441"/>
      <c r="H443" s="441"/>
      <c r="I443" s="441"/>
      <c r="J443" s="441"/>
      <c r="K443" s="441"/>
      <c r="L443" s="441"/>
    </row>
    <row r="444" spans="2:12" s="304" customFormat="1" ht="13.5" hidden="1" customHeight="1" x14ac:dyDescent="0.2">
      <c r="B444" s="441"/>
      <c r="C444" s="441"/>
      <c r="D444" s="441"/>
      <c r="E444" s="441"/>
      <c r="F444" s="441"/>
      <c r="G444" s="441"/>
      <c r="H444" s="441"/>
      <c r="I444" s="441"/>
      <c r="J444" s="441"/>
      <c r="K444" s="441"/>
      <c r="L444" s="441"/>
    </row>
    <row r="445" spans="2:12" s="304" customFormat="1" ht="13.5" hidden="1" customHeight="1" x14ac:dyDescent="0.2">
      <c r="B445" s="441"/>
      <c r="C445" s="441"/>
      <c r="D445" s="441"/>
      <c r="E445" s="441"/>
      <c r="F445" s="441"/>
      <c r="G445" s="441"/>
      <c r="H445" s="441"/>
      <c r="I445" s="441"/>
      <c r="J445" s="441"/>
      <c r="K445" s="441"/>
      <c r="L445" s="441"/>
    </row>
    <row r="446" spans="2:12" s="304" customFormat="1" ht="13.5" hidden="1" customHeight="1" x14ac:dyDescent="0.2">
      <c r="B446" s="441"/>
      <c r="C446" s="441"/>
      <c r="D446" s="441"/>
      <c r="E446" s="441"/>
      <c r="F446" s="441"/>
      <c r="G446" s="441"/>
      <c r="H446" s="441"/>
      <c r="I446" s="441"/>
      <c r="J446" s="441"/>
      <c r="K446" s="441"/>
      <c r="L446" s="441"/>
    </row>
    <row r="447" spans="2:12" s="304" customFormat="1" ht="13.5" hidden="1" customHeight="1" x14ac:dyDescent="0.2">
      <c r="B447" s="441"/>
      <c r="C447" s="441"/>
      <c r="D447" s="441"/>
      <c r="E447" s="441"/>
      <c r="F447" s="441"/>
      <c r="G447" s="441"/>
      <c r="H447" s="441"/>
      <c r="I447" s="441"/>
      <c r="J447" s="441"/>
      <c r="K447" s="441"/>
      <c r="L447" s="441"/>
    </row>
    <row r="448" spans="2:12" s="304" customFormat="1" ht="13.5" hidden="1" customHeight="1" x14ac:dyDescent="0.2">
      <c r="B448" s="441"/>
      <c r="C448" s="441"/>
      <c r="D448" s="441"/>
      <c r="E448" s="441"/>
      <c r="F448" s="441"/>
      <c r="G448" s="441"/>
      <c r="H448" s="441"/>
      <c r="I448" s="441"/>
      <c r="J448" s="441"/>
      <c r="K448" s="441"/>
      <c r="L448" s="441"/>
    </row>
    <row r="449" spans="2:12" s="304" customFormat="1" ht="13.5" hidden="1" customHeight="1" x14ac:dyDescent="0.2">
      <c r="B449" s="441"/>
      <c r="C449" s="441"/>
      <c r="D449" s="441"/>
      <c r="E449" s="441"/>
      <c r="F449" s="441"/>
      <c r="G449" s="441"/>
      <c r="H449" s="441"/>
      <c r="I449" s="441"/>
      <c r="J449" s="441"/>
      <c r="K449" s="441"/>
      <c r="L449" s="441"/>
    </row>
    <row r="450" spans="2:12" s="304" customFormat="1" ht="13.5" hidden="1" customHeight="1" x14ac:dyDescent="0.2">
      <c r="B450" s="441"/>
      <c r="C450" s="441"/>
      <c r="D450" s="441"/>
      <c r="E450" s="441"/>
      <c r="F450" s="441"/>
      <c r="G450" s="441"/>
      <c r="H450" s="441"/>
      <c r="I450" s="441"/>
      <c r="J450" s="441"/>
      <c r="K450" s="441"/>
      <c r="L450" s="441"/>
    </row>
    <row r="451" spans="2:12" s="304" customFormat="1" ht="13.5" hidden="1" customHeight="1" x14ac:dyDescent="0.2">
      <c r="B451" s="441"/>
      <c r="C451" s="441"/>
      <c r="D451" s="441"/>
      <c r="E451" s="441"/>
      <c r="F451" s="441"/>
      <c r="G451" s="441"/>
      <c r="H451" s="441"/>
      <c r="I451" s="441"/>
      <c r="J451" s="441"/>
      <c r="K451" s="441"/>
      <c r="L451" s="441"/>
    </row>
    <row r="452" spans="2:12" s="304" customFormat="1" ht="13.5" hidden="1" customHeight="1" x14ac:dyDescent="0.2">
      <c r="B452" s="441"/>
      <c r="C452" s="441"/>
      <c r="D452" s="441"/>
      <c r="E452" s="441"/>
      <c r="F452" s="441"/>
      <c r="G452" s="441"/>
      <c r="H452" s="441"/>
      <c r="I452" s="441"/>
      <c r="J452" s="441"/>
      <c r="K452" s="441"/>
      <c r="L452" s="441"/>
    </row>
    <row r="453" spans="2:12" s="304" customFormat="1" ht="13.5" hidden="1" customHeight="1" x14ac:dyDescent="0.2">
      <c r="B453" s="441"/>
      <c r="C453" s="441"/>
      <c r="D453" s="441"/>
      <c r="E453" s="441"/>
      <c r="F453" s="441"/>
      <c r="G453" s="441"/>
      <c r="H453" s="441"/>
      <c r="I453" s="441"/>
      <c r="J453" s="441"/>
      <c r="K453" s="441"/>
      <c r="L453" s="441"/>
    </row>
    <row r="454" spans="2:12" s="304" customFormat="1" ht="13.5" hidden="1" customHeight="1" x14ac:dyDescent="0.2">
      <c r="B454" s="441"/>
      <c r="C454" s="441"/>
      <c r="D454" s="441"/>
      <c r="E454" s="441"/>
      <c r="F454" s="441"/>
      <c r="G454" s="441"/>
      <c r="H454" s="441"/>
      <c r="I454" s="441"/>
      <c r="J454" s="441"/>
      <c r="K454" s="441"/>
      <c r="L454" s="441"/>
    </row>
    <row r="455" spans="2:12" s="304" customFormat="1" ht="13.5" hidden="1" customHeight="1" x14ac:dyDescent="0.2">
      <c r="B455" s="441"/>
      <c r="C455" s="441"/>
      <c r="D455" s="441"/>
      <c r="E455" s="441"/>
      <c r="F455" s="441"/>
      <c r="G455" s="441"/>
      <c r="H455" s="441"/>
      <c r="I455" s="441"/>
      <c r="J455" s="441"/>
      <c r="K455" s="441"/>
      <c r="L455" s="441"/>
    </row>
    <row r="456" spans="2:12" s="304" customFormat="1" ht="13.5" hidden="1" customHeight="1" x14ac:dyDescent="0.2">
      <c r="B456" s="441"/>
      <c r="C456" s="441"/>
      <c r="D456" s="441"/>
      <c r="E456" s="441"/>
      <c r="F456" s="441"/>
      <c r="G456" s="441"/>
      <c r="H456" s="441"/>
      <c r="I456" s="441"/>
      <c r="J456" s="441"/>
      <c r="K456" s="441"/>
      <c r="L456" s="441"/>
    </row>
    <row r="457" spans="2:12" s="304" customFormat="1" ht="13.5" hidden="1" customHeight="1" x14ac:dyDescent="0.2">
      <c r="B457" s="441"/>
      <c r="C457" s="441"/>
      <c r="D457" s="441"/>
      <c r="E457" s="441"/>
      <c r="F457" s="441"/>
      <c r="G457" s="441"/>
      <c r="H457" s="441"/>
      <c r="I457" s="441"/>
      <c r="J457" s="441"/>
      <c r="K457" s="441"/>
      <c r="L457" s="441"/>
    </row>
    <row r="458" spans="2:12" s="304" customFormat="1" ht="13.5" hidden="1" customHeight="1" x14ac:dyDescent="0.2">
      <c r="B458" s="441"/>
      <c r="C458" s="441"/>
      <c r="D458" s="441"/>
      <c r="E458" s="441"/>
      <c r="F458" s="441"/>
      <c r="G458" s="441"/>
      <c r="H458" s="441"/>
      <c r="I458" s="441"/>
      <c r="J458" s="441"/>
      <c r="K458" s="441"/>
      <c r="L458" s="441"/>
    </row>
    <row r="459" spans="2:12" s="304" customFormat="1" ht="13.5" hidden="1" customHeight="1" x14ac:dyDescent="0.2">
      <c r="B459" s="441"/>
      <c r="C459" s="441"/>
      <c r="D459" s="441"/>
      <c r="E459" s="441"/>
      <c r="F459" s="441"/>
      <c r="G459" s="441"/>
      <c r="H459" s="441"/>
      <c r="I459" s="441"/>
      <c r="J459" s="441"/>
      <c r="K459" s="441"/>
      <c r="L459" s="441"/>
    </row>
    <row r="460" spans="2:12" s="304" customFormat="1" ht="13.5" hidden="1" customHeight="1" x14ac:dyDescent="0.2">
      <c r="B460" s="441"/>
      <c r="C460" s="441"/>
      <c r="D460" s="441"/>
      <c r="E460" s="441"/>
      <c r="F460" s="441"/>
      <c r="G460" s="441"/>
      <c r="H460" s="441"/>
      <c r="I460" s="441"/>
      <c r="J460" s="441"/>
      <c r="K460" s="441"/>
      <c r="L460" s="441"/>
    </row>
    <row r="461" spans="2:12" s="304" customFormat="1" ht="13.5" hidden="1" customHeight="1" x14ac:dyDescent="0.2">
      <c r="B461" s="441"/>
      <c r="C461" s="441"/>
      <c r="D461" s="441"/>
      <c r="E461" s="441"/>
      <c r="F461" s="441"/>
      <c r="G461" s="441"/>
      <c r="H461" s="441"/>
      <c r="I461" s="441"/>
      <c r="J461" s="441"/>
      <c r="K461" s="441"/>
      <c r="L461" s="441"/>
    </row>
    <row r="462" spans="2:12" s="304" customFormat="1" ht="13.5" hidden="1" customHeight="1" x14ac:dyDescent="0.2">
      <c r="B462" s="441"/>
      <c r="C462" s="441"/>
      <c r="D462" s="441"/>
      <c r="E462" s="441"/>
      <c r="F462" s="441"/>
      <c r="G462" s="441"/>
      <c r="H462" s="441"/>
      <c r="I462" s="441"/>
      <c r="J462" s="441"/>
      <c r="K462" s="441"/>
      <c r="L462" s="441"/>
    </row>
    <row r="463" spans="2:12" s="304" customFormat="1" ht="13.5" hidden="1" customHeight="1" x14ac:dyDescent="0.2">
      <c r="B463" s="441"/>
      <c r="C463" s="441"/>
      <c r="D463" s="441"/>
      <c r="E463" s="441"/>
      <c r="F463" s="441"/>
      <c r="G463" s="441"/>
      <c r="H463" s="441"/>
      <c r="I463" s="441"/>
      <c r="J463" s="441"/>
      <c r="K463" s="441"/>
      <c r="L463" s="441"/>
    </row>
    <row r="464" spans="2:12" s="304" customFormat="1" ht="13.5" hidden="1" customHeight="1" x14ac:dyDescent="0.2">
      <c r="B464" s="441"/>
      <c r="C464" s="441"/>
      <c r="D464" s="441"/>
      <c r="E464" s="441"/>
      <c r="F464" s="441"/>
      <c r="G464" s="441"/>
      <c r="H464" s="441"/>
      <c r="I464" s="441"/>
      <c r="J464" s="441"/>
      <c r="K464" s="441"/>
      <c r="L464" s="441"/>
    </row>
    <row r="465" spans="2:12" s="304" customFormat="1" ht="13.5" hidden="1" customHeight="1" x14ac:dyDescent="0.2">
      <c r="B465" s="441"/>
      <c r="C465" s="441"/>
      <c r="D465" s="441"/>
      <c r="E465" s="441"/>
      <c r="F465" s="441"/>
      <c r="G465" s="441"/>
      <c r="H465" s="441"/>
      <c r="I465" s="441"/>
      <c r="J465" s="441"/>
      <c r="K465" s="441"/>
      <c r="L465" s="441"/>
    </row>
    <row r="466" spans="2:12" s="304" customFormat="1" ht="13.5" hidden="1" customHeight="1" x14ac:dyDescent="0.2">
      <c r="B466" s="441"/>
      <c r="C466" s="441"/>
      <c r="D466" s="441"/>
      <c r="E466" s="441"/>
      <c r="F466" s="441"/>
      <c r="G466" s="441"/>
      <c r="H466" s="441"/>
      <c r="I466" s="441"/>
      <c r="J466" s="441"/>
      <c r="K466" s="441"/>
      <c r="L466" s="441"/>
    </row>
    <row r="467" spans="2:12" s="304" customFormat="1" ht="13.5" hidden="1" customHeight="1" x14ac:dyDescent="0.2">
      <c r="B467" s="441"/>
      <c r="C467" s="441"/>
      <c r="D467" s="441"/>
      <c r="E467" s="441"/>
      <c r="F467" s="441"/>
      <c r="G467" s="441"/>
      <c r="H467" s="441"/>
      <c r="I467" s="441"/>
      <c r="J467" s="441"/>
      <c r="K467" s="441"/>
      <c r="L467" s="441"/>
    </row>
    <row r="468" spans="2:12" s="304" customFormat="1" ht="13.5" hidden="1" customHeight="1" x14ac:dyDescent="0.2">
      <c r="B468" s="441"/>
      <c r="C468" s="441"/>
      <c r="D468" s="441"/>
      <c r="E468" s="441"/>
      <c r="F468" s="441"/>
      <c r="G468" s="441"/>
      <c r="H468" s="441"/>
      <c r="I468" s="441"/>
      <c r="J468" s="441"/>
      <c r="K468" s="441"/>
      <c r="L468" s="441"/>
    </row>
    <row r="469" spans="2:12" s="304" customFormat="1" ht="13.5" hidden="1" customHeight="1" x14ac:dyDescent="0.2">
      <c r="B469" s="441"/>
      <c r="C469" s="441"/>
      <c r="D469" s="441"/>
      <c r="E469" s="441"/>
      <c r="F469" s="441"/>
      <c r="G469" s="441"/>
      <c r="H469" s="441"/>
      <c r="I469" s="441"/>
      <c r="J469" s="441"/>
      <c r="K469" s="441"/>
      <c r="L469" s="441"/>
    </row>
    <row r="470" spans="2:12" s="304" customFormat="1" ht="13.5" hidden="1" customHeight="1" x14ac:dyDescent="0.2">
      <c r="B470" s="441"/>
      <c r="C470" s="441"/>
      <c r="D470" s="441"/>
      <c r="E470" s="441"/>
      <c r="F470" s="441"/>
      <c r="G470" s="441"/>
      <c r="H470" s="441"/>
      <c r="I470" s="441"/>
      <c r="J470" s="441"/>
      <c r="K470" s="441"/>
      <c r="L470" s="441"/>
    </row>
    <row r="471" spans="2:12" s="304" customFormat="1" ht="13.5" hidden="1" customHeight="1" x14ac:dyDescent="0.2">
      <c r="B471" s="441"/>
      <c r="C471" s="441"/>
      <c r="D471" s="441"/>
      <c r="E471" s="441"/>
      <c r="F471" s="441"/>
      <c r="G471" s="441"/>
      <c r="H471" s="441"/>
      <c r="I471" s="441"/>
      <c r="J471" s="441"/>
      <c r="K471" s="441"/>
      <c r="L471" s="441"/>
    </row>
    <row r="472" spans="2:12" s="304" customFormat="1" ht="13.5" hidden="1" customHeight="1" x14ac:dyDescent="0.2">
      <c r="B472" s="441"/>
      <c r="C472" s="441"/>
      <c r="D472" s="441"/>
      <c r="E472" s="441"/>
      <c r="F472" s="441"/>
      <c r="G472" s="441"/>
      <c r="H472" s="441"/>
      <c r="I472" s="441"/>
      <c r="J472" s="441"/>
      <c r="K472" s="441"/>
      <c r="L472" s="441"/>
    </row>
    <row r="473" spans="2:12" s="304" customFormat="1" ht="13.5" hidden="1" customHeight="1" x14ac:dyDescent="0.2">
      <c r="B473" s="441"/>
      <c r="C473" s="441"/>
      <c r="D473" s="441"/>
      <c r="E473" s="441"/>
      <c r="F473" s="441"/>
      <c r="G473" s="441"/>
      <c r="H473" s="441"/>
      <c r="I473" s="441"/>
      <c r="J473" s="441"/>
      <c r="K473" s="441"/>
      <c r="L473" s="441"/>
    </row>
    <row r="474" spans="2:12" s="304" customFormat="1" ht="13.5" hidden="1" customHeight="1" x14ac:dyDescent="0.2">
      <c r="B474" s="441"/>
      <c r="C474" s="441"/>
      <c r="D474" s="441"/>
      <c r="E474" s="441"/>
      <c r="F474" s="441"/>
      <c r="G474" s="441"/>
      <c r="H474" s="441"/>
      <c r="I474" s="441"/>
      <c r="J474" s="441"/>
      <c r="K474" s="441"/>
      <c r="L474" s="441"/>
    </row>
    <row r="475" spans="2:12" s="304" customFormat="1" ht="13.5" hidden="1" customHeight="1" x14ac:dyDescent="0.2">
      <c r="B475" s="441"/>
      <c r="C475" s="441"/>
      <c r="D475" s="441"/>
      <c r="E475" s="441"/>
      <c r="F475" s="441"/>
      <c r="G475" s="441"/>
      <c r="H475" s="441"/>
      <c r="I475" s="441"/>
      <c r="J475" s="441"/>
      <c r="K475" s="441"/>
      <c r="L475" s="441"/>
    </row>
    <row r="476" spans="2:12" s="304" customFormat="1" ht="13.5" hidden="1" customHeight="1" x14ac:dyDescent="0.2">
      <c r="B476" s="441"/>
      <c r="C476" s="441"/>
      <c r="D476" s="441"/>
      <c r="E476" s="441"/>
      <c r="F476" s="441"/>
      <c r="G476" s="441"/>
      <c r="H476" s="441"/>
      <c r="I476" s="441"/>
      <c r="J476" s="441"/>
      <c r="K476" s="441"/>
      <c r="L476" s="441"/>
    </row>
    <row r="477" spans="2:12" s="304" customFormat="1" ht="13.5" hidden="1" customHeight="1" x14ac:dyDescent="0.2">
      <c r="B477" s="441"/>
      <c r="C477" s="441"/>
      <c r="D477" s="441"/>
      <c r="E477" s="441"/>
      <c r="F477" s="441"/>
      <c r="G477" s="441"/>
      <c r="H477" s="441"/>
      <c r="I477" s="441"/>
      <c r="J477" s="441"/>
      <c r="K477" s="441"/>
      <c r="L477" s="441"/>
    </row>
    <row r="478" spans="2:12" s="304" customFormat="1" ht="13.5" hidden="1" customHeight="1" x14ac:dyDescent="0.2">
      <c r="B478" s="441"/>
      <c r="C478" s="441"/>
      <c r="D478" s="441"/>
      <c r="E478" s="441"/>
      <c r="F478" s="441"/>
      <c r="G478" s="441"/>
      <c r="H478" s="441"/>
      <c r="I478" s="441"/>
      <c r="J478" s="441"/>
      <c r="K478" s="441"/>
      <c r="L478" s="441"/>
    </row>
    <row r="479" spans="2:12" s="304" customFormat="1" ht="13.5" hidden="1" customHeight="1" x14ac:dyDescent="0.2">
      <c r="B479" s="441"/>
      <c r="C479" s="441"/>
      <c r="D479" s="441"/>
      <c r="E479" s="441"/>
      <c r="F479" s="441"/>
      <c r="G479" s="441"/>
      <c r="H479" s="441"/>
      <c r="I479" s="441"/>
      <c r="J479" s="441"/>
      <c r="K479" s="441"/>
      <c r="L479" s="441"/>
    </row>
    <row r="480" spans="2:12" s="304" customFormat="1" ht="13.5" hidden="1" customHeight="1" x14ac:dyDescent="0.2">
      <c r="B480" s="441"/>
      <c r="C480" s="441"/>
      <c r="D480" s="441"/>
      <c r="E480" s="441"/>
      <c r="F480" s="441"/>
      <c r="G480" s="441"/>
      <c r="H480" s="441"/>
      <c r="I480" s="441"/>
      <c r="J480" s="441"/>
      <c r="K480" s="441"/>
      <c r="L480" s="441"/>
    </row>
    <row r="481" spans="2:12" s="304" customFormat="1" ht="13.5" hidden="1" customHeight="1" x14ac:dyDescent="0.2">
      <c r="B481" s="441"/>
      <c r="C481" s="441"/>
      <c r="D481" s="441"/>
      <c r="E481" s="441"/>
      <c r="F481" s="441"/>
      <c r="G481" s="441"/>
      <c r="H481" s="441"/>
      <c r="I481" s="441"/>
      <c r="J481" s="441"/>
      <c r="K481" s="441"/>
      <c r="L481" s="441"/>
    </row>
    <row r="482" spans="2:12" s="304" customFormat="1" ht="13.5" hidden="1" customHeight="1" x14ac:dyDescent="0.2">
      <c r="B482" s="441"/>
      <c r="C482" s="441"/>
      <c r="D482" s="441"/>
      <c r="E482" s="441"/>
      <c r="F482" s="441"/>
      <c r="G482" s="441"/>
      <c r="H482" s="441"/>
      <c r="I482" s="441"/>
      <c r="J482" s="441"/>
      <c r="K482" s="441"/>
      <c r="L482" s="441"/>
    </row>
    <row r="483" spans="2:12" s="304" customFormat="1" ht="13.5" hidden="1" customHeight="1" x14ac:dyDescent="0.2">
      <c r="B483" s="441"/>
      <c r="C483" s="441"/>
      <c r="D483" s="441"/>
      <c r="E483" s="441"/>
      <c r="F483" s="441"/>
      <c r="G483" s="441"/>
      <c r="H483" s="441"/>
      <c r="I483" s="441"/>
      <c r="J483" s="441"/>
      <c r="K483" s="441"/>
      <c r="L483" s="441"/>
    </row>
    <row r="484" spans="2:12" s="304" customFormat="1" ht="13.5" hidden="1" customHeight="1" x14ac:dyDescent="0.2">
      <c r="B484" s="441"/>
      <c r="C484" s="441"/>
      <c r="D484" s="441"/>
      <c r="E484" s="441"/>
      <c r="F484" s="441"/>
      <c r="G484" s="441"/>
      <c r="H484" s="441"/>
      <c r="I484" s="441"/>
      <c r="J484" s="441"/>
      <c r="K484" s="441"/>
      <c r="L484" s="441"/>
    </row>
    <row r="485" spans="2:12" s="304" customFormat="1" ht="13.5" hidden="1" customHeight="1" x14ac:dyDescent="0.2">
      <c r="B485" s="441"/>
      <c r="C485" s="441"/>
      <c r="D485" s="441"/>
      <c r="E485" s="441"/>
      <c r="F485" s="441"/>
      <c r="G485" s="441"/>
      <c r="H485" s="441"/>
      <c r="I485" s="441"/>
      <c r="J485" s="441"/>
      <c r="K485" s="441"/>
      <c r="L485" s="441"/>
    </row>
    <row r="486" spans="2:12" s="304" customFormat="1" ht="13.5" hidden="1" customHeight="1" x14ac:dyDescent="0.2">
      <c r="B486" s="441"/>
      <c r="C486" s="441"/>
      <c r="D486" s="441"/>
      <c r="E486" s="441"/>
      <c r="F486" s="441"/>
      <c r="G486" s="441"/>
      <c r="H486" s="441"/>
      <c r="I486" s="441"/>
      <c r="J486" s="441"/>
      <c r="K486" s="441"/>
      <c r="L486" s="441"/>
    </row>
    <row r="487" spans="2:12" s="304" customFormat="1" ht="13.5" hidden="1" customHeight="1" x14ac:dyDescent="0.2">
      <c r="B487" s="441"/>
      <c r="C487" s="441"/>
      <c r="D487" s="441"/>
      <c r="E487" s="441"/>
      <c r="F487" s="441"/>
      <c r="G487" s="441"/>
      <c r="H487" s="441"/>
      <c r="I487" s="441"/>
      <c r="J487" s="441"/>
      <c r="K487" s="441"/>
      <c r="L487" s="441"/>
    </row>
    <row r="488" spans="2:12" s="304" customFormat="1" ht="13.5" hidden="1" customHeight="1" x14ac:dyDescent="0.2">
      <c r="B488" s="441"/>
      <c r="C488" s="441"/>
      <c r="D488" s="441"/>
      <c r="E488" s="441"/>
      <c r="F488" s="441"/>
      <c r="G488" s="441"/>
      <c r="H488" s="441"/>
      <c r="I488" s="441"/>
      <c r="J488" s="441"/>
      <c r="K488" s="441"/>
      <c r="L488" s="441"/>
    </row>
    <row r="489" spans="2:12" s="304" customFormat="1" ht="13.5" hidden="1" customHeight="1" x14ac:dyDescent="0.2">
      <c r="B489" s="441"/>
      <c r="C489" s="441"/>
      <c r="D489" s="441"/>
      <c r="E489" s="441"/>
      <c r="F489" s="441"/>
      <c r="G489" s="441"/>
      <c r="H489" s="441"/>
      <c r="I489" s="441"/>
      <c r="J489" s="441"/>
      <c r="K489" s="441"/>
      <c r="L489" s="441"/>
    </row>
    <row r="490" spans="2:12" s="304" customFormat="1" ht="13.5" hidden="1" customHeight="1" x14ac:dyDescent="0.2">
      <c r="B490" s="441"/>
      <c r="C490" s="441"/>
      <c r="D490" s="441"/>
      <c r="E490" s="441"/>
      <c r="F490" s="441"/>
      <c r="G490" s="441"/>
      <c r="H490" s="441"/>
      <c r="I490" s="441"/>
      <c r="J490" s="441"/>
      <c r="K490" s="441"/>
      <c r="L490" s="441"/>
    </row>
    <row r="491" spans="2:12" s="304" customFormat="1" ht="13.5" hidden="1" customHeight="1" x14ac:dyDescent="0.2">
      <c r="B491" s="441"/>
      <c r="C491" s="441"/>
      <c r="D491" s="441"/>
      <c r="E491" s="441"/>
      <c r="F491" s="441"/>
      <c r="G491" s="441"/>
      <c r="H491" s="441"/>
      <c r="I491" s="441"/>
      <c r="J491" s="441"/>
      <c r="K491" s="441"/>
      <c r="L491" s="441"/>
    </row>
    <row r="492" spans="2:12" s="304" customFormat="1" ht="13.5" hidden="1" customHeight="1" x14ac:dyDescent="0.2">
      <c r="B492" s="441"/>
      <c r="C492" s="441"/>
      <c r="D492" s="441"/>
      <c r="E492" s="441"/>
      <c r="F492" s="441"/>
      <c r="G492" s="441"/>
      <c r="H492" s="441"/>
      <c r="I492" s="441"/>
      <c r="J492" s="441"/>
      <c r="K492" s="441"/>
      <c r="L492" s="441"/>
    </row>
    <row r="493" spans="2:12" s="304" customFormat="1" ht="13.5" hidden="1" customHeight="1" x14ac:dyDescent="0.2">
      <c r="B493" s="441"/>
      <c r="C493" s="441"/>
      <c r="D493" s="441"/>
      <c r="E493" s="441"/>
      <c r="F493" s="441"/>
      <c r="G493" s="441"/>
      <c r="H493" s="441"/>
      <c r="I493" s="441"/>
      <c r="J493" s="441"/>
      <c r="K493" s="441"/>
      <c r="L493" s="441"/>
    </row>
    <row r="494" spans="2:12" s="304" customFormat="1" ht="13.5" hidden="1" customHeight="1" x14ac:dyDescent="0.2">
      <c r="B494" s="441"/>
      <c r="C494" s="441"/>
      <c r="D494" s="441"/>
      <c r="E494" s="441"/>
      <c r="F494" s="441"/>
      <c r="G494" s="441"/>
      <c r="H494" s="441"/>
      <c r="I494" s="441"/>
      <c r="J494" s="441"/>
      <c r="K494" s="441"/>
      <c r="L494" s="441"/>
    </row>
    <row r="495" spans="2:12" s="304" customFormat="1" ht="13.5" hidden="1" customHeight="1" x14ac:dyDescent="0.2">
      <c r="B495" s="441"/>
      <c r="C495" s="441"/>
      <c r="D495" s="441"/>
      <c r="E495" s="441"/>
      <c r="F495" s="441"/>
      <c r="G495" s="441"/>
      <c r="H495" s="441"/>
      <c r="I495" s="441"/>
      <c r="J495" s="441"/>
      <c r="K495" s="441"/>
      <c r="L495" s="441"/>
    </row>
    <row r="496" spans="2:12" s="304" customFormat="1" ht="13.5" hidden="1" customHeight="1" x14ac:dyDescent="0.2">
      <c r="B496" s="441"/>
      <c r="C496" s="441"/>
      <c r="D496" s="441"/>
      <c r="E496" s="441"/>
      <c r="F496" s="441"/>
      <c r="G496" s="441"/>
      <c r="H496" s="441"/>
      <c r="I496" s="441"/>
      <c r="J496" s="441"/>
      <c r="K496" s="441"/>
      <c r="L496" s="441"/>
    </row>
    <row r="497" spans="2:12" s="304" customFormat="1" ht="13.5" hidden="1" customHeight="1" x14ac:dyDescent="0.2">
      <c r="B497" s="441"/>
      <c r="C497" s="441"/>
      <c r="D497" s="441"/>
      <c r="E497" s="441"/>
      <c r="F497" s="441"/>
      <c r="G497" s="441"/>
      <c r="H497" s="441"/>
      <c r="I497" s="441"/>
      <c r="J497" s="441"/>
      <c r="K497" s="441"/>
      <c r="L497" s="441"/>
    </row>
    <row r="498" spans="2:12" s="304" customFormat="1" ht="13.5" hidden="1" customHeight="1" x14ac:dyDescent="0.2">
      <c r="B498" s="441"/>
      <c r="C498" s="441"/>
      <c r="D498" s="441"/>
      <c r="E498" s="441"/>
      <c r="F498" s="441"/>
      <c r="G498" s="441"/>
      <c r="H498" s="441"/>
      <c r="I498" s="441"/>
      <c r="J498" s="441"/>
      <c r="K498" s="441"/>
      <c r="L498" s="441"/>
    </row>
    <row r="499" spans="2:12" s="304" customFormat="1" ht="13.5" hidden="1" customHeight="1" x14ac:dyDescent="0.2">
      <c r="B499" s="441"/>
      <c r="C499" s="441"/>
      <c r="D499" s="441"/>
      <c r="E499" s="441"/>
      <c r="F499" s="441"/>
      <c r="G499" s="441"/>
      <c r="H499" s="441"/>
      <c r="I499" s="441"/>
      <c r="J499" s="441"/>
      <c r="K499" s="441"/>
      <c r="L499" s="441"/>
    </row>
    <row r="500" spans="2:12" s="304" customFormat="1" ht="13.5" hidden="1" customHeight="1" x14ac:dyDescent="0.2">
      <c r="B500" s="441"/>
      <c r="C500" s="441"/>
      <c r="D500" s="441"/>
      <c r="E500" s="441"/>
      <c r="F500" s="441"/>
      <c r="G500" s="441"/>
      <c r="H500" s="441"/>
      <c r="I500" s="441"/>
      <c r="J500" s="441"/>
      <c r="K500" s="441"/>
      <c r="L500" s="441"/>
    </row>
    <row r="501" spans="2:12" s="304" customFormat="1" ht="13.5" hidden="1" customHeight="1" x14ac:dyDescent="0.2">
      <c r="B501" s="441"/>
      <c r="C501" s="441"/>
      <c r="D501" s="441"/>
      <c r="E501" s="441"/>
      <c r="F501" s="441"/>
      <c r="G501" s="441"/>
      <c r="H501" s="441"/>
      <c r="I501" s="441"/>
      <c r="J501" s="441"/>
      <c r="K501" s="441"/>
      <c r="L501" s="441"/>
    </row>
    <row r="502" spans="2:12" s="304" customFormat="1" ht="13.5" hidden="1" customHeight="1" x14ac:dyDescent="0.2">
      <c r="B502" s="441"/>
      <c r="C502" s="441"/>
      <c r="D502" s="441"/>
      <c r="E502" s="441"/>
      <c r="F502" s="441"/>
      <c r="G502" s="441"/>
      <c r="H502" s="441"/>
      <c r="I502" s="441"/>
      <c r="J502" s="441"/>
      <c r="K502" s="441"/>
      <c r="L502" s="441"/>
    </row>
    <row r="503" spans="2:12" s="304" customFormat="1" ht="13.5" hidden="1" customHeight="1" x14ac:dyDescent="0.2">
      <c r="B503" s="441"/>
      <c r="C503" s="441"/>
      <c r="D503" s="441"/>
      <c r="E503" s="441"/>
      <c r="F503" s="441"/>
      <c r="G503" s="441"/>
      <c r="H503" s="441"/>
      <c r="I503" s="441"/>
      <c r="J503" s="441"/>
      <c r="K503" s="441"/>
      <c r="L503" s="441"/>
    </row>
    <row r="504" spans="2:12" s="304" customFormat="1" ht="13.5" hidden="1" customHeight="1" x14ac:dyDescent="0.2">
      <c r="B504" s="441"/>
      <c r="C504" s="441"/>
      <c r="D504" s="441"/>
      <c r="E504" s="441"/>
      <c r="F504" s="441"/>
      <c r="G504" s="441"/>
      <c r="H504" s="441"/>
      <c r="I504" s="441"/>
      <c r="J504" s="441"/>
      <c r="K504" s="441"/>
      <c r="L504" s="441"/>
    </row>
    <row r="505" spans="2:12" s="304" customFormat="1" ht="13.5" hidden="1" customHeight="1" x14ac:dyDescent="0.2">
      <c r="B505" s="441"/>
      <c r="C505" s="441"/>
      <c r="D505" s="441"/>
      <c r="E505" s="441"/>
      <c r="F505" s="441"/>
      <c r="G505" s="441"/>
      <c r="H505" s="441"/>
      <c r="I505" s="441"/>
      <c r="J505" s="441"/>
      <c r="K505" s="441"/>
      <c r="L505" s="441"/>
    </row>
    <row r="506" spans="2:12" s="304" customFormat="1" ht="13.5" hidden="1" customHeight="1" x14ac:dyDescent="0.2">
      <c r="B506" s="441"/>
      <c r="C506" s="441"/>
      <c r="D506" s="441"/>
      <c r="E506" s="441"/>
      <c r="F506" s="441"/>
      <c r="G506" s="441"/>
      <c r="H506" s="441"/>
      <c r="I506" s="441"/>
      <c r="J506" s="441"/>
      <c r="K506" s="441"/>
      <c r="L506" s="441"/>
    </row>
    <row r="507" spans="2:12" s="304" customFormat="1" ht="13.5" hidden="1" customHeight="1" x14ac:dyDescent="0.2">
      <c r="B507" s="441"/>
      <c r="C507" s="441"/>
      <c r="D507" s="441"/>
      <c r="E507" s="441"/>
      <c r="F507" s="441"/>
      <c r="G507" s="441"/>
      <c r="H507" s="441"/>
      <c r="I507" s="441"/>
      <c r="J507" s="441"/>
      <c r="K507" s="441"/>
      <c r="L507" s="441"/>
    </row>
    <row r="508" spans="2:12" s="304" customFormat="1" ht="13.5" hidden="1" customHeight="1" x14ac:dyDescent="0.2">
      <c r="B508" s="441"/>
      <c r="C508" s="441"/>
      <c r="D508" s="441"/>
      <c r="E508" s="441"/>
      <c r="F508" s="441"/>
      <c r="G508" s="441"/>
      <c r="H508" s="441"/>
      <c r="I508" s="441"/>
      <c r="J508" s="441"/>
      <c r="K508" s="441"/>
      <c r="L508" s="441"/>
    </row>
    <row r="509" spans="2:12" s="304" customFormat="1" ht="13.5" hidden="1" customHeight="1" x14ac:dyDescent="0.2">
      <c r="B509" s="441"/>
      <c r="C509" s="441"/>
      <c r="D509" s="441"/>
      <c r="E509" s="441"/>
      <c r="F509" s="441"/>
      <c r="G509" s="441"/>
      <c r="H509" s="441"/>
      <c r="I509" s="441"/>
      <c r="J509" s="441"/>
      <c r="K509" s="441"/>
      <c r="L509" s="441"/>
    </row>
    <row r="510" spans="2:12" s="304" customFormat="1" ht="13.5" hidden="1" customHeight="1" x14ac:dyDescent="0.2">
      <c r="B510" s="441"/>
      <c r="C510" s="441"/>
      <c r="D510" s="441"/>
      <c r="E510" s="441"/>
      <c r="F510" s="441"/>
      <c r="G510" s="441"/>
      <c r="H510" s="441"/>
      <c r="I510" s="441"/>
      <c r="J510" s="441"/>
      <c r="K510" s="441"/>
      <c r="L510" s="441"/>
    </row>
    <row r="511" spans="2:12" s="304" customFormat="1" ht="13.5" hidden="1" customHeight="1" x14ac:dyDescent="0.2">
      <c r="B511" s="441"/>
      <c r="C511" s="441"/>
      <c r="D511" s="441"/>
      <c r="E511" s="441"/>
      <c r="F511" s="441"/>
      <c r="G511" s="441"/>
      <c r="H511" s="441"/>
      <c r="I511" s="441"/>
      <c r="J511" s="441"/>
      <c r="K511" s="441"/>
      <c r="L511" s="441"/>
    </row>
    <row r="512" spans="2:12" s="304" customFormat="1" ht="13.5" hidden="1" customHeight="1" x14ac:dyDescent="0.2">
      <c r="B512" s="441"/>
      <c r="C512" s="441"/>
      <c r="D512" s="441"/>
      <c r="E512" s="441"/>
      <c r="F512" s="441"/>
      <c r="G512" s="441"/>
      <c r="H512" s="441"/>
      <c r="I512" s="441"/>
      <c r="J512" s="441"/>
      <c r="K512" s="441"/>
      <c r="L512" s="441"/>
    </row>
    <row r="513" spans="2:12" s="304" customFormat="1" ht="13.5" hidden="1" customHeight="1" x14ac:dyDescent="0.2">
      <c r="B513" s="441"/>
      <c r="C513" s="441"/>
      <c r="D513" s="441"/>
      <c r="E513" s="441"/>
      <c r="F513" s="441"/>
      <c r="G513" s="441"/>
      <c r="H513" s="441"/>
      <c r="I513" s="441"/>
      <c r="J513" s="441"/>
      <c r="K513" s="441"/>
      <c r="L513" s="441"/>
    </row>
    <row r="514" spans="2:12" s="304" customFormat="1" ht="13.5" hidden="1" customHeight="1" x14ac:dyDescent="0.2">
      <c r="B514" s="441"/>
      <c r="C514" s="441"/>
      <c r="D514" s="441"/>
      <c r="E514" s="441"/>
      <c r="F514" s="441"/>
      <c r="G514" s="441"/>
      <c r="H514" s="441"/>
      <c r="I514" s="441"/>
      <c r="J514" s="441"/>
      <c r="K514" s="441"/>
      <c r="L514" s="441"/>
    </row>
    <row r="515" spans="2:12" s="304" customFormat="1" ht="13.5" hidden="1" customHeight="1" x14ac:dyDescent="0.2">
      <c r="B515" s="441"/>
      <c r="C515" s="441"/>
      <c r="D515" s="441"/>
      <c r="E515" s="441"/>
      <c r="F515" s="441"/>
      <c r="G515" s="441"/>
      <c r="H515" s="441"/>
      <c r="I515" s="441"/>
      <c r="J515" s="441"/>
      <c r="K515" s="441"/>
      <c r="L515" s="441"/>
    </row>
    <row r="516" spans="2:12" s="304" customFormat="1" ht="13.5" hidden="1" customHeight="1" x14ac:dyDescent="0.2">
      <c r="B516" s="441"/>
      <c r="C516" s="441"/>
      <c r="D516" s="441"/>
      <c r="E516" s="441"/>
      <c r="F516" s="441"/>
      <c r="G516" s="441"/>
      <c r="H516" s="441"/>
      <c r="I516" s="441"/>
      <c r="J516" s="441"/>
      <c r="K516" s="441"/>
      <c r="L516" s="441"/>
    </row>
    <row r="517" spans="2:12" s="304" customFormat="1" ht="13.5" hidden="1" customHeight="1" x14ac:dyDescent="0.2">
      <c r="B517" s="441"/>
      <c r="C517" s="441"/>
      <c r="D517" s="441"/>
      <c r="E517" s="441"/>
      <c r="F517" s="441"/>
      <c r="G517" s="441"/>
      <c r="H517" s="441"/>
      <c r="I517" s="441"/>
      <c r="J517" s="441"/>
      <c r="K517" s="441"/>
      <c r="L517" s="441"/>
    </row>
    <row r="518" spans="2:12" s="304" customFormat="1" ht="13.5" hidden="1" customHeight="1" x14ac:dyDescent="0.2">
      <c r="B518" s="441"/>
      <c r="C518" s="441"/>
      <c r="D518" s="441"/>
      <c r="E518" s="441"/>
      <c r="F518" s="441"/>
      <c r="G518" s="441"/>
      <c r="H518" s="441"/>
      <c r="I518" s="441"/>
      <c r="J518" s="441"/>
      <c r="K518" s="441"/>
      <c r="L518" s="441"/>
    </row>
    <row r="519" spans="2:12" s="304" customFormat="1" ht="13.5" hidden="1" customHeight="1" x14ac:dyDescent="0.2">
      <c r="B519" s="441"/>
      <c r="C519" s="441"/>
      <c r="D519" s="441"/>
      <c r="E519" s="441"/>
      <c r="F519" s="441"/>
      <c r="G519" s="441"/>
      <c r="H519" s="441"/>
      <c r="I519" s="441"/>
      <c r="J519" s="441"/>
      <c r="K519" s="441"/>
      <c r="L519" s="441"/>
    </row>
    <row r="520" spans="2:12" s="304" customFormat="1" ht="13.5" hidden="1" customHeight="1" x14ac:dyDescent="0.2">
      <c r="B520" s="441"/>
      <c r="C520" s="441"/>
      <c r="D520" s="441"/>
      <c r="E520" s="441"/>
      <c r="F520" s="441"/>
      <c r="G520" s="441"/>
      <c r="H520" s="441"/>
      <c r="I520" s="441"/>
      <c r="J520" s="441"/>
      <c r="K520" s="441"/>
      <c r="L520" s="441"/>
    </row>
    <row r="521" spans="2:12" s="304" customFormat="1" ht="13.5" hidden="1" customHeight="1" x14ac:dyDescent="0.2">
      <c r="B521" s="441"/>
      <c r="C521" s="441"/>
      <c r="D521" s="441"/>
      <c r="E521" s="441"/>
      <c r="F521" s="441"/>
      <c r="G521" s="441"/>
      <c r="H521" s="441"/>
      <c r="I521" s="441"/>
      <c r="J521" s="441"/>
      <c r="K521" s="441"/>
      <c r="L521" s="441"/>
    </row>
    <row r="522" spans="2:12" s="304" customFormat="1" ht="13.5" hidden="1" customHeight="1" x14ac:dyDescent="0.2">
      <c r="B522" s="441"/>
      <c r="C522" s="441"/>
      <c r="D522" s="441"/>
      <c r="E522" s="441"/>
      <c r="F522" s="441"/>
      <c r="G522" s="441"/>
      <c r="H522" s="441"/>
      <c r="I522" s="441"/>
      <c r="J522" s="441"/>
      <c r="K522" s="441"/>
      <c r="L522" s="441"/>
    </row>
    <row r="523" spans="2:12" s="304" customFormat="1" ht="13.5" hidden="1" customHeight="1" x14ac:dyDescent="0.2">
      <c r="B523" s="441"/>
      <c r="C523" s="441"/>
      <c r="D523" s="441"/>
      <c r="E523" s="441"/>
      <c r="F523" s="441"/>
      <c r="G523" s="441"/>
      <c r="H523" s="441"/>
      <c r="I523" s="441"/>
      <c r="J523" s="441"/>
      <c r="K523" s="441"/>
      <c r="L523" s="441"/>
    </row>
    <row r="524" spans="2:12" s="304" customFormat="1" ht="13.5" hidden="1" customHeight="1" x14ac:dyDescent="0.2">
      <c r="B524" s="441"/>
      <c r="C524" s="441"/>
      <c r="D524" s="441"/>
      <c r="E524" s="441"/>
      <c r="F524" s="441"/>
      <c r="G524" s="441"/>
      <c r="H524" s="441"/>
      <c r="I524" s="441"/>
      <c r="J524" s="441"/>
      <c r="K524" s="441"/>
      <c r="L524" s="441"/>
    </row>
    <row r="525" spans="2:12" s="304" customFormat="1" ht="13.5" hidden="1" customHeight="1" x14ac:dyDescent="0.2">
      <c r="B525" s="441"/>
      <c r="C525" s="441"/>
      <c r="D525" s="441"/>
      <c r="E525" s="441"/>
      <c r="F525" s="441"/>
      <c r="G525" s="441"/>
      <c r="H525" s="441"/>
      <c r="I525" s="441"/>
      <c r="J525" s="441"/>
      <c r="K525" s="441"/>
      <c r="L525" s="441"/>
    </row>
    <row r="526" spans="2:12" s="304" customFormat="1" ht="13.5" hidden="1" customHeight="1" x14ac:dyDescent="0.2">
      <c r="B526" s="441"/>
      <c r="C526" s="441"/>
      <c r="D526" s="441"/>
      <c r="E526" s="441"/>
      <c r="F526" s="441"/>
      <c r="G526" s="441"/>
      <c r="H526" s="441"/>
      <c r="I526" s="441"/>
      <c r="J526" s="441"/>
      <c r="K526" s="441"/>
      <c r="L526" s="441"/>
    </row>
    <row r="527" spans="2:12" s="304" customFormat="1" ht="13.5" hidden="1" customHeight="1" x14ac:dyDescent="0.2">
      <c r="B527" s="441"/>
      <c r="C527" s="441"/>
      <c r="D527" s="441"/>
      <c r="E527" s="441"/>
      <c r="F527" s="441"/>
      <c r="G527" s="441"/>
      <c r="H527" s="441"/>
      <c r="I527" s="441"/>
      <c r="J527" s="441"/>
      <c r="K527" s="441"/>
      <c r="L527" s="441"/>
    </row>
    <row r="528" spans="2:12" s="304" customFormat="1" ht="13.5" hidden="1" customHeight="1" x14ac:dyDescent="0.2">
      <c r="B528" s="441"/>
      <c r="C528" s="441"/>
      <c r="D528" s="441"/>
      <c r="E528" s="441"/>
      <c r="F528" s="441"/>
      <c r="G528" s="441"/>
      <c r="H528" s="441"/>
      <c r="I528" s="441"/>
      <c r="J528" s="441"/>
      <c r="K528" s="441"/>
      <c r="L528" s="441"/>
    </row>
    <row r="529" spans="2:12" s="304" customFormat="1" ht="13.5" hidden="1" customHeight="1" x14ac:dyDescent="0.2">
      <c r="B529" s="441"/>
      <c r="C529" s="441"/>
      <c r="D529" s="441"/>
      <c r="E529" s="441"/>
      <c r="F529" s="441"/>
      <c r="G529" s="441"/>
      <c r="H529" s="441"/>
      <c r="I529" s="441"/>
      <c r="J529" s="441"/>
      <c r="K529" s="441"/>
      <c r="L529" s="441"/>
    </row>
    <row r="530" spans="2:12" s="304" customFormat="1" ht="13.5" hidden="1" customHeight="1" x14ac:dyDescent="0.2">
      <c r="B530" s="441"/>
      <c r="C530" s="441"/>
      <c r="D530" s="441"/>
      <c r="E530" s="441"/>
      <c r="F530" s="441"/>
      <c r="G530" s="441"/>
      <c r="H530" s="441"/>
      <c r="I530" s="441"/>
      <c r="J530" s="441"/>
      <c r="K530" s="441"/>
      <c r="L530" s="441"/>
    </row>
    <row r="531" spans="2:12" s="304" customFormat="1" ht="13.5" hidden="1" customHeight="1" x14ac:dyDescent="0.2">
      <c r="B531" s="441"/>
      <c r="C531" s="441"/>
      <c r="D531" s="441"/>
      <c r="E531" s="441"/>
      <c r="F531" s="441"/>
      <c r="G531" s="441"/>
      <c r="H531" s="441"/>
      <c r="I531" s="441"/>
      <c r="J531" s="441"/>
      <c r="K531" s="441"/>
      <c r="L531" s="441"/>
    </row>
    <row r="532" spans="2:12" s="304" customFormat="1" ht="13.5" hidden="1" customHeight="1" x14ac:dyDescent="0.2">
      <c r="B532" s="441"/>
      <c r="C532" s="441"/>
      <c r="D532" s="441"/>
      <c r="E532" s="441"/>
      <c r="F532" s="441"/>
      <c r="G532" s="441"/>
      <c r="H532" s="441"/>
      <c r="I532" s="441"/>
      <c r="J532" s="441"/>
      <c r="K532" s="441"/>
      <c r="L532" s="441"/>
    </row>
    <row r="533" spans="2:12" s="304" customFormat="1" ht="13.5" hidden="1" customHeight="1" x14ac:dyDescent="0.2">
      <c r="B533" s="441"/>
      <c r="C533" s="441"/>
      <c r="D533" s="441"/>
      <c r="E533" s="441"/>
      <c r="F533" s="441"/>
      <c r="G533" s="441"/>
      <c r="H533" s="441"/>
      <c r="I533" s="441"/>
      <c r="J533" s="441"/>
      <c r="K533" s="441"/>
      <c r="L533" s="441"/>
    </row>
    <row r="534" spans="2:12" s="304" customFormat="1" ht="13.5" hidden="1" customHeight="1" x14ac:dyDescent="0.2">
      <c r="B534" s="441"/>
      <c r="C534" s="441"/>
      <c r="D534" s="441"/>
      <c r="E534" s="441"/>
      <c r="F534" s="441"/>
      <c r="G534" s="441"/>
      <c r="H534" s="441"/>
      <c r="I534" s="441"/>
      <c r="J534" s="441"/>
      <c r="K534" s="441"/>
      <c r="L534" s="441"/>
    </row>
    <row r="535" spans="2:12" s="304" customFormat="1" ht="13.5" hidden="1" customHeight="1" x14ac:dyDescent="0.2">
      <c r="B535" s="441"/>
      <c r="C535" s="441"/>
      <c r="D535" s="441"/>
      <c r="E535" s="441"/>
      <c r="F535" s="441"/>
      <c r="G535" s="441"/>
      <c r="H535" s="441"/>
      <c r="I535" s="441"/>
      <c r="J535" s="441"/>
      <c r="K535" s="441"/>
      <c r="L535" s="441"/>
    </row>
    <row r="536" spans="2:12" s="304" customFormat="1" ht="13.5" hidden="1" customHeight="1" x14ac:dyDescent="0.2">
      <c r="B536" s="441"/>
      <c r="C536" s="441"/>
      <c r="D536" s="441"/>
      <c r="E536" s="441"/>
      <c r="F536" s="441"/>
      <c r="G536" s="441"/>
      <c r="H536" s="441"/>
      <c r="I536" s="441"/>
      <c r="J536" s="441"/>
      <c r="K536" s="441"/>
      <c r="L536" s="441"/>
    </row>
    <row r="537" spans="2:12" s="304" customFormat="1" ht="13.5" hidden="1" customHeight="1" x14ac:dyDescent="0.2">
      <c r="B537" s="441"/>
      <c r="C537" s="441"/>
      <c r="D537" s="441"/>
      <c r="E537" s="441"/>
      <c r="F537" s="441"/>
      <c r="G537" s="441"/>
      <c r="H537" s="441"/>
      <c r="I537" s="441"/>
      <c r="J537" s="441"/>
      <c r="K537" s="441"/>
      <c r="L537" s="441"/>
    </row>
    <row r="538" spans="2:12" s="304" customFormat="1" ht="13.5" hidden="1" customHeight="1" x14ac:dyDescent="0.2">
      <c r="B538" s="441"/>
      <c r="C538" s="441"/>
      <c r="D538" s="441"/>
      <c r="E538" s="441"/>
      <c r="F538" s="441"/>
      <c r="G538" s="441"/>
      <c r="H538" s="441"/>
      <c r="I538" s="441"/>
      <c r="J538" s="441"/>
      <c r="K538" s="441"/>
      <c r="L538" s="441"/>
    </row>
    <row r="539" spans="2:12" s="304" customFormat="1" ht="13.5" hidden="1" customHeight="1" x14ac:dyDescent="0.2">
      <c r="B539" s="441"/>
      <c r="C539" s="441"/>
      <c r="D539" s="441"/>
      <c r="E539" s="441"/>
      <c r="F539" s="441"/>
      <c r="G539" s="441"/>
      <c r="H539" s="441"/>
      <c r="I539" s="441"/>
      <c r="J539" s="441"/>
      <c r="K539" s="441"/>
      <c r="L539" s="441"/>
    </row>
    <row r="540" spans="2:12" s="304" customFormat="1" ht="13.5" hidden="1" customHeight="1" x14ac:dyDescent="0.2">
      <c r="B540" s="441"/>
      <c r="C540" s="441"/>
      <c r="D540" s="441"/>
      <c r="E540" s="441"/>
      <c r="F540" s="441"/>
      <c r="G540" s="441"/>
      <c r="H540" s="441"/>
      <c r="I540" s="441"/>
      <c r="J540" s="441"/>
      <c r="K540" s="441"/>
      <c r="L540" s="441"/>
    </row>
    <row r="541" spans="2:12" s="304" customFormat="1" ht="13.5" hidden="1" customHeight="1" x14ac:dyDescent="0.2">
      <c r="B541" s="441"/>
      <c r="C541" s="441"/>
      <c r="D541" s="441"/>
      <c r="E541" s="441"/>
      <c r="F541" s="441"/>
      <c r="G541" s="441"/>
      <c r="H541" s="441"/>
      <c r="I541" s="441"/>
      <c r="J541" s="441"/>
      <c r="K541" s="441"/>
      <c r="L541" s="441"/>
    </row>
    <row r="542" spans="2:12" s="304" customFormat="1" ht="13.5" hidden="1" customHeight="1" x14ac:dyDescent="0.2">
      <c r="B542" s="441"/>
      <c r="C542" s="441"/>
      <c r="D542" s="441"/>
      <c r="E542" s="441"/>
      <c r="F542" s="441"/>
      <c r="G542" s="441"/>
      <c r="H542" s="441"/>
      <c r="I542" s="441"/>
      <c r="J542" s="441"/>
      <c r="K542" s="441"/>
      <c r="L542" s="441"/>
    </row>
    <row r="543" spans="2:12" s="304" customFormat="1" ht="13.5" hidden="1" customHeight="1" x14ac:dyDescent="0.2">
      <c r="B543" s="441"/>
      <c r="C543" s="441"/>
      <c r="D543" s="441"/>
      <c r="E543" s="441"/>
      <c r="F543" s="441"/>
      <c r="G543" s="441"/>
      <c r="H543" s="441"/>
      <c r="I543" s="441"/>
      <c r="J543" s="441"/>
      <c r="K543" s="441"/>
      <c r="L543" s="441"/>
    </row>
    <row r="544" spans="2:12" s="304" customFormat="1" ht="13.5" hidden="1" customHeight="1" x14ac:dyDescent="0.2">
      <c r="B544" s="441"/>
      <c r="C544" s="441"/>
      <c r="D544" s="441"/>
      <c r="E544" s="441"/>
      <c r="F544" s="441"/>
      <c r="G544" s="441"/>
      <c r="H544" s="441"/>
      <c r="I544" s="441"/>
      <c r="J544" s="441"/>
      <c r="K544" s="441"/>
      <c r="L544" s="441"/>
    </row>
    <row r="545" spans="2:12" s="304" customFormat="1" ht="13.5" hidden="1" customHeight="1" x14ac:dyDescent="0.2">
      <c r="B545" s="441"/>
      <c r="C545" s="441"/>
      <c r="D545" s="441"/>
      <c r="E545" s="441"/>
      <c r="F545" s="441"/>
      <c r="G545" s="441"/>
      <c r="H545" s="441"/>
      <c r="I545" s="441"/>
      <c r="J545" s="441"/>
      <c r="K545" s="441"/>
      <c r="L545" s="441"/>
    </row>
    <row r="546" spans="2:12" s="304" customFormat="1" ht="13.5" hidden="1" customHeight="1" x14ac:dyDescent="0.2">
      <c r="B546" s="441"/>
      <c r="C546" s="441"/>
      <c r="D546" s="441"/>
      <c r="E546" s="441"/>
      <c r="F546" s="441"/>
      <c r="G546" s="441"/>
      <c r="H546" s="441"/>
      <c r="I546" s="441"/>
      <c r="J546" s="441"/>
      <c r="K546" s="441"/>
      <c r="L546" s="441"/>
    </row>
    <row r="547" spans="2:12" s="304" customFormat="1" ht="13.5" hidden="1" customHeight="1" x14ac:dyDescent="0.2">
      <c r="B547" s="441"/>
      <c r="C547" s="441"/>
      <c r="D547" s="441"/>
      <c r="E547" s="441"/>
      <c r="F547" s="441"/>
      <c r="G547" s="441"/>
      <c r="H547" s="441"/>
      <c r="I547" s="441"/>
      <c r="J547" s="441"/>
      <c r="K547" s="441"/>
      <c r="L547" s="441"/>
    </row>
    <row r="548" spans="2:12" s="304" customFormat="1" ht="13.5" hidden="1" customHeight="1" x14ac:dyDescent="0.2">
      <c r="B548" s="441"/>
      <c r="C548" s="441"/>
      <c r="D548" s="441"/>
      <c r="E548" s="441"/>
      <c r="F548" s="441"/>
      <c r="G548" s="441"/>
      <c r="H548" s="441"/>
      <c r="I548" s="441"/>
      <c r="J548" s="441"/>
      <c r="K548" s="441"/>
      <c r="L548" s="441"/>
    </row>
    <row r="549" spans="2:12" s="304" customFormat="1" ht="13.5" hidden="1" customHeight="1" x14ac:dyDescent="0.2">
      <c r="B549" s="441"/>
      <c r="C549" s="441"/>
      <c r="D549" s="441"/>
      <c r="E549" s="441"/>
      <c r="F549" s="441"/>
      <c r="G549" s="441"/>
      <c r="H549" s="441"/>
      <c r="I549" s="441"/>
      <c r="J549" s="441"/>
      <c r="K549" s="441"/>
      <c r="L549" s="441"/>
    </row>
    <row r="550" spans="2:12" s="304" customFormat="1" ht="13.5" hidden="1" customHeight="1" x14ac:dyDescent="0.2">
      <c r="B550" s="441"/>
      <c r="C550" s="441"/>
      <c r="D550" s="441"/>
      <c r="E550" s="441"/>
      <c r="F550" s="441"/>
      <c r="G550" s="441"/>
      <c r="H550" s="441"/>
      <c r="I550" s="441"/>
      <c r="J550" s="441"/>
      <c r="K550" s="441"/>
      <c r="L550" s="441"/>
    </row>
    <row r="551" spans="2:12" s="304" customFormat="1" ht="13.5" hidden="1" customHeight="1" x14ac:dyDescent="0.2">
      <c r="B551" s="441"/>
      <c r="C551" s="441"/>
      <c r="D551" s="441"/>
      <c r="E551" s="441"/>
      <c r="F551" s="441"/>
      <c r="G551" s="441"/>
      <c r="H551" s="441"/>
      <c r="I551" s="441"/>
      <c r="J551" s="441"/>
      <c r="K551" s="441"/>
      <c r="L551" s="441"/>
    </row>
    <row r="552" spans="2:12" s="304" customFormat="1" ht="13.5" hidden="1" customHeight="1" x14ac:dyDescent="0.2">
      <c r="B552" s="441"/>
      <c r="C552" s="441"/>
      <c r="D552" s="441"/>
      <c r="E552" s="441"/>
      <c r="F552" s="441"/>
      <c r="G552" s="441"/>
      <c r="H552" s="441"/>
      <c r="I552" s="441"/>
      <c r="J552" s="441"/>
      <c r="K552" s="441"/>
      <c r="L552" s="441"/>
    </row>
    <row r="553" spans="2:12" s="304" customFormat="1" ht="13.5" hidden="1" customHeight="1" x14ac:dyDescent="0.2">
      <c r="B553" s="441"/>
      <c r="C553" s="441"/>
      <c r="D553" s="441"/>
      <c r="E553" s="441"/>
      <c r="F553" s="441"/>
      <c r="G553" s="441"/>
      <c r="H553" s="441"/>
      <c r="I553" s="441"/>
      <c r="J553" s="441"/>
      <c r="K553" s="441"/>
      <c r="L553" s="441"/>
    </row>
    <row r="554" spans="2:12" s="304" customFormat="1" ht="13.5" hidden="1" customHeight="1" x14ac:dyDescent="0.2">
      <c r="B554" s="441"/>
      <c r="C554" s="441"/>
      <c r="D554" s="441"/>
      <c r="E554" s="441"/>
      <c r="F554" s="441"/>
      <c r="G554" s="441"/>
      <c r="H554" s="441"/>
      <c r="I554" s="441"/>
      <c r="J554" s="441"/>
      <c r="K554" s="441"/>
      <c r="L554" s="441"/>
    </row>
    <row r="555" spans="2:12" s="304" customFormat="1" ht="13.5" hidden="1" customHeight="1" x14ac:dyDescent="0.2">
      <c r="B555" s="441"/>
      <c r="C555" s="441"/>
      <c r="D555" s="441"/>
      <c r="E555" s="441"/>
      <c r="F555" s="441"/>
      <c r="G555" s="441"/>
      <c r="H555" s="441"/>
      <c r="I555" s="441"/>
      <c r="J555" s="441"/>
      <c r="K555" s="441"/>
      <c r="L555" s="441"/>
    </row>
    <row r="556" spans="2:12" s="304" customFormat="1" ht="13.5" hidden="1" customHeight="1" x14ac:dyDescent="0.2">
      <c r="B556" s="441"/>
      <c r="C556" s="441"/>
      <c r="D556" s="441"/>
      <c r="E556" s="441"/>
      <c r="F556" s="441"/>
      <c r="G556" s="441"/>
      <c r="H556" s="441"/>
      <c r="I556" s="441"/>
      <c r="J556" s="441"/>
      <c r="K556" s="441"/>
      <c r="L556" s="441"/>
    </row>
    <row r="557" spans="2:12" s="304" customFormat="1" ht="13.5" hidden="1" customHeight="1" x14ac:dyDescent="0.2">
      <c r="B557" s="441"/>
      <c r="C557" s="441"/>
      <c r="D557" s="441"/>
      <c r="E557" s="441"/>
      <c r="F557" s="441"/>
      <c r="G557" s="441"/>
      <c r="H557" s="441"/>
      <c r="I557" s="441"/>
      <c r="J557" s="441"/>
      <c r="K557" s="441"/>
      <c r="L557" s="441"/>
    </row>
    <row r="558" spans="2:12" s="304" customFormat="1" ht="13.5" hidden="1" customHeight="1" x14ac:dyDescent="0.2">
      <c r="B558" s="441"/>
      <c r="C558" s="441"/>
      <c r="D558" s="441"/>
      <c r="E558" s="441"/>
      <c r="F558" s="441"/>
      <c r="G558" s="441"/>
      <c r="H558" s="441"/>
      <c r="I558" s="441"/>
      <c r="J558" s="441"/>
      <c r="K558" s="441"/>
      <c r="L558" s="441"/>
    </row>
    <row r="559" spans="2:12" s="304" customFormat="1" ht="13.5" hidden="1" customHeight="1" x14ac:dyDescent="0.2">
      <c r="B559" s="441"/>
      <c r="C559" s="441"/>
      <c r="D559" s="441"/>
      <c r="E559" s="441"/>
      <c r="F559" s="441"/>
      <c r="G559" s="441"/>
      <c r="H559" s="441"/>
      <c r="I559" s="441"/>
      <c r="J559" s="441"/>
      <c r="K559" s="441"/>
      <c r="L559" s="441"/>
    </row>
    <row r="560" spans="2:12" s="304" customFormat="1" ht="13.5" hidden="1" customHeight="1" x14ac:dyDescent="0.2">
      <c r="B560" s="441"/>
      <c r="C560" s="441"/>
      <c r="D560" s="441"/>
      <c r="E560" s="441"/>
      <c r="F560" s="441"/>
      <c r="G560" s="441"/>
      <c r="H560" s="441"/>
      <c r="I560" s="441"/>
      <c r="J560" s="441"/>
      <c r="K560" s="441"/>
      <c r="L560" s="441"/>
    </row>
    <row r="561" spans="2:12" s="304" customFormat="1" ht="13.5" hidden="1" customHeight="1" x14ac:dyDescent="0.2">
      <c r="B561" s="441"/>
      <c r="C561" s="441"/>
      <c r="D561" s="441"/>
      <c r="E561" s="441"/>
      <c r="F561" s="441"/>
      <c r="G561" s="441"/>
      <c r="H561" s="441"/>
      <c r="I561" s="441"/>
      <c r="J561" s="441"/>
      <c r="K561" s="441"/>
      <c r="L561" s="441"/>
    </row>
    <row r="562" spans="2:12" s="304" customFormat="1" ht="13.5" hidden="1" customHeight="1" x14ac:dyDescent="0.2">
      <c r="B562" s="441"/>
      <c r="C562" s="441"/>
      <c r="D562" s="441"/>
      <c r="E562" s="441"/>
      <c r="F562" s="441"/>
      <c r="G562" s="441"/>
      <c r="H562" s="441"/>
      <c r="I562" s="441"/>
      <c r="J562" s="441"/>
      <c r="K562" s="441"/>
      <c r="L562" s="441"/>
    </row>
    <row r="563" spans="2:12" s="304" customFormat="1" ht="13.5" hidden="1" customHeight="1" x14ac:dyDescent="0.2">
      <c r="B563" s="441"/>
      <c r="C563" s="441"/>
      <c r="D563" s="441"/>
      <c r="E563" s="441"/>
      <c r="F563" s="441"/>
      <c r="G563" s="441"/>
      <c r="H563" s="441"/>
      <c r="I563" s="441"/>
      <c r="J563" s="441"/>
      <c r="K563" s="441"/>
      <c r="L563" s="441"/>
    </row>
    <row r="564" spans="2:12" s="304" customFormat="1" ht="13.5" hidden="1" customHeight="1" x14ac:dyDescent="0.2">
      <c r="B564" s="441"/>
      <c r="C564" s="441"/>
      <c r="D564" s="441"/>
      <c r="E564" s="441"/>
      <c r="F564" s="441"/>
      <c r="G564" s="441"/>
      <c r="H564" s="441"/>
      <c r="I564" s="441"/>
      <c r="J564" s="441"/>
      <c r="K564" s="441"/>
      <c r="L564" s="441"/>
    </row>
    <row r="565" spans="2:12" s="304" customFormat="1" ht="13.5" hidden="1" customHeight="1" x14ac:dyDescent="0.2">
      <c r="B565" s="441"/>
      <c r="C565" s="441"/>
      <c r="D565" s="441"/>
      <c r="E565" s="441"/>
      <c r="F565" s="441"/>
      <c r="G565" s="441"/>
      <c r="H565" s="441"/>
      <c r="I565" s="441"/>
      <c r="J565" s="441"/>
      <c r="K565" s="441"/>
      <c r="L565" s="441"/>
    </row>
    <row r="566" spans="2:12" s="304" customFormat="1" ht="13.5" hidden="1" customHeight="1" x14ac:dyDescent="0.2">
      <c r="B566" s="441"/>
      <c r="C566" s="441"/>
      <c r="D566" s="441"/>
      <c r="E566" s="441"/>
      <c r="F566" s="441"/>
      <c r="G566" s="441"/>
      <c r="H566" s="441"/>
      <c r="I566" s="441"/>
      <c r="J566" s="441"/>
      <c r="K566" s="441"/>
      <c r="L566" s="441"/>
    </row>
    <row r="567" spans="2:12" s="304" customFormat="1" ht="13.5" hidden="1" customHeight="1" x14ac:dyDescent="0.2">
      <c r="B567" s="441"/>
      <c r="C567" s="441"/>
      <c r="D567" s="441"/>
      <c r="E567" s="441"/>
      <c r="F567" s="441"/>
      <c r="G567" s="441"/>
      <c r="H567" s="441"/>
      <c r="I567" s="441"/>
      <c r="J567" s="441"/>
      <c r="K567" s="441"/>
      <c r="L567" s="441"/>
    </row>
    <row r="568" spans="2:12" s="304" customFormat="1" ht="13.5" hidden="1" customHeight="1" x14ac:dyDescent="0.2">
      <c r="B568" s="441"/>
      <c r="C568" s="441"/>
      <c r="D568" s="441"/>
      <c r="E568" s="441"/>
      <c r="F568" s="441"/>
      <c r="G568" s="441"/>
      <c r="H568" s="441"/>
      <c r="I568" s="441"/>
      <c r="J568" s="441"/>
      <c r="K568" s="441"/>
      <c r="L568" s="441"/>
    </row>
    <row r="569" spans="2:12" s="304" customFormat="1" ht="13.5" hidden="1" customHeight="1" x14ac:dyDescent="0.2">
      <c r="B569" s="441"/>
      <c r="C569" s="441"/>
      <c r="D569" s="441"/>
      <c r="E569" s="441"/>
      <c r="F569" s="441"/>
      <c r="G569" s="441"/>
      <c r="H569" s="441"/>
      <c r="I569" s="441"/>
      <c r="J569" s="441"/>
      <c r="K569" s="441"/>
      <c r="L569" s="441"/>
    </row>
    <row r="570" spans="2:12" s="304" customFormat="1" ht="13.5" hidden="1" customHeight="1" x14ac:dyDescent="0.2">
      <c r="B570" s="441"/>
      <c r="C570" s="441"/>
      <c r="D570" s="441"/>
      <c r="E570" s="441"/>
      <c r="F570" s="441"/>
      <c r="G570" s="441"/>
      <c r="H570" s="441"/>
      <c r="I570" s="441"/>
      <c r="J570" s="441"/>
      <c r="K570" s="441"/>
      <c r="L570" s="441"/>
    </row>
    <row r="571" spans="2:12" s="304" customFormat="1" ht="13.5" hidden="1" customHeight="1" x14ac:dyDescent="0.2">
      <c r="B571" s="441"/>
      <c r="C571" s="441"/>
      <c r="D571" s="441"/>
      <c r="E571" s="441"/>
      <c r="F571" s="441"/>
      <c r="G571" s="441"/>
      <c r="H571" s="441"/>
      <c r="I571" s="441"/>
      <c r="J571" s="441"/>
      <c r="K571" s="441"/>
      <c r="L571" s="441"/>
    </row>
    <row r="572" spans="2:12" s="304" customFormat="1" ht="13.5" hidden="1" customHeight="1" x14ac:dyDescent="0.2">
      <c r="B572" s="441"/>
      <c r="C572" s="441"/>
      <c r="D572" s="441"/>
      <c r="E572" s="441"/>
      <c r="F572" s="441"/>
      <c r="G572" s="441"/>
      <c r="H572" s="441"/>
      <c r="I572" s="441"/>
      <c r="J572" s="441"/>
      <c r="K572" s="441"/>
      <c r="L572" s="441"/>
    </row>
    <row r="573" spans="2:12" s="304" customFormat="1" ht="13.5" hidden="1" customHeight="1" x14ac:dyDescent="0.2">
      <c r="B573" s="441"/>
      <c r="C573" s="441"/>
      <c r="D573" s="441"/>
      <c r="E573" s="441"/>
      <c r="F573" s="441"/>
      <c r="G573" s="441"/>
      <c r="H573" s="441"/>
      <c r="I573" s="441"/>
      <c r="J573" s="441"/>
      <c r="K573" s="441"/>
      <c r="L573" s="441"/>
    </row>
    <row r="574" spans="2:12" s="304" customFormat="1" ht="13.5" hidden="1" customHeight="1" x14ac:dyDescent="0.2">
      <c r="B574" s="441"/>
      <c r="C574" s="441"/>
      <c r="D574" s="441"/>
      <c r="E574" s="441"/>
      <c r="F574" s="441"/>
      <c r="G574" s="441"/>
      <c r="H574" s="441"/>
      <c r="I574" s="441"/>
      <c r="J574" s="441"/>
      <c r="K574" s="441"/>
      <c r="L574" s="441"/>
    </row>
    <row r="575" spans="2:12" s="304" customFormat="1" ht="13.5" hidden="1" customHeight="1" x14ac:dyDescent="0.2">
      <c r="B575" s="441"/>
      <c r="C575" s="441"/>
      <c r="D575" s="441"/>
      <c r="E575" s="441"/>
      <c r="F575" s="441"/>
      <c r="G575" s="441"/>
      <c r="H575" s="441"/>
      <c r="I575" s="441"/>
      <c r="J575" s="441"/>
      <c r="K575" s="441"/>
      <c r="L575" s="441"/>
    </row>
    <row r="576" spans="2:12" s="304" customFormat="1" ht="13.5" hidden="1" customHeight="1" x14ac:dyDescent="0.2">
      <c r="B576" s="441"/>
      <c r="C576" s="441"/>
      <c r="D576" s="441"/>
      <c r="E576" s="441"/>
      <c r="F576" s="441"/>
      <c r="G576" s="441"/>
      <c r="H576" s="441"/>
      <c r="I576" s="441"/>
      <c r="J576" s="441"/>
      <c r="K576" s="441"/>
      <c r="L576" s="441"/>
    </row>
    <row r="577" spans="2:12" s="304" customFormat="1" ht="13.5" hidden="1" customHeight="1" x14ac:dyDescent="0.2">
      <c r="B577" s="441"/>
      <c r="C577" s="441"/>
      <c r="D577" s="441"/>
      <c r="E577" s="441"/>
      <c r="F577" s="441"/>
      <c r="G577" s="441"/>
      <c r="H577" s="441"/>
      <c r="I577" s="441"/>
      <c r="J577" s="441"/>
      <c r="K577" s="441"/>
      <c r="L577" s="441"/>
    </row>
    <row r="578" spans="2:12" s="304" customFormat="1" ht="13.5" hidden="1" customHeight="1" x14ac:dyDescent="0.2">
      <c r="B578" s="441"/>
      <c r="C578" s="441"/>
      <c r="D578" s="441"/>
      <c r="E578" s="441"/>
      <c r="F578" s="441"/>
      <c r="G578" s="441"/>
      <c r="H578" s="441"/>
      <c r="I578" s="441"/>
      <c r="J578" s="441"/>
      <c r="K578" s="441"/>
      <c r="L578" s="441"/>
    </row>
    <row r="579" spans="2:12" s="304" customFormat="1" ht="13.5" hidden="1" customHeight="1" x14ac:dyDescent="0.2">
      <c r="B579" s="441"/>
      <c r="C579" s="441"/>
      <c r="D579" s="441"/>
      <c r="E579" s="441"/>
      <c r="F579" s="441"/>
      <c r="G579" s="441"/>
      <c r="H579" s="441"/>
      <c r="I579" s="441"/>
      <c r="J579" s="441"/>
      <c r="K579" s="441"/>
      <c r="L579" s="441"/>
    </row>
    <row r="580" spans="2:12" s="304" customFormat="1" ht="13.5" hidden="1" customHeight="1" x14ac:dyDescent="0.2">
      <c r="B580" s="441"/>
      <c r="C580" s="441"/>
      <c r="D580" s="441"/>
      <c r="E580" s="441"/>
      <c r="F580" s="441"/>
      <c r="G580" s="441"/>
      <c r="H580" s="441"/>
      <c r="I580" s="441"/>
      <c r="J580" s="441"/>
      <c r="K580" s="441"/>
      <c r="L580" s="441"/>
    </row>
    <row r="581" spans="2:12" s="304" customFormat="1" ht="13.5" hidden="1" customHeight="1" x14ac:dyDescent="0.2">
      <c r="B581" s="441"/>
      <c r="C581" s="441"/>
      <c r="D581" s="441"/>
      <c r="E581" s="441"/>
      <c r="F581" s="441"/>
      <c r="G581" s="441"/>
      <c r="H581" s="441"/>
      <c r="I581" s="441"/>
      <c r="J581" s="441"/>
      <c r="K581" s="441"/>
      <c r="L581" s="441"/>
    </row>
    <row r="582" spans="2:12" s="304" customFormat="1" ht="13.5" hidden="1" customHeight="1" x14ac:dyDescent="0.2">
      <c r="B582" s="441"/>
      <c r="C582" s="441"/>
      <c r="D582" s="441"/>
      <c r="E582" s="441"/>
      <c r="F582" s="441"/>
      <c r="G582" s="441"/>
      <c r="H582" s="441"/>
      <c r="I582" s="441"/>
      <c r="J582" s="441"/>
      <c r="K582" s="441"/>
      <c r="L582" s="441"/>
    </row>
    <row r="583" spans="2:12" s="304" customFormat="1" ht="13.5" hidden="1" customHeight="1" x14ac:dyDescent="0.2">
      <c r="B583" s="441"/>
      <c r="C583" s="441"/>
      <c r="D583" s="441"/>
      <c r="E583" s="441"/>
      <c r="F583" s="441"/>
      <c r="G583" s="441"/>
      <c r="H583" s="441"/>
      <c r="I583" s="441"/>
      <c r="J583" s="441"/>
      <c r="K583" s="441"/>
      <c r="L583" s="441"/>
    </row>
    <row r="584" spans="2:12" s="304" customFormat="1" ht="13.5" hidden="1" customHeight="1" x14ac:dyDescent="0.2">
      <c r="B584" s="441"/>
      <c r="C584" s="441"/>
      <c r="D584" s="441"/>
      <c r="E584" s="441"/>
      <c r="F584" s="441"/>
      <c r="G584" s="441"/>
      <c r="H584" s="441"/>
      <c r="I584" s="441"/>
      <c r="J584" s="441"/>
      <c r="K584" s="441"/>
      <c r="L584" s="441"/>
    </row>
    <row r="585" spans="2:12" s="304" customFormat="1" ht="13.5" hidden="1" customHeight="1" x14ac:dyDescent="0.2">
      <c r="B585" s="441"/>
      <c r="C585" s="441"/>
      <c r="D585" s="441"/>
      <c r="E585" s="441"/>
      <c r="F585" s="441"/>
      <c r="G585" s="441"/>
      <c r="H585" s="441"/>
      <c r="I585" s="441"/>
      <c r="J585" s="441"/>
      <c r="K585" s="441"/>
      <c r="L585" s="441"/>
    </row>
    <row r="586" spans="2:12" s="304" customFormat="1" ht="13.5" hidden="1" customHeight="1" x14ac:dyDescent="0.2">
      <c r="B586" s="441"/>
      <c r="C586" s="441"/>
      <c r="D586" s="441"/>
      <c r="E586" s="441"/>
      <c r="F586" s="441"/>
      <c r="G586" s="441"/>
      <c r="H586" s="441"/>
      <c r="I586" s="441"/>
      <c r="J586" s="441"/>
      <c r="K586" s="441"/>
      <c r="L586" s="441"/>
    </row>
    <row r="587" spans="2:12" s="304" customFormat="1" ht="13.5" hidden="1" customHeight="1" x14ac:dyDescent="0.2">
      <c r="B587" s="441"/>
      <c r="C587" s="441"/>
      <c r="D587" s="441"/>
      <c r="E587" s="441"/>
      <c r="F587" s="441"/>
      <c r="G587" s="441"/>
      <c r="H587" s="441"/>
      <c r="I587" s="441"/>
      <c r="J587" s="441"/>
      <c r="K587" s="441"/>
      <c r="L587" s="441"/>
    </row>
    <row r="588" spans="2:12" s="304" customFormat="1" ht="13.5" hidden="1" customHeight="1" x14ac:dyDescent="0.2">
      <c r="B588" s="441"/>
      <c r="C588" s="441"/>
      <c r="D588" s="441"/>
      <c r="E588" s="441"/>
      <c r="F588" s="441"/>
      <c r="G588" s="441"/>
      <c r="H588" s="441"/>
      <c r="I588" s="441"/>
      <c r="J588" s="441"/>
      <c r="K588" s="441"/>
      <c r="L588" s="441"/>
    </row>
    <row r="589" spans="2:12" s="304" customFormat="1" ht="13.5" hidden="1" customHeight="1" x14ac:dyDescent="0.2">
      <c r="B589" s="441"/>
      <c r="C589" s="441"/>
      <c r="D589" s="441"/>
      <c r="E589" s="441"/>
      <c r="F589" s="441"/>
      <c r="G589" s="441"/>
      <c r="H589" s="441"/>
      <c r="I589" s="441"/>
      <c r="J589" s="441"/>
      <c r="K589" s="441"/>
      <c r="L589" s="441"/>
    </row>
    <row r="590" spans="2:12" s="304" customFormat="1" ht="13.5" hidden="1" customHeight="1" x14ac:dyDescent="0.2">
      <c r="B590" s="441"/>
      <c r="C590" s="441"/>
      <c r="D590" s="441"/>
      <c r="E590" s="441"/>
      <c r="F590" s="441"/>
      <c r="G590" s="441"/>
      <c r="H590" s="441"/>
      <c r="I590" s="441"/>
      <c r="J590" s="441"/>
      <c r="K590" s="441"/>
      <c r="L590" s="441"/>
    </row>
    <row r="591" spans="2:12" s="304" customFormat="1" ht="13.5" hidden="1" customHeight="1" x14ac:dyDescent="0.2">
      <c r="B591" s="441"/>
      <c r="C591" s="441"/>
      <c r="D591" s="441"/>
      <c r="E591" s="441"/>
      <c r="F591" s="441"/>
      <c r="G591" s="441"/>
      <c r="H591" s="441"/>
      <c r="I591" s="441"/>
      <c r="J591" s="441"/>
      <c r="K591" s="441"/>
      <c r="L591" s="441"/>
    </row>
    <row r="592" spans="2:12" s="304" customFormat="1" ht="13.5" hidden="1" customHeight="1" x14ac:dyDescent="0.2">
      <c r="B592" s="441"/>
      <c r="C592" s="441"/>
      <c r="D592" s="441"/>
      <c r="E592" s="441"/>
      <c r="F592" s="441"/>
      <c r="G592" s="441"/>
      <c r="H592" s="441"/>
      <c r="I592" s="441"/>
      <c r="J592" s="441"/>
      <c r="K592" s="441"/>
      <c r="L592" s="441"/>
    </row>
    <row r="593" spans="2:12" s="304" customFormat="1" ht="13.5" hidden="1" customHeight="1" x14ac:dyDescent="0.2">
      <c r="B593" s="441"/>
      <c r="C593" s="441"/>
      <c r="D593" s="441"/>
      <c r="E593" s="441"/>
      <c r="F593" s="441"/>
      <c r="G593" s="441"/>
      <c r="H593" s="441"/>
      <c r="I593" s="441"/>
      <c r="J593" s="441"/>
      <c r="K593" s="441"/>
      <c r="L593" s="441"/>
    </row>
    <row r="594" spans="2:12" s="304" customFormat="1" ht="13.5" hidden="1" customHeight="1" x14ac:dyDescent="0.2">
      <c r="B594" s="441"/>
      <c r="C594" s="441"/>
      <c r="D594" s="441"/>
      <c r="E594" s="441"/>
      <c r="F594" s="441"/>
      <c r="G594" s="441"/>
      <c r="H594" s="441"/>
      <c r="I594" s="441"/>
      <c r="J594" s="441"/>
      <c r="K594" s="441"/>
      <c r="L594" s="441"/>
    </row>
    <row r="595" spans="2:12" s="304" customFormat="1" ht="13.5" hidden="1" customHeight="1" x14ac:dyDescent="0.2">
      <c r="B595" s="441"/>
      <c r="C595" s="441"/>
      <c r="D595" s="441"/>
      <c r="E595" s="441"/>
      <c r="F595" s="441"/>
      <c r="G595" s="441"/>
      <c r="H595" s="441"/>
      <c r="I595" s="441"/>
      <c r="J595" s="441"/>
      <c r="K595" s="441"/>
      <c r="L595" s="441"/>
    </row>
    <row r="596" spans="2:12" s="304" customFormat="1" ht="13.5" hidden="1" customHeight="1" x14ac:dyDescent="0.2">
      <c r="B596" s="441"/>
      <c r="C596" s="441"/>
      <c r="D596" s="441"/>
      <c r="E596" s="441"/>
      <c r="F596" s="441"/>
      <c r="G596" s="441"/>
      <c r="H596" s="441"/>
      <c r="I596" s="441"/>
      <c r="J596" s="441"/>
      <c r="K596" s="441"/>
      <c r="L596" s="441"/>
    </row>
    <row r="597" spans="2:12" s="304" customFormat="1" ht="13.5" hidden="1" customHeight="1" x14ac:dyDescent="0.2">
      <c r="B597" s="441"/>
      <c r="C597" s="441"/>
      <c r="D597" s="441"/>
      <c r="E597" s="441"/>
      <c r="F597" s="441"/>
      <c r="G597" s="441"/>
      <c r="H597" s="441"/>
      <c r="I597" s="441"/>
      <c r="J597" s="441"/>
      <c r="K597" s="441"/>
      <c r="L597" s="441"/>
    </row>
    <row r="598" spans="2:12" s="304" customFormat="1" ht="13.5" hidden="1" customHeight="1" x14ac:dyDescent="0.2">
      <c r="B598" s="441"/>
      <c r="C598" s="441"/>
      <c r="D598" s="441"/>
      <c r="E598" s="441"/>
      <c r="F598" s="441"/>
      <c r="G598" s="441"/>
      <c r="H598" s="441"/>
      <c r="I598" s="441"/>
      <c r="J598" s="441"/>
      <c r="K598" s="441"/>
      <c r="L598" s="441"/>
    </row>
    <row r="599" spans="2:12" s="304" customFormat="1" ht="13.5" hidden="1" customHeight="1" x14ac:dyDescent="0.2">
      <c r="B599" s="441"/>
      <c r="C599" s="441"/>
      <c r="D599" s="441"/>
      <c r="E599" s="441"/>
      <c r="F599" s="441"/>
      <c r="G599" s="441"/>
      <c r="H599" s="441"/>
      <c r="I599" s="441"/>
      <c r="J599" s="441"/>
      <c r="K599" s="441"/>
      <c r="L599" s="441"/>
    </row>
    <row r="600" spans="2:12" s="304" customFormat="1" ht="13.5" hidden="1" customHeight="1" x14ac:dyDescent="0.2">
      <c r="B600" s="441"/>
      <c r="C600" s="441"/>
      <c r="D600" s="441"/>
      <c r="E600" s="441"/>
      <c r="F600" s="441"/>
      <c r="G600" s="441"/>
      <c r="H600" s="441"/>
      <c r="I600" s="441"/>
      <c r="J600" s="441"/>
      <c r="K600" s="441"/>
      <c r="L600" s="441"/>
    </row>
    <row r="601" spans="2:12" s="304" customFormat="1" ht="13.5" hidden="1" customHeight="1" x14ac:dyDescent="0.2">
      <c r="B601" s="441"/>
      <c r="C601" s="441"/>
      <c r="D601" s="441"/>
      <c r="E601" s="441"/>
      <c r="F601" s="441"/>
      <c r="G601" s="441"/>
      <c r="H601" s="441"/>
      <c r="I601" s="441"/>
      <c r="J601" s="441"/>
      <c r="K601" s="441"/>
      <c r="L601" s="441"/>
    </row>
    <row r="602" spans="2:12" s="304" customFormat="1" ht="13.5" hidden="1" customHeight="1" x14ac:dyDescent="0.2">
      <c r="B602" s="441"/>
      <c r="C602" s="441"/>
      <c r="D602" s="441"/>
      <c r="E602" s="441"/>
      <c r="F602" s="441"/>
      <c r="G602" s="441"/>
      <c r="H602" s="441"/>
      <c r="I602" s="441"/>
      <c r="J602" s="441"/>
      <c r="K602" s="441"/>
      <c r="L602" s="441"/>
    </row>
    <row r="603" spans="2:12" s="304" customFormat="1" ht="13.5" hidden="1" customHeight="1" x14ac:dyDescent="0.2">
      <c r="B603" s="441"/>
      <c r="C603" s="441"/>
      <c r="D603" s="441"/>
      <c r="E603" s="441"/>
      <c r="F603" s="441"/>
      <c r="G603" s="441"/>
      <c r="H603" s="441"/>
      <c r="I603" s="441"/>
      <c r="J603" s="441"/>
      <c r="K603" s="441"/>
      <c r="L603" s="441"/>
    </row>
    <row r="604" spans="2:12" s="304" customFormat="1" ht="13.5" hidden="1" customHeight="1" x14ac:dyDescent="0.2">
      <c r="B604" s="441"/>
      <c r="C604" s="441"/>
      <c r="D604" s="441"/>
      <c r="E604" s="441"/>
      <c r="F604" s="441"/>
      <c r="G604" s="441"/>
      <c r="H604" s="441"/>
      <c r="I604" s="441"/>
      <c r="J604" s="441"/>
      <c r="K604" s="441"/>
      <c r="L604" s="441"/>
    </row>
    <row r="605" spans="2:12" s="304" customFormat="1" ht="13.5" hidden="1" customHeight="1" x14ac:dyDescent="0.2">
      <c r="B605" s="441"/>
      <c r="C605" s="441"/>
      <c r="D605" s="441"/>
      <c r="E605" s="441"/>
      <c r="F605" s="441"/>
      <c r="G605" s="441"/>
      <c r="H605" s="441"/>
      <c r="I605" s="441"/>
      <c r="J605" s="441"/>
      <c r="K605" s="441"/>
      <c r="L605" s="441"/>
    </row>
    <row r="606" spans="2:12" s="304" customFormat="1" ht="13.5" hidden="1" customHeight="1" x14ac:dyDescent="0.2">
      <c r="B606" s="441"/>
      <c r="C606" s="441"/>
      <c r="D606" s="441"/>
      <c r="E606" s="441"/>
      <c r="F606" s="441"/>
      <c r="G606" s="441"/>
      <c r="H606" s="441"/>
      <c r="I606" s="441"/>
      <c r="J606" s="441"/>
      <c r="K606" s="441"/>
      <c r="L606" s="441"/>
    </row>
    <row r="607" spans="2:12" s="304" customFormat="1" ht="13.5" hidden="1" customHeight="1" x14ac:dyDescent="0.2">
      <c r="B607" s="441"/>
      <c r="C607" s="441"/>
      <c r="D607" s="441"/>
      <c r="E607" s="441"/>
      <c r="F607" s="441"/>
      <c r="G607" s="441"/>
      <c r="H607" s="441"/>
      <c r="I607" s="441"/>
      <c r="J607" s="441"/>
      <c r="K607" s="441"/>
      <c r="L607" s="441"/>
    </row>
    <row r="608" spans="2:12" s="304" customFormat="1" ht="13.5" hidden="1" customHeight="1" x14ac:dyDescent="0.2">
      <c r="B608" s="441"/>
      <c r="C608" s="441"/>
      <c r="D608" s="441"/>
      <c r="E608" s="441"/>
      <c r="F608" s="441"/>
      <c r="G608" s="441"/>
      <c r="H608" s="441"/>
      <c r="I608" s="441"/>
      <c r="J608" s="441"/>
      <c r="K608" s="441"/>
      <c r="L608" s="441"/>
    </row>
    <row r="609" spans="2:12" s="304" customFormat="1" ht="13.5" hidden="1" customHeight="1" x14ac:dyDescent="0.2">
      <c r="B609" s="441"/>
      <c r="C609" s="441"/>
      <c r="D609" s="441"/>
      <c r="E609" s="441"/>
      <c r="F609" s="441"/>
      <c r="G609" s="441"/>
      <c r="H609" s="441"/>
      <c r="I609" s="441"/>
      <c r="J609" s="441"/>
      <c r="K609" s="441"/>
      <c r="L609" s="441"/>
    </row>
    <row r="610" spans="2:12" s="304" customFormat="1" ht="13.5" hidden="1" customHeight="1" x14ac:dyDescent="0.2">
      <c r="B610" s="441"/>
      <c r="C610" s="441"/>
      <c r="D610" s="441"/>
      <c r="E610" s="441"/>
      <c r="F610" s="441"/>
      <c r="G610" s="441"/>
      <c r="H610" s="441"/>
      <c r="I610" s="441"/>
      <c r="J610" s="441"/>
      <c r="K610" s="441"/>
      <c r="L610" s="441"/>
    </row>
    <row r="611" spans="2:12" s="304" customFormat="1" ht="13.5" hidden="1" customHeight="1" x14ac:dyDescent="0.2">
      <c r="B611" s="441"/>
      <c r="C611" s="441"/>
      <c r="D611" s="441"/>
      <c r="E611" s="441"/>
      <c r="F611" s="441"/>
      <c r="G611" s="441"/>
      <c r="H611" s="441"/>
      <c r="I611" s="441"/>
      <c r="J611" s="441"/>
      <c r="K611" s="441"/>
      <c r="L611" s="441"/>
    </row>
    <row r="612" spans="2:12" s="304" customFormat="1" ht="13.5" hidden="1" customHeight="1" x14ac:dyDescent="0.2">
      <c r="B612" s="441"/>
      <c r="C612" s="441"/>
      <c r="D612" s="441"/>
      <c r="E612" s="441"/>
      <c r="F612" s="441"/>
      <c r="G612" s="441"/>
      <c r="H612" s="441"/>
      <c r="I612" s="441"/>
      <c r="J612" s="441"/>
      <c r="K612" s="441"/>
      <c r="L612" s="441"/>
    </row>
    <row r="613" spans="2:12" s="304" customFormat="1" ht="13.5" hidden="1" customHeight="1" x14ac:dyDescent="0.2">
      <c r="B613" s="441"/>
      <c r="C613" s="441"/>
      <c r="D613" s="441"/>
      <c r="E613" s="441"/>
      <c r="F613" s="441"/>
      <c r="G613" s="441"/>
      <c r="H613" s="441"/>
      <c r="I613" s="441"/>
      <c r="J613" s="441"/>
      <c r="K613" s="441"/>
      <c r="L613" s="441"/>
    </row>
    <row r="614" spans="2:12" s="304" customFormat="1" ht="13.5" customHeight="1" x14ac:dyDescent="0.2">
      <c r="B614" s="441"/>
      <c r="C614" s="441"/>
      <c r="D614" s="441"/>
      <c r="E614" s="441"/>
      <c r="F614" s="441"/>
      <c r="G614" s="441"/>
      <c r="H614" s="441"/>
      <c r="I614" s="441"/>
      <c r="J614" s="441"/>
      <c r="K614" s="441"/>
      <c r="L614" s="441"/>
    </row>
    <row r="615" spans="2:12" s="304" customFormat="1" ht="13.5" customHeight="1" x14ac:dyDescent="0.2">
      <c r="B615" s="441"/>
      <c r="C615" s="441"/>
      <c r="D615" s="441"/>
      <c r="E615" s="441"/>
      <c r="F615" s="441"/>
      <c r="G615" s="441"/>
      <c r="H615" s="441"/>
      <c r="I615" s="441"/>
      <c r="J615" s="441"/>
      <c r="K615" s="441"/>
      <c r="L615" s="441"/>
    </row>
    <row r="616" spans="2:12" s="304" customFormat="1" ht="13.5" customHeight="1" x14ac:dyDescent="0.2">
      <c r="B616" s="441"/>
      <c r="C616" s="441"/>
      <c r="D616" s="441"/>
      <c r="E616" s="441"/>
      <c r="F616" s="441"/>
      <c r="G616" s="441"/>
      <c r="H616" s="441"/>
      <c r="I616" s="441"/>
      <c r="J616" s="441"/>
      <c r="K616" s="441"/>
      <c r="L616" s="441"/>
    </row>
    <row r="617" spans="2:12" s="304" customFormat="1" ht="13.5" customHeight="1" x14ac:dyDescent="0.2">
      <c r="B617" s="441"/>
      <c r="C617" s="441"/>
      <c r="D617" s="441"/>
      <c r="E617" s="441"/>
      <c r="F617" s="441"/>
      <c r="G617" s="441"/>
      <c r="H617" s="441"/>
      <c r="I617" s="441"/>
      <c r="J617" s="441"/>
      <c r="K617" s="441"/>
      <c r="L617" s="441"/>
    </row>
    <row r="618" spans="2:12" s="304" customFormat="1" ht="13.5" customHeight="1" x14ac:dyDescent="0.2">
      <c r="B618" s="441"/>
      <c r="C618" s="441"/>
      <c r="D618" s="441"/>
      <c r="E618" s="441"/>
      <c r="F618" s="441"/>
      <c r="G618" s="441"/>
      <c r="H618" s="441"/>
      <c r="I618" s="441"/>
      <c r="J618" s="441"/>
      <c r="K618" s="441"/>
      <c r="L618" s="441"/>
    </row>
    <row r="619" spans="2:12" s="304" customFormat="1" ht="13.5" customHeight="1" x14ac:dyDescent="0.2">
      <c r="B619" s="441"/>
      <c r="C619" s="441"/>
      <c r="D619" s="441"/>
      <c r="E619" s="441"/>
      <c r="F619" s="441"/>
      <c r="G619" s="441"/>
      <c r="H619" s="441"/>
      <c r="I619" s="441"/>
      <c r="J619" s="441"/>
      <c r="K619" s="441"/>
      <c r="L619" s="441"/>
    </row>
    <row r="620" spans="2:12" s="304" customFormat="1" ht="13.5" customHeight="1" x14ac:dyDescent="0.2">
      <c r="B620" s="441"/>
      <c r="C620" s="441"/>
      <c r="D620" s="441"/>
      <c r="E620" s="441"/>
      <c r="F620" s="441"/>
      <c r="G620" s="441"/>
      <c r="H620" s="441"/>
      <c r="I620" s="441"/>
      <c r="J620" s="441"/>
      <c r="K620" s="441"/>
      <c r="L620" s="441"/>
    </row>
    <row r="621" spans="2:12" s="304" customFormat="1" ht="13.5" customHeight="1" x14ac:dyDescent="0.2">
      <c r="B621" s="441"/>
      <c r="C621" s="441"/>
      <c r="D621" s="441"/>
      <c r="E621" s="441"/>
      <c r="F621" s="441"/>
      <c r="G621" s="441"/>
      <c r="H621" s="441"/>
      <c r="I621" s="441"/>
      <c r="J621" s="441"/>
      <c r="K621" s="441"/>
      <c r="L621" s="441"/>
    </row>
    <row r="622" spans="2:12" s="304" customFormat="1" ht="13.5" customHeight="1" x14ac:dyDescent="0.2">
      <c r="B622" s="441"/>
      <c r="C622" s="441"/>
      <c r="D622" s="441"/>
      <c r="E622" s="441"/>
      <c r="F622" s="441"/>
      <c r="G622" s="441"/>
      <c r="H622" s="441"/>
      <c r="I622" s="441"/>
      <c r="J622" s="441"/>
      <c r="K622" s="441"/>
      <c r="L622" s="441"/>
    </row>
    <row r="623" spans="2:12" s="304" customFormat="1" ht="13.5" customHeight="1" x14ac:dyDescent="0.2">
      <c r="B623" s="441"/>
      <c r="C623" s="441"/>
      <c r="D623" s="441"/>
      <c r="E623" s="441"/>
      <c r="F623" s="441"/>
      <c r="G623" s="441"/>
      <c r="H623" s="441"/>
      <c r="I623" s="441"/>
      <c r="J623" s="441"/>
      <c r="K623" s="441"/>
      <c r="L623" s="441"/>
    </row>
    <row r="624" spans="2:12" s="304" customFormat="1" ht="13.5" customHeight="1" x14ac:dyDescent="0.2">
      <c r="B624" s="441"/>
      <c r="C624" s="441"/>
      <c r="D624" s="441"/>
      <c r="E624" s="441"/>
      <c r="F624" s="441"/>
      <c r="G624" s="441"/>
      <c r="H624" s="441"/>
      <c r="I624" s="441"/>
      <c r="J624" s="441"/>
      <c r="K624" s="441"/>
      <c r="L624" s="441"/>
    </row>
    <row r="625" spans="2:12" s="304" customFormat="1" ht="13.5" customHeight="1" x14ac:dyDescent="0.2">
      <c r="B625" s="441"/>
      <c r="C625" s="441"/>
      <c r="D625" s="441"/>
      <c r="E625" s="441"/>
      <c r="F625" s="441"/>
      <c r="G625" s="441"/>
      <c r="H625" s="441"/>
      <c r="I625" s="441"/>
      <c r="J625" s="441"/>
      <c r="K625" s="441"/>
      <c r="L625" s="441"/>
    </row>
    <row r="626" spans="2:12" s="304" customFormat="1" ht="13.5" customHeight="1" x14ac:dyDescent="0.2">
      <c r="B626" s="441"/>
      <c r="C626" s="441"/>
      <c r="D626" s="441"/>
      <c r="E626" s="441"/>
      <c r="F626" s="441"/>
      <c r="G626" s="441"/>
      <c r="H626" s="441"/>
      <c r="I626" s="441"/>
      <c r="J626" s="441"/>
      <c r="K626" s="441"/>
      <c r="L626" s="441"/>
    </row>
    <row r="627" spans="2:12" s="304" customFormat="1" ht="13.5" customHeight="1" x14ac:dyDescent="0.2">
      <c r="B627" s="441"/>
      <c r="C627" s="441"/>
      <c r="D627" s="441"/>
      <c r="E627" s="441"/>
      <c r="F627" s="441"/>
      <c r="G627" s="441"/>
      <c r="H627" s="441"/>
      <c r="I627" s="441"/>
      <c r="J627" s="441"/>
      <c r="K627" s="441"/>
      <c r="L627" s="441"/>
    </row>
    <row r="628" spans="2:12" s="304" customFormat="1" ht="13.5" customHeight="1" x14ac:dyDescent="0.2">
      <c r="B628" s="441"/>
      <c r="C628" s="441"/>
      <c r="D628" s="441"/>
      <c r="E628" s="441"/>
      <c r="F628" s="441"/>
      <c r="G628" s="441"/>
      <c r="H628" s="441"/>
      <c r="I628" s="441"/>
      <c r="J628" s="441"/>
      <c r="K628" s="441"/>
      <c r="L628" s="441"/>
    </row>
    <row r="629" spans="2:12" s="304" customFormat="1" ht="13.5" customHeight="1" x14ac:dyDescent="0.2">
      <c r="B629" s="441"/>
      <c r="C629" s="441"/>
      <c r="D629" s="441"/>
      <c r="E629" s="441"/>
      <c r="F629" s="441"/>
      <c r="G629" s="441"/>
      <c r="H629" s="441"/>
      <c r="I629" s="441"/>
      <c r="J629" s="441"/>
      <c r="K629" s="441"/>
      <c r="L629" s="441"/>
    </row>
    <row r="630" spans="2:12" s="304" customFormat="1" ht="13.5" customHeight="1" x14ac:dyDescent="0.2">
      <c r="B630" s="441"/>
      <c r="C630" s="441"/>
      <c r="D630" s="441"/>
      <c r="E630" s="441"/>
      <c r="F630" s="441"/>
      <c r="G630" s="441"/>
      <c r="H630" s="441"/>
      <c r="I630" s="441"/>
      <c r="J630" s="441"/>
      <c r="K630" s="441"/>
      <c r="L630" s="441"/>
    </row>
    <row r="631" spans="2:12" s="304" customFormat="1" ht="13.5" customHeight="1" x14ac:dyDescent="0.2">
      <c r="B631" s="441"/>
      <c r="C631" s="441"/>
      <c r="D631" s="441"/>
      <c r="E631" s="441"/>
      <c r="F631" s="441"/>
      <c r="G631" s="441"/>
      <c r="H631" s="441"/>
      <c r="I631" s="441"/>
      <c r="J631" s="441"/>
      <c r="K631" s="441"/>
      <c r="L631" s="441"/>
    </row>
    <row r="632" spans="2:12" ht="13.5" customHeight="1" x14ac:dyDescent="0.2">
      <c r="B632" s="441"/>
      <c r="C632" s="441"/>
      <c r="D632" s="441"/>
      <c r="E632" s="441"/>
      <c r="F632" s="441"/>
      <c r="G632" s="441"/>
      <c r="H632" s="441"/>
      <c r="I632" s="441"/>
      <c r="J632" s="441"/>
      <c r="K632" s="441"/>
      <c r="L632" s="441"/>
    </row>
    <row r="633" spans="2:12" ht="13.5" customHeight="1" x14ac:dyDescent="0.2">
      <c r="B633" s="441"/>
      <c r="C633" s="441"/>
      <c r="D633" s="441"/>
      <c r="E633" s="441"/>
      <c r="F633" s="441"/>
      <c r="G633" s="441"/>
      <c r="H633" s="441"/>
      <c r="I633" s="441"/>
      <c r="J633" s="441"/>
      <c r="K633" s="441"/>
      <c r="L633" s="441"/>
    </row>
    <row r="634" spans="2:12" ht="13.5" customHeight="1" x14ac:dyDescent="0.2">
      <c r="B634" s="441"/>
      <c r="C634" s="441"/>
      <c r="D634" s="441"/>
      <c r="E634" s="441"/>
      <c r="F634" s="441"/>
      <c r="G634" s="441"/>
      <c r="H634" s="441"/>
      <c r="I634" s="441"/>
      <c r="J634" s="441"/>
      <c r="K634" s="441"/>
      <c r="L634" s="441"/>
    </row>
    <row r="635" spans="2:12" ht="13.5" customHeight="1" x14ac:dyDescent="0.2">
      <c r="B635" s="441"/>
      <c r="C635" s="441"/>
      <c r="D635" s="441"/>
      <c r="E635" s="441"/>
      <c r="F635" s="441"/>
      <c r="G635" s="441"/>
      <c r="H635" s="441"/>
      <c r="I635" s="441"/>
      <c r="J635" s="441"/>
      <c r="K635" s="441"/>
      <c r="L635" s="441"/>
    </row>
    <row r="636" spans="2:12" ht="13.5" customHeight="1" x14ac:dyDescent="0.2">
      <c r="B636" s="441"/>
      <c r="C636" s="441"/>
      <c r="D636" s="441"/>
      <c r="E636" s="441"/>
      <c r="F636" s="441"/>
      <c r="G636" s="441"/>
      <c r="H636" s="441"/>
      <c r="I636" s="441"/>
      <c r="J636" s="441"/>
      <c r="K636" s="441"/>
      <c r="L636" s="441"/>
    </row>
    <row r="637" spans="2:12" ht="13.5" customHeight="1" x14ac:dyDescent="0.2">
      <c r="B637" s="441"/>
      <c r="C637" s="441"/>
      <c r="D637" s="441"/>
      <c r="E637" s="441"/>
      <c r="F637" s="441"/>
      <c r="G637" s="441"/>
      <c r="H637" s="441"/>
      <c r="I637" s="441"/>
      <c r="J637" s="441"/>
      <c r="K637" s="441"/>
      <c r="L637" s="441"/>
    </row>
    <row r="638" spans="2:12" ht="13.5" customHeight="1" x14ac:dyDescent="0.2">
      <c r="B638" s="441"/>
      <c r="C638" s="441"/>
      <c r="D638" s="441"/>
      <c r="E638" s="441"/>
      <c r="F638" s="441"/>
      <c r="G638" s="441"/>
      <c r="H638" s="441"/>
      <c r="I638" s="441"/>
      <c r="J638" s="441"/>
      <c r="K638" s="441"/>
      <c r="L638" s="441"/>
    </row>
    <row r="639" spans="2:12" ht="13.5" customHeight="1" x14ac:dyDescent="0.2">
      <c r="B639" s="441"/>
      <c r="C639" s="441"/>
      <c r="D639" s="441"/>
      <c r="E639" s="441"/>
      <c r="F639" s="441"/>
      <c r="G639" s="441"/>
      <c r="H639" s="441"/>
      <c r="I639" s="441"/>
      <c r="J639" s="441"/>
      <c r="K639" s="441"/>
      <c r="L639" s="441"/>
    </row>
    <row r="640" spans="2:12" ht="13.5" customHeight="1" x14ac:dyDescent="0.2">
      <c r="B640" s="441"/>
      <c r="C640" s="441"/>
      <c r="D640" s="441"/>
      <c r="E640" s="441"/>
      <c r="F640" s="441"/>
      <c r="G640" s="441"/>
      <c r="H640" s="441"/>
      <c r="I640" s="441"/>
      <c r="J640" s="441"/>
      <c r="K640" s="441"/>
      <c r="L640" s="441"/>
    </row>
    <row r="641" spans="2:14" ht="13.5" customHeight="1" x14ac:dyDescent="0.2">
      <c r="B641" s="441"/>
      <c r="C641" s="441"/>
      <c r="D641" s="441"/>
      <c r="E641" s="441"/>
      <c r="F641" s="441"/>
      <c r="G641" s="441"/>
      <c r="H641" s="441"/>
      <c r="I641" s="441"/>
      <c r="J641" s="441"/>
      <c r="K641" s="441"/>
      <c r="L641" s="441"/>
      <c r="N641" s="477" t="e">
        <f>#REF!</f>
        <v>#REF!</v>
      </c>
    </row>
    <row r="642" spans="2:14" ht="13.5" customHeight="1" x14ac:dyDescent="0.2">
      <c r="B642" s="441"/>
      <c r="C642" s="441"/>
      <c r="D642" s="441"/>
      <c r="E642" s="441"/>
      <c r="F642" s="441"/>
      <c r="G642" s="441"/>
      <c r="H642" s="441"/>
      <c r="I642" s="441"/>
      <c r="J642" s="441"/>
      <c r="K642" s="441"/>
      <c r="L642" s="441"/>
    </row>
    <row r="643" spans="2:14" ht="13.5" customHeight="1" x14ac:dyDescent="0.2">
      <c r="B643" s="441"/>
      <c r="C643" s="441"/>
      <c r="D643" s="441"/>
      <c r="E643" s="441"/>
      <c r="F643" s="441"/>
      <c r="G643" s="441"/>
      <c r="H643" s="441"/>
      <c r="I643" s="441"/>
      <c r="J643" s="441"/>
      <c r="K643" s="441"/>
      <c r="L643" s="441"/>
    </row>
    <row r="644" spans="2:14" ht="13.5" customHeight="1" x14ac:dyDescent="0.2">
      <c r="B644" s="441"/>
      <c r="C644" s="441"/>
      <c r="D644" s="441"/>
      <c r="E644" s="441"/>
      <c r="F644" s="441"/>
      <c r="G644" s="441"/>
      <c r="H644" s="441"/>
      <c r="I644" s="441"/>
      <c r="J644" s="441"/>
      <c r="K644" s="441"/>
      <c r="L644" s="441"/>
    </row>
    <row r="645" spans="2:14" ht="13.5" customHeight="1" x14ac:dyDescent="0.2">
      <c r="B645" s="441"/>
      <c r="C645" s="441"/>
      <c r="D645" s="441"/>
      <c r="E645" s="441"/>
      <c r="F645" s="441"/>
      <c r="G645" s="441"/>
      <c r="H645" s="441"/>
      <c r="I645" s="441"/>
      <c r="J645" s="441"/>
      <c r="K645" s="441"/>
      <c r="L645" s="441"/>
    </row>
    <row r="646" spans="2:14" ht="13.5" customHeight="1" x14ac:dyDescent="0.2">
      <c r="B646" s="441"/>
      <c r="C646" s="441"/>
      <c r="D646" s="441"/>
      <c r="E646" s="441"/>
      <c r="F646" s="441"/>
      <c r="G646" s="441"/>
      <c r="H646" s="441"/>
      <c r="I646" s="441"/>
      <c r="J646" s="441"/>
      <c r="K646" s="441"/>
      <c r="L646" s="441"/>
    </row>
    <row r="647" spans="2:14" ht="13.5" customHeight="1" x14ac:dyDescent="0.2">
      <c r="B647" s="441"/>
      <c r="C647" s="441"/>
      <c r="D647" s="441"/>
      <c r="E647" s="441"/>
      <c r="F647" s="441"/>
      <c r="G647" s="441"/>
      <c r="H647" s="441"/>
      <c r="I647" s="441"/>
      <c r="J647" s="441"/>
      <c r="K647" s="441"/>
      <c r="L647" s="441"/>
    </row>
    <row r="648" spans="2:14" ht="13.5" customHeight="1" x14ac:dyDescent="0.2">
      <c r="B648" s="441"/>
      <c r="C648" s="441"/>
      <c r="D648" s="441"/>
      <c r="E648" s="441"/>
      <c r="F648" s="441"/>
      <c r="G648" s="441"/>
      <c r="H648" s="441"/>
      <c r="I648" s="441"/>
      <c r="J648" s="441"/>
      <c r="K648" s="441"/>
      <c r="L648" s="441"/>
    </row>
    <row r="649" spans="2:14" ht="13.5" customHeight="1" x14ac:dyDescent="0.2">
      <c r="B649" s="441"/>
      <c r="C649" s="441"/>
      <c r="D649" s="441"/>
      <c r="E649" s="441"/>
      <c r="F649" s="441"/>
      <c r="G649" s="441"/>
      <c r="H649" s="441"/>
      <c r="I649" s="441"/>
      <c r="J649" s="441"/>
      <c r="K649" s="441"/>
      <c r="L649" s="441"/>
    </row>
    <row r="650" spans="2:14" ht="13.5" customHeight="1" x14ac:dyDescent="0.2">
      <c r="B650" s="441"/>
      <c r="C650" s="441"/>
      <c r="D650" s="441"/>
      <c r="E650" s="441"/>
      <c r="F650" s="441"/>
      <c r="G650" s="441"/>
      <c r="H650" s="441"/>
      <c r="I650" s="441"/>
      <c r="J650" s="441"/>
      <c r="K650" s="441"/>
      <c r="L650" s="441"/>
    </row>
    <row r="651" spans="2:14" ht="13.5" customHeight="1" x14ac:dyDescent="0.2">
      <c r="B651" s="441"/>
      <c r="C651" s="441"/>
      <c r="D651" s="441"/>
      <c r="E651" s="441"/>
      <c r="F651" s="441"/>
      <c r="G651" s="441"/>
      <c r="H651" s="441"/>
      <c r="I651" s="441"/>
      <c r="J651" s="441"/>
      <c r="K651" s="441"/>
      <c r="L651" s="441"/>
    </row>
    <row r="652" spans="2:14" ht="13.5" customHeight="1" x14ac:dyDescent="0.2">
      <c r="J652" s="441"/>
      <c r="K652" s="441"/>
      <c r="L652" s="441"/>
    </row>
    <row r="653" spans="2:14" ht="13.5" customHeight="1" x14ac:dyDescent="0.2"/>
    <row r="654" spans="2:14" ht="13.5" customHeight="1" x14ac:dyDescent="0.2"/>
    <row r="655" spans="2:14" ht="13.5" customHeight="1" x14ac:dyDescent="0.2"/>
    <row r="656" spans="2:14" ht="13.5" customHeight="1" x14ac:dyDescent="0.2"/>
    <row r="657" ht="13.5" customHeight="1" x14ac:dyDescent="0.2"/>
    <row r="658" ht="13.5" customHeight="1" x14ac:dyDescent="0.2"/>
    <row r="659" ht="13.5" customHeight="1" x14ac:dyDescent="0.2"/>
    <row r="660" ht="13.5" customHeight="1" x14ac:dyDescent="0.2"/>
    <row r="661" ht="0" hidden="1" customHeight="1" x14ac:dyDescent="0.2"/>
  </sheetData>
  <sheetProtection password="B0CC" sheet="1" objects="1" scenarios="1"/>
  <mergeCells count="26">
    <mergeCell ref="B96:C96"/>
    <mergeCell ref="B29:J29"/>
    <mergeCell ref="K88:K89"/>
    <mergeCell ref="K72:K73"/>
    <mergeCell ref="K59:K61"/>
    <mergeCell ref="K63:K64"/>
    <mergeCell ref="B72:C72"/>
    <mergeCell ref="B67:C67"/>
    <mergeCell ref="B68:C68"/>
    <mergeCell ref="K69:K70"/>
    <mergeCell ref="K84:K86"/>
    <mergeCell ref="B71:C71"/>
    <mergeCell ref="B65:C65"/>
    <mergeCell ref="B64:C64"/>
    <mergeCell ref="B63:C63"/>
    <mergeCell ref="B62:C62"/>
    <mergeCell ref="B88:C88"/>
    <mergeCell ref="B87:C87"/>
    <mergeCell ref="B83:C83"/>
    <mergeCell ref="B74:C74"/>
    <mergeCell ref="B73:C73"/>
    <mergeCell ref="B95:C95"/>
    <mergeCell ref="B93:C93"/>
    <mergeCell ref="B92:C92"/>
    <mergeCell ref="B90:C90"/>
    <mergeCell ref="B89:C89"/>
  </mergeCells>
  <conditionalFormatting sqref="G62:I62">
    <cfRule type="notContainsBlanks" dxfId="1" priority="2">
      <formula>LEN(TRIM(G62))&gt;0</formula>
    </cfRule>
  </conditionalFormatting>
  <conditionalFormatting sqref="F62">
    <cfRule type="notContainsBlanks" dxfId="0" priority="1">
      <formula>LEN(TRIM(F62))&gt;0</formula>
    </cfRule>
  </conditionalFormatting>
  <dataValidations count="1">
    <dataValidation type="list" allowBlank="1" showInputMessage="1" showErrorMessage="1" sqref="C11">
      <formula1>$G$105:$G$108</formula1>
    </dataValidation>
  </dataValidations>
  <pageMargins left="0.7" right="0.7" top="0.75" bottom="0.75" header="0.3" footer="0.3"/>
  <pageSetup paperSize="9" scale="38" orientation="portrait" r:id="rId1"/>
  <ignoredErrors>
    <ignoredError sqref="G89:I89"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71"/>
  <sheetViews>
    <sheetView view="pageLayout" zoomScale="115" zoomScalePageLayoutView="115" workbookViewId="0">
      <selection activeCell="F46" sqref="F46"/>
    </sheetView>
  </sheetViews>
  <sheetFormatPr defaultColWidth="0" defaultRowHeight="11.25" zeroHeight="1" x14ac:dyDescent="0.2"/>
  <cols>
    <col min="1" max="11" width="9.33203125" style="661" customWidth="1"/>
    <col min="12" max="16384" width="9.33203125" style="661" hidden="1"/>
  </cols>
  <sheetData>
    <row r="1" spans="1:10" x14ac:dyDescent="0.2"/>
    <row r="2" spans="1:10" ht="31.5" x14ac:dyDescent="0.5">
      <c r="A2" s="662" t="s">
        <v>219</v>
      </c>
    </row>
    <row r="3" spans="1:10" x14ac:dyDescent="0.2"/>
    <row r="4" spans="1:10" ht="15" x14ac:dyDescent="0.25">
      <c r="A4" s="663" t="s">
        <v>573</v>
      </c>
      <c r="B4" s="663"/>
      <c r="C4" s="663"/>
      <c r="D4" s="663"/>
      <c r="E4" s="663"/>
      <c r="F4" s="663"/>
      <c r="G4" s="663"/>
      <c r="H4" s="663"/>
      <c r="I4" s="663"/>
      <c r="J4" s="664"/>
    </row>
    <row r="5" spans="1:10" ht="15" x14ac:dyDescent="0.25">
      <c r="A5" s="664"/>
      <c r="B5" s="664"/>
      <c r="C5" s="664"/>
      <c r="D5" s="664"/>
      <c r="E5" s="664"/>
      <c r="F5" s="664"/>
      <c r="G5" s="664"/>
      <c r="H5" s="664"/>
      <c r="I5" s="664"/>
      <c r="J5" s="664"/>
    </row>
    <row r="6" spans="1:10" ht="15" x14ac:dyDescent="0.25">
      <c r="A6" s="664"/>
      <c r="B6" s="664"/>
      <c r="C6" s="664"/>
      <c r="D6" s="664"/>
      <c r="E6" s="664"/>
      <c r="F6" s="664"/>
      <c r="G6" s="664"/>
      <c r="H6" s="664"/>
      <c r="I6" s="664"/>
      <c r="J6" s="664"/>
    </row>
    <row r="7" spans="1:10" ht="15" customHeight="1" x14ac:dyDescent="0.2">
      <c r="A7" s="919" t="s">
        <v>231</v>
      </c>
      <c r="B7" s="919"/>
      <c r="C7" s="919"/>
      <c r="D7" s="919"/>
      <c r="E7" s="919"/>
      <c r="F7" s="919"/>
      <c r="G7" s="919"/>
      <c r="H7" s="919"/>
      <c r="I7" s="919"/>
      <c r="J7" s="919"/>
    </row>
    <row r="8" spans="1:10" ht="15" customHeight="1" x14ac:dyDescent="0.2">
      <c r="A8" s="919"/>
      <c r="B8" s="919"/>
      <c r="C8" s="919"/>
      <c r="D8" s="919"/>
      <c r="E8" s="919"/>
      <c r="F8" s="919"/>
      <c r="G8" s="919"/>
      <c r="H8" s="919"/>
      <c r="I8" s="919"/>
      <c r="J8" s="919"/>
    </row>
    <row r="9" spans="1:10" ht="15" customHeight="1" x14ac:dyDescent="0.2">
      <c r="A9" s="919"/>
      <c r="B9" s="919"/>
      <c r="C9" s="919"/>
      <c r="D9" s="919"/>
      <c r="E9" s="919"/>
      <c r="F9" s="919"/>
      <c r="G9" s="919"/>
      <c r="H9" s="919"/>
      <c r="I9" s="919"/>
      <c r="J9" s="919"/>
    </row>
    <row r="10" spans="1:10" ht="15" x14ac:dyDescent="0.25">
      <c r="A10" s="664"/>
      <c r="B10" s="664"/>
      <c r="C10" s="664"/>
      <c r="D10" s="664"/>
      <c r="E10" s="664"/>
      <c r="F10" s="664"/>
      <c r="G10" s="664"/>
      <c r="H10" s="664"/>
      <c r="I10" s="664"/>
      <c r="J10" s="664"/>
    </row>
    <row r="11" spans="1:10" ht="15" customHeight="1" x14ac:dyDescent="0.2">
      <c r="A11" s="920" t="s">
        <v>232</v>
      </c>
      <c r="B11" s="920"/>
      <c r="C11" s="920"/>
      <c r="D11" s="920"/>
      <c r="E11" s="920"/>
      <c r="F11" s="920"/>
      <c r="G11" s="920"/>
      <c r="H11" s="920"/>
      <c r="I11" s="920"/>
      <c r="J11" s="920"/>
    </row>
    <row r="12" spans="1:10" ht="15" customHeight="1" x14ac:dyDescent="0.2">
      <c r="A12" s="920"/>
      <c r="B12" s="920"/>
      <c r="C12" s="920"/>
      <c r="D12" s="920"/>
      <c r="E12" s="920"/>
      <c r="F12" s="920"/>
      <c r="G12" s="920"/>
      <c r="H12" s="920"/>
      <c r="I12" s="920"/>
      <c r="J12" s="920"/>
    </row>
    <row r="13" spans="1:10" ht="15" customHeight="1" x14ac:dyDescent="0.2">
      <c r="A13" s="920"/>
      <c r="B13" s="920"/>
      <c r="C13" s="920"/>
      <c r="D13" s="920"/>
      <c r="E13" s="920"/>
      <c r="F13" s="920"/>
      <c r="G13" s="920"/>
      <c r="H13" s="920"/>
      <c r="I13" s="920"/>
      <c r="J13" s="920"/>
    </row>
    <row r="14" spans="1:10" ht="15" x14ac:dyDescent="0.25">
      <c r="A14" s="664"/>
      <c r="B14" s="664"/>
      <c r="C14" s="664"/>
      <c r="D14" s="664"/>
      <c r="E14" s="664"/>
      <c r="F14" s="664"/>
      <c r="G14" s="664"/>
      <c r="H14" s="664"/>
      <c r="I14" s="664"/>
      <c r="J14" s="664"/>
    </row>
    <row r="15" spans="1:10" ht="15" customHeight="1" x14ac:dyDescent="0.2">
      <c r="A15" s="921" t="s">
        <v>226</v>
      </c>
      <c r="B15" s="921"/>
      <c r="C15" s="921"/>
      <c r="D15" s="921"/>
      <c r="E15" s="921"/>
      <c r="F15" s="921"/>
      <c r="G15" s="921"/>
      <c r="H15" s="921"/>
      <c r="I15" s="921"/>
      <c r="J15" s="921"/>
    </row>
    <row r="16" spans="1:10" ht="15" customHeight="1" x14ac:dyDescent="0.2">
      <c r="A16" s="921"/>
      <c r="B16" s="921"/>
      <c r="C16" s="921"/>
      <c r="D16" s="921"/>
      <c r="E16" s="921"/>
      <c r="F16" s="921"/>
      <c r="G16" s="921"/>
      <c r="H16" s="921"/>
      <c r="I16" s="921"/>
      <c r="J16" s="921"/>
    </row>
    <row r="17" spans="1:10" ht="15" customHeight="1" x14ac:dyDescent="0.2">
      <c r="A17" s="921"/>
      <c r="B17" s="921"/>
      <c r="C17" s="921"/>
      <c r="D17" s="921"/>
      <c r="E17" s="921"/>
      <c r="F17" s="921"/>
      <c r="G17" s="921"/>
      <c r="H17" s="921"/>
      <c r="I17" s="921"/>
      <c r="J17" s="921"/>
    </row>
    <row r="18" spans="1:10" ht="15" customHeight="1" x14ac:dyDescent="0.2">
      <c r="A18" s="921"/>
      <c r="B18" s="921"/>
      <c r="C18" s="921"/>
      <c r="D18" s="921"/>
      <c r="E18" s="921"/>
      <c r="F18" s="921"/>
      <c r="G18" s="921"/>
      <c r="H18" s="921"/>
      <c r="I18" s="921"/>
      <c r="J18" s="921"/>
    </row>
    <row r="19" spans="1:10" ht="15" x14ac:dyDescent="0.25">
      <c r="A19" s="664"/>
      <c r="B19" s="664"/>
      <c r="C19" s="664"/>
      <c r="D19" s="664"/>
      <c r="E19" s="664"/>
      <c r="F19" s="664"/>
      <c r="G19" s="664"/>
      <c r="H19" s="664"/>
      <c r="I19" s="664"/>
      <c r="J19" s="664"/>
    </row>
    <row r="20" spans="1:10" ht="15" x14ac:dyDescent="0.25">
      <c r="B20" s="664"/>
      <c r="C20" s="664"/>
      <c r="D20" s="664"/>
      <c r="E20" s="664"/>
      <c r="F20" s="664"/>
      <c r="G20" s="664"/>
      <c r="H20" s="664"/>
      <c r="I20" s="664"/>
      <c r="J20" s="664"/>
    </row>
    <row r="21" spans="1:10" ht="15" x14ac:dyDescent="0.25">
      <c r="A21" s="664"/>
      <c r="B21" s="664"/>
      <c r="C21" s="664"/>
      <c r="D21" s="664"/>
      <c r="E21" s="664"/>
      <c r="F21" s="664"/>
      <c r="G21" s="664"/>
      <c r="H21" s="664"/>
      <c r="I21" s="664"/>
      <c r="J21" s="664"/>
    </row>
    <row r="22" spans="1:10" ht="15" x14ac:dyDescent="0.25">
      <c r="J22" s="664"/>
    </row>
    <row r="23" spans="1:10" ht="15" x14ac:dyDescent="0.25">
      <c r="A23" s="664" t="s">
        <v>220</v>
      </c>
      <c r="J23" s="664"/>
    </row>
    <row r="24" spans="1:10" ht="15" x14ac:dyDescent="0.25">
      <c r="J24" s="664"/>
    </row>
    <row r="25" spans="1:10" ht="15" x14ac:dyDescent="0.25">
      <c r="A25" s="664"/>
      <c r="B25" s="664"/>
      <c r="C25" s="664"/>
      <c r="D25" s="664"/>
      <c r="E25" s="664"/>
      <c r="F25" s="664"/>
      <c r="G25" s="664"/>
      <c r="H25" s="664"/>
      <c r="I25" s="664"/>
      <c r="J25" s="664"/>
    </row>
    <row r="26" spans="1:10" ht="15" x14ac:dyDescent="0.25">
      <c r="A26" s="664"/>
      <c r="B26" s="664"/>
      <c r="C26" s="664"/>
      <c r="D26" s="664"/>
      <c r="E26" s="664"/>
      <c r="F26" s="664"/>
      <c r="G26" s="664"/>
      <c r="H26" s="664"/>
      <c r="I26" s="664"/>
      <c r="J26" s="664"/>
    </row>
    <row r="27" spans="1:10" ht="15" x14ac:dyDescent="0.25">
      <c r="A27" s="664"/>
      <c r="B27" s="664"/>
      <c r="C27" s="664"/>
      <c r="D27" s="664"/>
      <c r="E27" s="664"/>
      <c r="F27" s="664"/>
      <c r="G27" s="664"/>
      <c r="H27" s="664"/>
      <c r="I27" s="664"/>
      <c r="J27" s="664"/>
    </row>
    <row r="28" spans="1:10" ht="15" x14ac:dyDescent="0.25">
      <c r="A28" s="664"/>
      <c r="B28" s="664"/>
      <c r="C28" s="664"/>
      <c r="D28" s="664"/>
      <c r="E28" s="664"/>
      <c r="F28" s="664"/>
      <c r="G28" s="664"/>
      <c r="H28" s="664"/>
      <c r="I28" s="664"/>
      <c r="J28" s="664"/>
    </row>
    <row r="29" spans="1:10" ht="15" x14ac:dyDescent="0.25">
      <c r="A29" s="663"/>
      <c r="B29" s="663"/>
      <c r="C29" s="663"/>
      <c r="D29" s="663"/>
      <c r="E29" s="663"/>
      <c r="F29" s="664"/>
      <c r="G29" s="663"/>
      <c r="H29" s="663"/>
      <c r="I29" s="663"/>
      <c r="J29" s="664"/>
    </row>
    <row r="30" spans="1:10" ht="15" x14ac:dyDescent="0.25">
      <c r="A30" s="664"/>
      <c r="B30" s="664"/>
      <c r="C30" s="664"/>
      <c r="D30" s="664"/>
      <c r="E30" s="664"/>
      <c r="F30" s="664"/>
      <c r="G30" s="664"/>
      <c r="H30" s="664"/>
      <c r="I30" s="664"/>
      <c r="J30" s="664"/>
    </row>
    <row r="31" spans="1:10" ht="15" x14ac:dyDescent="0.25">
      <c r="A31" s="664" t="s">
        <v>574</v>
      </c>
      <c r="B31" s="664"/>
      <c r="C31" s="664"/>
      <c r="D31" s="664"/>
      <c r="E31" s="664"/>
      <c r="F31" s="664"/>
      <c r="G31" s="664" t="s">
        <v>221</v>
      </c>
      <c r="H31" s="664"/>
      <c r="I31" s="664"/>
      <c r="J31" s="665"/>
    </row>
    <row r="32" spans="1:10" ht="15" x14ac:dyDescent="0.25">
      <c r="A32" s="664" t="s">
        <v>575</v>
      </c>
      <c r="B32" s="665"/>
      <c r="C32" s="665"/>
      <c r="D32" s="665"/>
      <c r="E32" s="665"/>
      <c r="F32" s="665"/>
      <c r="G32" s="665"/>
      <c r="H32" s="665"/>
      <c r="I32" s="665"/>
      <c r="J32" s="665"/>
    </row>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sheetData>
  <mergeCells count="3">
    <mergeCell ref="A7:J9"/>
    <mergeCell ref="A11:J13"/>
    <mergeCell ref="A15:J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pageSetUpPr fitToPage="1"/>
  </sheetPr>
  <dimension ref="A1:O245"/>
  <sheetViews>
    <sheetView zoomScale="85" zoomScaleNormal="85" zoomScalePageLayoutView="80" workbookViewId="0">
      <pane ySplit="8" topLeftCell="A18" activePane="bottomLeft" state="frozen"/>
      <selection activeCell="F46" sqref="F46"/>
      <selection pane="bottomLef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34.83203125" style="73" customWidth="1"/>
    <col min="6" max="6" width="23.33203125" style="52" customWidth="1"/>
    <col min="7" max="7" width="64.5" style="82" customWidth="1"/>
    <col min="8" max="8" width="24.1640625" style="82" customWidth="1"/>
    <col min="9" max="9" width="8.33203125" style="6" customWidth="1"/>
    <col min="10" max="10" width="17" style="6" customWidth="1"/>
    <col min="11" max="11" width="16.5" style="6" customWidth="1"/>
    <col min="12" max="14" width="20.83203125" style="6" customWidth="1"/>
    <col min="15" max="16384" width="10.83203125" style="6"/>
  </cols>
  <sheetData>
    <row r="1" spans="1:15" ht="7.35" customHeight="1" x14ac:dyDescent="0.2"/>
    <row r="2" spans="1:15" ht="18" x14ac:dyDescent="0.2">
      <c r="A2" s="5">
        <v>80</v>
      </c>
      <c r="B2" s="2" t="s">
        <v>450</v>
      </c>
      <c r="G2" s="14"/>
      <c r="H2" s="6"/>
    </row>
    <row r="3" spans="1:15" ht="16.350000000000001" customHeight="1" x14ac:dyDescent="0.2">
      <c r="B3" s="43" t="str">
        <f>'Revenue - Base year'!B3</f>
        <v>Mansfield (S)</v>
      </c>
    </row>
    <row r="4" spans="1:15" ht="13.5" thickBot="1" x14ac:dyDescent="0.25">
      <c r="B4" s="817"/>
      <c r="C4" s="817"/>
      <c r="D4" s="817"/>
      <c r="E4" s="817"/>
    </row>
    <row r="5" spans="1:15" ht="8.25" customHeight="1" x14ac:dyDescent="0.2">
      <c r="C5" s="291"/>
      <c r="D5" s="292"/>
      <c r="E5" s="293"/>
      <c r="F5" s="294"/>
      <c r="G5" s="295"/>
      <c r="H5" s="295"/>
      <c r="I5" s="296"/>
    </row>
    <row r="6" spans="1:15" ht="6.75" customHeight="1" x14ac:dyDescent="0.2">
      <c r="C6" s="13"/>
      <c r="D6" s="14"/>
      <c r="E6" s="75"/>
      <c r="F6" s="54"/>
      <c r="G6" s="133"/>
      <c r="H6" s="133"/>
      <c r="I6" s="31"/>
    </row>
    <row r="7" spans="1:15" ht="44.25" customHeight="1" x14ac:dyDescent="0.2">
      <c r="C7" s="13"/>
      <c r="D7" s="14"/>
      <c r="E7" s="297" t="s">
        <v>92</v>
      </c>
      <c r="F7" s="298" t="s">
        <v>113</v>
      </c>
      <c r="G7" s="299" t="s">
        <v>100</v>
      </c>
      <c r="H7" s="417" t="s">
        <v>90</v>
      </c>
      <c r="I7" s="31"/>
    </row>
    <row r="8" spans="1:15" ht="9.75" customHeight="1" x14ac:dyDescent="0.2">
      <c r="C8" s="13"/>
      <c r="D8" s="14"/>
      <c r="E8" s="75"/>
      <c r="F8" s="55"/>
      <c r="G8" s="133"/>
      <c r="H8" s="133"/>
      <c r="I8" s="31"/>
    </row>
    <row r="9" spans="1:15" ht="7.5" customHeight="1" x14ac:dyDescent="0.2">
      <c r="C9" s="13"/>
      <c r="D9" s="14"/>
      <c r="E9" s="75"/>
      <c r="F9" s="55"/>
      <c r="G9" s="133"/>
      <c r="H9" s="133"/>
      <c r="I9" s="31"/>
    </row>
    <row r="10" spans="1:15" ht="38.25" x14ac:dyDescent="0.2">
      <c r="C10" s="13"/>
      <c r="D10" s="19">
        <v>1</v>
      </c>
      <c r="E10" s="601" t="s">
        <v>486</v>
      </c>
      <c r="F10" s="602" t="s">
        <v>115</v>
      </c>
      <c r="G10" s="603" t="s">
        <v>514</v>
      </c>
      <c r="H10" s="604">
        <v>9.64</v>
      </c>
      <c r="I10" s="31"/>
    </row>
    <row r="11" spans="1:15" ht="25.5" x14ac:dyDescent="0.2">
      <c r="C11" s="13"/>
      <c r="D11" s="79">
        <f>D10+1</f>
        <v>2</v>
      </c>
      <c r="E11" s="605" t="s">
        <v>492</v>
      </c>
      <c r="F11" s="606" t="s">
        <v>115</v>
      </c>
      <c r="G11" s="607" t="s">
        <v>520</v>
      </c>
      <c r="H11" s="608">
        <v>2.17</v>
      </c>
      <c r="I11" s="31"/>
    </row>
    <row r="12" spans="1:15" s="77" customFormat="1" ht="102" x14ac:dyDescent="0.2">
      <c r="C12" s="78"/>
      <c r="D12" s="19">
        <f>D11+1</f>
        <v>3</v>
      </c>
      <c r="E12" s="605" t="s">
        <v>495</v>
      </c>
      <c r="F12" s="606" t="s">
        <v>115</v>
      </c>
      <c r="G12" s="607" t="s">
        <v>523</v>
      </c>
      <c r="H12" s="608">
        <v>0</v>
      </c>
      <c r="I12" s="31"/>
      <c r="J12" s="6"/>
      <c r="K12" s="6"/>
    </row>
    <row r="13" spans="1:15" ht="38.25" x14ac:dyDescent="0.2">
      <c r="C13" s="13"/>
      <c r="D13" s="19">
        <f>D12+1</f>
        <v>4</v>
      </c>
      <c r="E13" s="605" t="s">
        <v>482</v>
      </c>
      <c r="F13" s="606" t="s">
        <v>114</v>
      </c>
      <c r="G13" s="609" t="s">
        <v>510</v>
      </c>
      <c r="H13" s="608">
        <v>1</v>
      </c>
      <c r="I13" s="31"/>
    </row>
    <row r="14" spans="1:15" ht="63.75" x14ac:dyDescent="0.2">
      <c r="C14" s="13"/>
      <c r="D14" s="19">
        <f>D13+1</f>
        <v>5</v>
      </c>
      <c r="E14" s="605" t="s">
        <v>487</v>
      </c>
      <c r="F14" s="606" t="s">
        <v>115</v>
      </c>
      <c r="G14" s="609" t="s">
        <v>515</v>
      </c>
      <c r="H14" s="608">
        <v>5.12</v>
      </c>
      <c r="I14" s="31"/>
      <c r="L14" s="77"/>
      <c r="M14" s="77"/>
      <c r="N14" s="77"/>
      <c r="O14" s="77"/>
    </row>
    <row r="15" spans="1:15" ht="25.5" x14ac:dyDescent="0.2">
      <c r="C15" s="13"/>
      <c r="D15" s="79">
        <f t="shared" ref="D15:D78" si="0">D14+1</f>
        <v>6</v>
      </c>
      <c r="E15" s="605" t="s">
        <v>505</v>
      </c>
      <c r="F15" s="606" t="s">
        <v>99</v>
      </c>
      <c r="G15" s="609" t="s">
        <v>536</v>
      </c>
      <c r="H15" s="608">
        <v>0</v>
      </c>
      <c r="I15" s="31"/>
    </row>
    <row r="16" spans="1:15" ht="12.75" customHeight="1" x14ac:dyDescent="0.2">
      <c r="C16" s="13"/>
      <c r="D16" s="19">
        <f t="shared" si="0"/>
        <v>7</v>
      </c>
      <c r="E16" s="605" t="s">
        <v>490</v>
      </c>
      <c r="F16" s="606" t="s">
        <v>114</v>
      </c>
      <c r="G16" s="609" t="s">
        <v>518</v>
      </c>
      <c r="H16" s="608">
        <v>5.0999999999999996</v>
      </c>
      <c r="I16" s="31"/>
    </row>
    <row r="17" spans="3:9" ht="12.75" customHeight="1" x14ac:dyDescent="0.2">
      <c r="C17" s="13"/>
      <c r="D17" s="19">
        <f t="shared" si="0"/>
        <v>8</v>
      </c>
      <c r="E17" s="605" t="s">
        <v>500</v>
      </c>
      <c r="F17" s="606" t="s">
        <v>99</v>
      </c>
      <c r="G17" s="609" t="s">
        <v>529</v>
      </c>
      <c r="H17" s="608">
        <v>4.8</v>
      </c>
      <c r="I17" s="31"/>
    </row>
    <row r="18" spans="3:9" ht="12.75" customHeight="1" x14ac:dyDescent="0.2">
      <c r="C18" s="13"/>
      <c r="D18" s="19">
        <f t="shared" si="0"/>
        <v>9</v>
      </c>
      <c r="E18" s="605" t="s">
        <v>539</v>
      </c>
      <c r="F18" s="606" t="s">
        <v>115</v>
      </c>
      <c r="G18" s="609" t="s">
        <v>508</v>
      </c>
      <c r="H18" s="608">
        <v>1.4</v>
      </c>
      <c r="I18" s="31"/>
    </row>
    <row r="19" spans="3:9" ht="12.75" customHeight="1" x14ac:dyDescent="0.2">
      <c r="C19" s="13"/>
      <c r="D19" s="79">
        <f t="shared" si="0"/>
        <v>10</v>
      </c>
      <c r="E19" s="605" t="s">
        <v>488</v>
      </c>
      <c r="F19" s="606" t="s">
        <v>99</v>
      </c>
      <c r="G19" s="609" t="s">
        <v>516</v>
      </c>
      <c r="H19" s="608">
        <v>1</v>
      </c>
      <c r="I19" s="31"/>
    </row>
    <row r="20" spans="3:9" ht="12.75" customHeight="1" x14ac:dyDescent="0.2">
      <c r="C20" s="13"/>
      <c r="D20" s="19">
        <f t="shared" si="0"/>
        <v>11</v>
      </c>
      <c r="E20" s="605" t="s">
        <v>496</v>
      </c>
      <c r="F20" s="606" t="s">
        <v>99</v>
      </c>
      <c r="G20" s="609" t="s">
        <v>524</v>
      </c>
      <c r="H20" s="608">
        <v>0.6</v>
      </c>
      <c r="I20" s="31"/>
    </row>
    <row r="21" spans="3:9" ht="12.75" customHeight="1" x14ac:dyDescent="0.2">
      <c r="C21" s="13"/>
      <c r="D21" s="19">
        <f t="shared" si="0"/>
        <v>12</v>
      </c>
      <c r="E21" s="605" t="s">
        <v>489</v>
      </c>
      <c r="F21" s="606" t="s">
        <v>115</v>
      </c>
      <c r="G21" s="609" t="s">
        <v>517</v>
      </c>
      <c r="H21" s="608">
        <v>6.88</v>
      </c>
      <c r="I21" s="31"/>
    </row>
    <row r="22" spans="3:9" ht="12.75" customHeight="1" x14ac:dyDescent="0.2">
      <c r="C22" s="13"/>
      <c r="D22" s="79">
        <f t="shared" si="0"/>
        <v>13</v>
      </c>
      <c r="E22" s="605" t="s">
        <v>501</v>
      </c>
      <c r="F22" s="606" t="s">
        <v>115</v>
      </c>
      <c r="G22" s="609" t="s">
        <v>532</v>
      </c>
      <c r="H22" s="608">
        <v>3</v>
      </c>
      <c r="I22" s="31"/>
    </row>
    <row r="23" spans="3:9" ht="12.75" customHeight="1" x14ac:dyDescent="0.2">
      <c r="C23" s="13"/>
      <c r="D23" s="19">
        <f t="shared" si="0"/>
        <v>14</v>
      </c>
      <c r="E23" s="605" t="s">
        <v>483</v>
      </c>
      <c r="F23" s="606" t="s">
        <v>114</v>
      </c>
      <c r="G23" s="609" t="s">
        <v>511</v>
      </c>
      <c r="H23" s="608">
        <v>4.8499999999999996</v>
      </c>
      <c r="I23" s="31"/>
    </row>
    <row r="24" spans="3:9" ht="12.75" customHeight="1" x14ac:dyDescent="0.2">
      <c r="C24" s="13"/>
      <c r="D24" s="19">
        <f t="shared" si="0"/>
        <v>15</v>
      </c>
      <c r="E24" s="605" t="s">
        <v>504</v>
      </c>
      <c r="F24" s="606" t="s">
        <v>114</v>
      </c>
      <c r="G24" s="609" t="s">
        <v>535</v>
      </c>
      <c r="H24" s="608">
        <f>5.5-2</f>
        <v>3.5</v>
      </c>
      <c r="I24" s="31"/>
    </row>
    <row r="25" spans="3:9" ht="12.75" customHeight="1" x14ac:dyDescent="0.2">
      <c r="C25" s="13"/>
      <c r="D25" s="19">
        <f t="shared" si="0"/>
        <v>16</v>
      </c>
      <c r="E25" s="605" t="s">
        <v>497</v>
      </c>
      <c r="F25" s="606" t="s">
        <v>115</v>
      </c>
      <c r="G25" s="609" t="s">
        <v>525</v>
      </c>
      <c r="H25" s="608">
        <v>1.8</v>
      </c>
      <c r="I25" s="31"/>
    </row>
    <row r="26" spans="3:9" ht="12.75" customHeight="1" x14ac:dyDescent="0.2">
      <c r="C26" s="13"/>
      <c r="D26" s="79">
        <f t="shared" si="0"/>
        <v>17</v>
      </c>
      <c r="E26" s="605" t="s">
        <v>506</v>
      </c>
      <c r="F26" s="606" t="s">
        <v>114</v>
      </c>
      <c r="G26" s="609" t="s">
        <v>537</v>
      </c>
      <c r="H26" s="608">
        <f>2.88-0.28</f>
        <v>2.5999999999999996</v>
      </c>
      <c r="I26" s="31"/>
    </row>
    <row r="27" spans="3:9" ht="12.75" customHeight="1" x14ac:dyDescent="0.2">
      <c r="C27" s="13"/>
      <c r="D27" s="19">
        <f t="shared" si="0"/>
        <v>18</v>
      </c>
      <c r="E27" s="605" t="s">
        <v>491</v>
      </c>
      <c r="F27" s="606" t="s">
        <v>99</v>
      </c>
      <c r="G27" s="609" t="s">
        <v>519</v>
      </c>
      <c r="H27" s="608">
        <v>2.2000000000000002</v>
      </c>
      <c r="I27" s="31"/>
    </row>
    <row r="28" spans="3:9" ht="12.75" customHeight="1" x14ac:dyDescent="0.2">
      <c r="C28" s="13"/>
      <c r="D28" s="19">
        <f t="shared" si="0"/>
        <v>19</v>
      </c>
      <c r="E28" s="605" t="s">
        <v>503</v>
      </c>
      <c r="F28" s="606" t="s">
        <v>115</v>
      </c>
      <c r="G28" s="609" t="s">
        <v>534</v>
      </c>
      <c r="H28" s="608">
        <f>8</f>
        <v>8</v>
      </c>
      <c r="I28" s="31"/>
    </row>
    <row r="29" spans="3:9" ht="12.75" customHeight="1" x14ac:dyDescent="0.2">
      <c r="C29" s="13"/>
      <c r="D29" s="19">
        <f t="shared" si="0"/>
        <v>20</v>
      </c>
      <c r="E29" s="605" t="s">
        <v>498</v>
      </c>
      <c r="F29" s="606" t="s">
        <v>115</v>
      </c>
      <c r="G29" s="609" t="s">
        <v>526</v>
      </c>
      <c r="H29" s="608">
        <v>2.2999999999999998</v>
      </c>
      <c r="I29" s="31"/>
    </row>
    <row r="30" spans="3:9" ht="12.75" customHeight="1" x14ac:dyDescent="0.2">
      <c r="C30" s="13"/>
      <c r="D30" s="79">
        <f t="shared" si="0"/>
        <v>21</v>
      </c>
      <c r="E30" s="605" t="s">
        <v>493</v>
      </c>
      <c r="F30" s="606" t="s">
        <v>115</v>
      </c>
      <c r="G30" s="609" t="s">
        <v>521</v>
      </c>
      <c r="H30" s="608">
        <v>2</v>
      </c>
      <c r="I30" s="31"/>
    </row>
    <row r="31" spans="3:9" ht="12.75" customHeight="1" x14ac:dyDescent="0.2">
      <c r="C31" s="13"/>
      <c r="D31" s="19">
        <f t="shared" si="0"/>
        <v>22</v>
      </c>
      <c r="E31" s="605" t="s">
        <v>502</v>
      </c>
      <c r="F31" s="606" t="s">
        <v>115</v>
      </c>
      <c r="G31" s="609" t="s">
        <v>533</v>
      </c>
      <c r="H31" s="608">
        <v>6</v>
      </c>
      <c r="I31" s="31"/>
    </row>
    <row r="32" spans="3:9" ht="12.75" customHeight="1" x14ac:dyDescent="0.2">
      <c r="C32" s="13"/>
      <c r="D32" s="19">
        <f t="shared" si="0"/>
        <v>23</v>
      </c>
      <c r="E32" s="605" t="s">
        <v>484</v>
      </c>
      <c r="F32" s="606" t="s">
        <v>99</v>
      </c>
      <c r="G32" s="609" t="s">
        <v>512</v>
      </c>
      <c r="H32" s="608">
        <v>2.8</v>
      </c>
      <c r="I32" s="31"/>
    </row>
    <row r="33" spans="3:9" ht="12.75" customHeight="1" x14ac:dyDescent="0.2">
      <c r="C33" s="13"/>
      <c r="D33" s="79">
        <f t="shared" si="0"/>
        <v>24</v>
      </c>
      <c r="E33" s="605" t="s">
        <v>507</v>
      </c>
      <c r="F33" s="606" t="s">
        <v>99</v>
      </c>
      <c r="G33" s="609" t="s">
        <v>538</v>
      </c>
      <c r="H33" s="608">
        <v>0.5</v>
      </c>
      <c r="I33" s="31"/>
    </row>
    <row r="34" spans="3:9" ht="12.75" customHeight="1" x14ac:dyDescent="0.2">
      <c r="C34" s="13"/>
      <c r="D34" s="19">
        <f t="shared" si="0"/>
        <v>25</v>
      </c>
      <c r="E34" s="605" t="s">
        <v>131</v>
      </c>
      <c r="F34" s="606" t="s">
        <v>115</v>
      </c>
      <c r="G34" s="609" t="s">
        <v>531</v>
      </c>
      <c r="H34" s="608">
        <v>14</v>
      </c>
      <c r="I34" s="31"/>
    </row>
    <row r="35" spans="3:9" ht="12.75" customHeight="1" x14ac:dyDescent="0.2">
      <c r="C35" s="13"/>
      <c r="D35" s="19">
        <f t="shared" si="0"/>
        <v>26</v>
      </c>
      <c r="E35" s="605" t="s">
        <v>589</v>
      </c>
      <c r="F35" s="606" t="s">
        <v>115</v>
      </c>
      <c r="G35" s="609" t="s">
        <v>530</v>
      </c>
      <c r="H35" s="608">
        <v>1</v>
      </c>
      <c r="I35" s="31"/>
    </row>
    <row r="36" spans="3:9" ht="12.75" customHeight="1" x14ac:dyDescent="0.2">
      <c r="C36" s="13"/>
      <c r="D36" s="19">
        <f t="shared" si="0"/>
        <v>27</v>
      </c>
      <c r="E36" s="605" t="s">
        <v>494</v>
      </c>
      <c r="F36" s="606" t="s">
        <v>115</v>
      </c>
      <c r="G36" s="609" t="s">
        <v>522</v>
      </c>
      <c r="H36" s="608">
        <v>0.67</v>
      </c>
      <c r="I36" s="31"/>
    </row>
    <row r="37" spans="3:9" ht="12.75" customHeight="1" x14ac:dyDescent="0.2">
      <c r="C37" s="13"/>
      <c r="D37" s="79">
        <f t="shared" si="0"/>
        <v>28</v>
      </c>
      <c r="E37" s="605" t="s">
        <v>499</v>
      </c>
      <c r="F37" s="606" t="s">
        <v>115</v>
      </c>
      <c r="G37" s="609" t="s">
        <v>527</v>
      </c>
      <c r="H37" s="608">
        <v>3</v>
      </c>
      <c r="I37" s="31"/>
    </row>
    <row r="38" spans="3:9" ht="12.75" customHeight="1" x14ac:dyDescent="0.2">
      <c r="C38" s="13"/>
      <c r="D38" s="19">
        <f t="shared" si="0"/>
        <v>29</v>
      </c>
      <c r="E38" s="605" t="s">
        <v>485</v>
      </c>
      <c r="F38" s="606" t="s">
        <v>99</v>
      </c>
      <c r="G38" s="609" t="s">
        <v>513</v>
      </c>
      <c r="H38" s="608">
        <v>0</v>
      </c>
      <c r="I38" s="31"/>
    </row>
    <row r="39" spans="3:9" ht="12.75" customHeight="1" x14ac:dyDescent="0.2">
      <c r="C39" s="13"/>
      <c r="D39" s="19">
        <f t="shared" si="0"/>
        <v>30</v>
      </c>
      <c r="E39" s="605" t="s">
        <v>481</v>
      </c>
      <c r="F39" s="606" t="s">
        <v>115</v>
      </c>
      <c r="G39" s="609" t="s">
        <v>509</v>
      </c>
      <c r="H39" s="608">
        <v>0.8</v>
      </c>
      <c r="I39" s="31"/>
    </row>
    <row r="40" spans="3:9" ht="12.75" customHeight="1" x14ac:dyDescent="0.2">
      <c r="C40" s="13"/>
      <c r="D40" s="19">
        <f t="shared" si="0"/>
        <v>31</v>
      </c>
      <c r="E40" s="605" t="s">
        <v>136</v>
      </c>
      <c r="F40" s="606" t="s">
        <v>115</v>
      </c>
      <c r="G40" s="609" t="s">
        <v>528</v>
      </c>
      <c r="H40" s="608">
        <v>1</v>
      </c>
      <c r="I40" s="31"/>
    </row>
    <row r="41" spans="3:9" ht="12.75" customHeight="1" x14ac:dyDescent="0.2">
      <c r="C41" s="13"/>
      <c r="D41" s="79">
        <f t="shared" si="0"/>
        <v>32</v>
      </c>
      <c r="E41" s="605"/>
      <c r="F41" s="606"/>
      <c r="G41" s="609"/>
      <c r="H41" s="608"/>
      <c r="I41" s="31"/>
    </row>
    <row r="42" spans="3:9" ht="12.75" customHeight="1" x14ac:dyDescent="0.2">
      <c r="C42" s="13"/>
      <c r="D42" s="19">
        <f t="shared" si="0"/>
        <v>33</v>
      </c>
      <c r="E42" s="605"/>
      <c r="F42" s="606"/>
      <c r="G42" s="609"/>
      <c r="H42" s="608"/>
      <c r="I42" s="31"/>
    </row>
    <row r="43" spans="3:9" ht="12.75" customHeight="1" x14ac:dyDescent="0.2">
      <c r="C43" s="13"/>
      <c r="D43" s="19">
        <f t="shared" si="0"/>
        <v>34</v>
      </c>
      <c r="E43" s="605"/>
      <c r="F43" s="606"/>
      <c r="G43" s="609"/>
      <c r="H43" s="608"/>
      <c r="I43" s="31"/>
    </row>
    <row r="44" spans="3:9" ht="12.75" customHeight="1" x14ac:dyDescent="0.2">
      <c r="C44" s="13"/>
      <c r="D44" s="79">
        <f t="shared" si="0"/>
        <v>35</v>
      </c>
      <c r="E44" s="605"/>
      <c r="F44" s="606"/>
      <c r="G44" s="609"/>
      <c r="H44" s="608"/>
      <c r="I44" s="31"/>
    </row>
    <row r="45" spans="3:9" ht="12.75" customHeight="1" x14ac:dyDescent="0.2">
      <c r="C45" s="13"/>
      <c r="D45" s="19">
        <f t="shared" si="0"/>
        <v>36</v>
      </c>
      <c r="E45" s="605"/>
      <c r="F45" s="606"/>
      <c r="G45" s="609"/>
      <c r="H45" s="608"/>
      <c r="I45" s="31"/>
    </row>
    <row r="46" spans="3:9" ht="12.75" customHeight="1" x14ac:dyDescent="0.2">
      <c r="C46" s="13"/>
      <c r="D46" s="19">
        <f t="shared" si="0"/>
        <v>37</v>
      </c>
      <c r="E46" s="605"/>
      <c r="F46" s="606"/>
      <c r="G46" s="609"/>
      <c r="H46" s="608"/>
      <c r="I46" s="31"/>
    </row>
    <row r="47" spans="3:9" ht="12.75" customHeight="1" x14ac:dyDescent="0.2">
      <c r="C47" s="13"/>
      <c r="D47" s="19">
        <f t="shared" si="0"/>
        <v>38</v>
      </c>
      <c r="E47" s="605"/>
      <c r="F47" s="606"/>
      <c r="G47" s="609"/>
      <c r="H47" s="608"/>
      <c r="I47" s="31"/>
    </row>
    <row r="48" spans="3:9" ht="12.75" customHeight="1" x14ac:dyDescent="0.2">
      <c r="C48" s="13"/>
      <c r="D48" s="79">
        <f t="shared" si="0"/>
        <v>39</v>
      </c>
      <c r="E48" s="605"/>
      <c r="F48" s="606"/>
      <c r="G48" s="609"/>
      <c r="H48" s="608"/>
      <c r="I48" s="31"/>
    </row>
    <row r="49" spans="3:12" ht="12.75" customHeight="1" x14ac:dyDescent="0.2">
      <c r="C49" s="13"/>
      <c r="D49" s="19">
        <f t="shared" si="0"/>
        <v>40</v>
      </c>
      <c r="E49" s="605"/>
      <c r="F49" s="606"/>
      <c r="G49" s="609"/>
      <c r="H49" s="608"/>
      <c r="I49" s="31"/>
    </row>
    <row r="50" spans="3:12" ht="12.75" customHeight="1" x14ac:dyDescent="0.2">
      <c r="C50" s="13"/>
      <c r="D50" s="19">
        <f t="shared" si="0"/>
        <v>41</v>
      </c>
      <c r="E50" s="605"/>
      <c r="F50" s="606"/>
      <c r="G50" s="609"/>
      <c r="H50" s="608"/>
      <c r="I50" s="31"/>
    </row>
    <row r="51" spans="3:12" ht="12.75" customHeight="1" x14ac:dyDescent="0.2">
      <c r="C51" s="13"/>
      <c r="D51" s="19">
        <f t="shared" si="0"/>
        <v>42</v>
      </c>
      <c r="E51" s="605"/>
      <c r="F51" s="606"/>
      <c r="G51" s="609"/>
      <c r="H51" s="608"/>
      <c r="I51" s="31"/>
    </row>
    <row r="52" spans="3:12" ht="12.75" customHeight="1" x14ac:dyDescent="0.2">
      <c r="C52" s="13"/>
      <c r="D52" s="79">
        <f t="shared" si="0"/>
        <v>43</v>
      </c>
      <c r="E52" s="605"/>
      <c r="F52" s="606"/>
      <c r="G52" s="609"/>
      <c r="H52" s="608"/>
      <c r="I52" s="31"/>
    </row>
    <row r="53" spans="3:12" ht="12.75" customHeight="1" x14ac:dyDescent="0.2">
      <c r="C53" s="13"/>
      <c r="D53" s="19">
        <f t="shared" si="0"/>
        <v>44</v>
      </c>
      <c r="E53" s="605"/>
      <c r="F53" s="606"/>
      <c r="G53" s="609"/>
      <c r="H53" s="608"/>
      <c r="I53" s="31"/>
    </row>
    <row r="54" spans="3:12" ht="12.75" customHeight="1" x14ac:dyDescent="0.2">
      <c r="C54" s="13"/>
      <c r="D54" s="19">
        <f t="shared" si="0"/>
        <v>45</v>
      </c>
      <c r="E54" s="605"/>
      <c r="F54" s="606"/>
      <c r="G54" s="610"/>
      <c r="H54" s="608"/>
      <c r="I54" s="31"/>
    </row>
    <row r="55" spans="3:12" ht="12.75" customHeight="1" x14ac:dyDescent="0.2">
      <c r="C55" s="13"/>
      <c r="D55" s="79">
        <f t="shared" si="0"/>
        <v>46</v>
      </c>
      <c r="E55" s="605"/>
      <c r="F55" s="606"/>
      <c r="G55" s="610"/>
      <c r="H55" s="608"/>
      <c r="I55" s="31"/>
    </row>
    <row r="56" spans="3:12" ht="12.75" customHeight="1" x14ac:dyDescent="0.2">
      <c r="C56" s="13"/>
      <c r="D56" s="19">
        <f t="shared" si="0"/>
        <v>47</v>
      </c>
      <c r="E56" s="605"/>
      <c r="F56" s="606"/>
      <c r="G56" s="610"/>
      <c r="H56" s="608"/>
      <c r="I56" s="31"/>
    </row>
    <row r="57" spans="3:12" ht="12.75" customHeight="1" x14ac:dyDescent="0.2">
      <c r="C57" s="13"/>
      <c r="D57" s="19">
        <f t="shared" si="0"/>
        <v>48</v>
      </c>
      <c r="E57" s="605"/>
      <c r="F57" s="606"/>
      <c r="G57" s="610"/>
      <c r="H57" s="608"/>
      <c r="I57" s="31"/>
    </row>
    <row r="58" spans="3:12" ht="12.75" customHeight="1" x14ac:dyDescent="0.2">
      <c r="C58" s="13"/>
      <c r="D58" s="19">
        <f t="shared" si="0"/>
        <v>49</v>
      </c>
      <c r="E58" s="605"/>
      <c r="F58" s="606"/>
      <c r="G58" s="610"/>
      <c r="H58" s="608"/>
      <c r="I58" s="31"/>
      <c r="L58" s="14"/>
    </row>
    <row r="59" spans="3:12" ht="12.75" customHeight="1" x14ac:dyDescent="0.2">
      <c r="C59" s="13"/>
      <c r="D59" s="79">
        <f t="shared" si="0"/>
        <v>50</v>
      </c>
      <c r="E59" s="605"/>
      <c r="F59" s="606"/>
      <c r="G59" s="610"/>
      <c r="H59" s="608"/>
      <c r="I59" s="31"/>
    </row>
    <row r="60" spans="3:12" ht="12.75" customHeight="1" x14ac:dyDescent="0.2">
      <c r="C60" s="13"/>
      <c r="D60" s="19">
        <f t="shared" si="0"/>
        <v>51</v>
      </c>
      <c r="E60" s="605"/>
      <c r="F60" s="606"/>
      <c r="G60" s="610"/>
      <c r="H60" s="608"/>
      <c r="I60" s="31"/>
    </row>
    <row r="61" spans="3:12" ht="12.75" customHeight="1" x14ac:dyDescent="0.2">
      <c r="C61" s="13"/>
      <c r="D61" s="19">
        <f t="shared" si="0"/>
        <v>52</v>
      </c>
      <c r="E61" s="605"/>
      <c r="F61" s="606"/>
      <c r="G61" s="610"/>
      <c r="H61" s="608"/>
      <c r="I61" s="31"/>
    </row>
    <row r="62" spans="3:12" ht="12.75" customHeight="1" x14ac:dyDescent="0.2">
      <c r="C62" s="13"/>
      <c r="D62" s="19">
        <f t="shared" si="0"/>
        <v>53</v>
      </c>
      <c r="E62" s="605"/>
      <c r="F62" s="606"/>
      <c r="G62" s="610"/>
      <c r="H62" s="608"/>
      <c r="I62" s="31"/>
    </row>
    <row r="63" spans="3:12" ht="12.75" customHeight="1" x14ac:dyDescent="0.2">
      <c r="C63" s="13"/>
      <c r="D63" s="79">
        <f t="shared" si="0"/>
        <v>54</v>
      </c>
      <c r="E63" s="605"/>
      <c r="F63" s="606"/>
      <c r="G63" s="610"/>
      <c r="H63" s="608"/>
      <c r="I63" s="31"/>
    </row>
    <row r="64" spans="3:12" ht="12.75" customHeight="1" x14ac:dyDescent="0.2">
      <c r="C64" s="13"/>
      <c r="D64" s="19">
        <f t="shared" si="0"/>
        <v>55</v>
      </c>
      <c r="E64" s="605"/>
      <c r="F64" s="606"/>
      <c r="G64" s="610"/>
      <c r="H64" s="608"/>
      <c r="I64" s="31"/>
    </row>
    <row r="65" spans="3:15" ht="12.75" customHeight="1" x14ac:dyDescent="0.2">
      <c r="C65" s="13"/>
      <c r="D65" s="19">
        <f t="shared" si="0"/>
        <v>56</v>
      </c>
      <c r="E65" s="605"/>
      <c r="F65" s="606"/>
      <c r="G65" s="610"/>
      <c r="H65" s="608"/>
      <c r="I65" s="31"/>
    </row>
    <row r="66" spans="3:15" ht="12.75" customHeight="1" x14ac:dyDescent="0.2">
      <c r="C66" s="13"/>
      <c r="D66" s="79">
        <f t="shared" si="0"/>
        <v>57</v>
      </c>
      <c r="E66" s="605"/>
      <c r="F66" s="606"/>
      <c r="G66" s="610"/>
      <c r="H66" s="608"/>
      <c r="I66" s="31"/>
    </row>
    <row r="67" spans="3:15" ht="12.75" customHeight="1" x14ac:dyDescent="0.2">
      <c r="C67" s="13"/>
      <c r="D67" s="19">
        <f t="shared" si="0"/>
        <v>58</v>
      </c>
      <c r="E67" s="605"/>
      <c r="F67" s="606"/>
      <c r="G67" s="610"/>
      <c r="H67" s="608"/>
      <c r="I67" s="31"/>
    </row>
    <row r="68" spans="3:15" ht="12.75" customHeight="1" x14ac:dyDescent="0.2">
      <c r="C68" s="13"/>
      <c r="D68" s="19">
        <f t="shared" si="0"/>
        <v>59</v>
      </c>
      <c r="E68" s="605"/>
      <c r="F68" s="606"/>
      <c r="G68" s="610"/>
      <c r="H68" s="608"/>
      <c r="I68" s="31"/>
    </row>
    <row r="69" spans="3:15" ht="12.75" customHeight="1" x14ac:dyDescent="0.2">
      <c r="C69" s="13"/>
      <c r="D69" s="79">
        <f t="shared" si="0"/>
        <v>60</v>
      </c>
      <c r="E69" s="605"/>
      <c r="F69" s="606"/>
      <c r="G69" s="610"/>
      <c r="H69" s="608"/>
      <c r="I69" s="31"/>
    </row>
    <row r="70" spans="3:15" ht="12.75" customHeight="1" x14ac:dyDescent="0.2">
      <c r="C70" s="13"/>
      <c r="D70" s="19">
        <f t="shared" si="0"/>
        <v>61</v>
      </c>
      <c r="E70" s="605"/>
      <c r="F70" s="606"/>
      <c r="G70" s="610"/>
      <c r="H70" s="608"/>
      <c r="I70" s="31"/>
    </row>
    <row r="71" spans="3:15" ht="12.75" customHeight="1" x14ac:dyDescent="0.2">
      <c r="C71" s="13"/>
      <c r="D71" s="19">
        <f t="shared" si="0"/>
        <v>62</v>
      </c>
      <c r="E71" s="605"/>
      <c r="F71" s="606"/>
      <c r="G71" s="610"/>
      <c r="H71" s="608"/>
      <c r="I71" s="31"/>
    </row>
    <row r="72" spans="3:15" ht="12.75" customHeight="1" x14ac:dyDescent="0.2">
      <c r="C72" s="13"/>
      <c r="D72" s="79">
        <f t="shared" si="0"/>
        <v>63</v>
      </c>
      <c r="E72" s="605"/>
      <c r="F72" s="606"/>
      <c r="G72" s="610"/>
      <c r="H72" s="608"/>
      <c r="I72" s="31"/>
    </row>
    <row r="73" spans="3:15" ht="12.75" customHeight="1" x14ac:dyDescent="0.2">
      <c r="C73" s="13"/>
      <c r="D73" s="19">
        <f t="shared" si="0"/>
        <v>64</v>
      </c>
      <c r="E73" s="605"/>
      <c r="F73" s="606"/>
      <c r="G73" s="610"/>
      <c r="H73" s="608"/>
      <c r="I73" s="31"/>
    </row>
    <row r="74" spans="3:15" ht="12.75" customHeight="1" x14ac:dyDescent="0.2">
      <c r="C74" s="13"/>
      <c r="D74" s="19">
        <f t="shared" si="0"/>
        <v>65</v>
      </c>
      <c r="E74" s="605"/>
      <c r="F74" s="606"/>
      <c r="G74" s="610"/>
      <c r="H74" s="608"/>
      <c r="I74" s="31"/>
    </row>
    <row r="75" spans="3:15" ht="12.75" customHeight="1" x14ac:dyDescent="0.2">
      <c r="C75" s="13"/>
      <c r="D75" s="79">
        <f t="shared" si="0"/>
        <v>66</v>
      </c>
      <c r="E75" s="605"/>
      <c r="F75" s="606"/>
      <c r="G75" s="610"/>
      <c r="H75" s="608"/>
      <c r="I75" s="31"/>
    </row>
    <row r="76" spans="3:15" ht="12.75" customHeight="1" x14ac:dyDescent="0.2">
      <c r="C76" s="13"/>
      <c r="D76" s="19">
        <f t="shared" si="0"/>
        <v>67</v>
      </c>
      <c r="E76" s="605"/>
      <c r="F76" s="606"/>
      <c r="G76" s="610"/>
      <c r="H76" s="608"/>
      <c r="I76" s="31"/>
      <c r="O76" s="52"/>
    </row>
    <row r="77" spans="3:15" ht="12.75" customHeight="1" x14ac:dyDescent="0.2">
      <c r="C77" s="13"/>
      <c r="D77" s="19">
        <f t="shared" si="0"/>
        <v>68</v>
      </c>
      <c r="E77" s="605"/>
      <c r="F77" s="606"/>
      <c r="G77" s="610"/>
      <c r="H77" s="608"/>
      <c r="I77" s="31"/>
      <c r="O77" s="52"/>
    </row>
    <row r="78" spans="3:15" ht="12.75" customHeight="1" x14ac:dyDescent="0.2">
      <c r="C78" s="13"/>
      <c r="D78" s="79">
        <f t="shared" si="0"/>
        <v>69</v>
      </c>
      <c r="E78" s="605"/>
      <c r="F78" s="606"/>
      <c r="G78" s="610"/>
      <c r="H78" s="608"/>
      <c r="I78" s="31"/>
      <c r="O78" s="52"/>
    </row>
    <row r="79" spans="3:15" ht="12.75" customHeight="1" x14ac:dyDescent="0.2">
      <c r="C79" s="13"/>
      <c r="D79" s="19">
        <f t="shared" ref="D79:D142" si="1">D78+1</f>
        <v>70</v>
      </c>
      <c r="E79" s="605"/>
      <c r="F79" s="606"/>
      <c r="G79" s="610"/>
      <c r="H79" s="608"/>
      <c r="I79" s="31"/>
      <c r="O79" s="52"/>
    </row>
    <row r="80" spans="3:15" ht="12.75" customHeight="1" x14ac:dyDescent="0.2">
      <c r="C80" s="13"/>
      <c r="D80" s="19">
        <f t="shared" si="1"/>
        <v>71</v>
      </c>
      <c r="E80" s="605"/>
      <c r="F80" s="606"/>
      <c r="G80" s="610"/>
      <c r="H80" s="608"/>
      <c r="I80" s="31"/>
      <c r="O80" s="52"/>
    </row>
    <row r="81" spans="3:15" ht="12.75" customHeight="1" x14ac:dyDescent="0.2">
      <c r="C81" s="13"/>
      <c r="D81" s="79">
        <f t="shared" si="1"/>
        <v>72</v>
      </c>
      <c r="E81" s="605"/>
      <c r="F81" s="606"/>
      <c r="G81" s="610"/>
      <c r="H81" s="608"/>
      <c r="I81" s="31"/>
      <c r="O81" s="52"/>
    </row>
    <row r="82" spans="3:15" ht="12.75" customHeight="1" x14ac:dyDescent="0.2">
      <c r="C82" s="13"/>
      <c r="D82" s="19">
        <f t="shared" si="1"/>
        <v>73</v>
      </c>
      <c r="E82" s="605"/>
      <c r="F82" s="606"/>
      <c r="G82" s="610"/>
      <c r="H82" s="608"/>
      <c r="I82" s="31"/>
      <c r="O82" s="52"/>
    </row>
    <row r="83" spans="3:15" ht="12.75" customHeight="1" x14ac:dyDescent="0.2">
      <c r="C83" s="13"/>
      <c r="D83" s="19">
        <f t="shared" si="1"/>
        <v>74</v>
      </c>
      <c r="E83" s="605"/>
      <c r="F83" s="606"/>
      <c r="G83" s="610"/>
      <c r="H83" s="608"/>
      <c r="I83" s="31"/>
      <c r="O83" s="52"/>
    </row>
    <row r="84" spans="3:15" ht="12.75" customHeight="1" x14ac:dyDescent="0.2">
      <c r="C84" s="13"/>
      <c r="D84" s="79">
        <f t="shared" si="1"/>
        <v>75</v>
      </c>
      <c r="E84" s="605"/>
      <c r="F84" s="606"/>
      <c r="G84" s="610"/>
      <c r="H84" s="608"/>
      <c r="I84" s="31"/>
      <c r="O84" s="52"/>
    </row>
    <row r="85" spans="3:15" ht="12.75" customHeight="1" x14ac:dyDescent="0.2">
      <c r="C85" s="13"/>
      <c r="D85" s="19">
        <f t="shared" si="1"/>
        <v>76</v>
      </c>
      <c r="E85" s="605"/>
      <c r="F85" s="606"/>
      <c r="G85" s="610"/>
      <c r="H85" s="608"/>
      <c r="I85" s="31"/>
      <c r="O85" s="52"/>
    </row>
    <row r="86" spans="3:15" ht="12.75" customHeight="1" x14ac:dyDescent="0.2">
      <c r="C86" s="13"/>
      <c r="D86" s="19">
        <f t="shared" si="1"/>
        <v>77</v>
      </c>
      <c r="E86" s="605"/>
      <c r="F86" s="606"/>
      <c r="G86" s="610"/>
      <c r="H86" s="608"/>
      <c r="I86" s="31"/>
      <c r="O86" s="52"/>
    </row>
    <row r="87" spans="3:15" ht="12.75" customHeight="1" x14ac:dyDescent="0.2">
      <c r="C87" s="13"/>
      <c r="D87" s="79">
        <f t="shared" si="1"/>
        <v>78</v>
      </c>
      <c r="E87" s="605"/>
      <c r="F87" s="606"/>
      <c r="G87" s="610"/>
      <c r="H87" s="608"/>
      <c r="I87" s="31"/>
      <c r="O87" s="52"/>
    </row>
    <row r="88" spans="3:15" ht="12.75" customHeight="1" x14ac:dyDescent="0.2">
      <c r="C88" s="13"/>
      <c r="D88" s="19">
        <f t="shared" si="1"/>
        <v>79</v>
      </c>
      <c r="E88" s="605"/>
      <c r="F88" s="606"/>
      <c r="G88" s="610"/>
      <c r="H88" s="608"/>
      <c r="I88" s="31"/>
      <c r="O88" s="52"/>
    </row>
    <row r="89" spans="3:15" ht="12.75" customHeight="1" x14ac:dyDescent="0.2">
      <c r="C89" s="13"/>
      <c r="D89" s="19">
        <f t="shared" si="1"/>
        <v>80</v>
      </c>
      <c r="E89" s="605"/>
      <c r="F89" s="606"/>
      <c r="G89" s="610"/>
      <c r="H89" s="608"/>
      <c r="I89" s="31"/>
      <c r="O89" s="52"/>
    </row>
    <row r="90" spans="3:15" ht="12.75" customHeight="1" x14ac:dyDescent="0.2">
      <c r="C90" s="13"/>
      <c r="D90" s="79">
        <f t="shared" si="1"/>
        <v>81</v>
      </c>
      <c r="E90" s="605"/>
      <c r="F90" s="606"/>
      <c r="G90" s="610"/>
      <c r="H90" s="608"/>
      <c r="I90" s="31"/>
      <c r="O90" s="52"/>
    </row>
    <row r="91" spans="3:15" ht="12.75" customHeight="1" x14ac:dyDescent="0.2">
      <c r="C91" s="13"/>
      <c r="D91" s="19">
        <f t="shared" si="1"/>
        <v>82</v>
      </c>
      <c r="E91" s="605"/>
      <c r="F91" s="606"/>
      <c r="G91" s="610"/>
      <c r="H91" s="608"/>
      <c r="I91" s="31"/>
      <c r="O91" s="52"/>
    </row>
    <row r="92" spans="3:15" ht="12.75" customHeight="1" x14ac:dyDescent="0.2">
      <c r="C92" s="13"/>
      <c r="D92" s="19">
        <f t="shared" si="1"/>
        <v>83</v>
      </c>
      <c r="E92" s="605"/>
      <c r="F92" s="606"/>
      <c r="G92" s="610"/>
      <c r="H92" s="608"/>
      <c r="I92" s="31"/>
      <c r="O92" s="52"/>
    </row>
    <row r="93" spans="3:15" ht="12.75" customHeight="1" x14ac:dyDescent="0.2">
      <c r="C93" s="13"/>
      <c r="D93" s="79">
        <f t="shared" si="1"/>
        <v>84</v>
      </c>
      <c r="E93" s="605"/>
      <c r="F93" s="606"/>
      <c r="G93" s="610"/>
      <c r="H93" s="608"/>
      <c r="I93" s="31"/>
      <c r="O93" s="52"/>
    </row>
    <row r="94" spans="3:15" ht="12.75" customHeight="1" x14ac:dyDescent="0.2">
      <c r="C94" s="13"/>
      <c r="D94" s="19">
        <f t="shared" si="1"/>
        <v>85</v>
      </c>
      <c r="E94" s="605"/>
      <c r="F94" s="606"/>
      <c r="G94" s="610"/>
      <c r="H94" s="608"/>
      <c r="I94" s="31"/>
      <c r="O94" s="52"/>
    </row>
    <row r="95" spans="3:15" ht="12.75" customHeight="1" x14ac:dyDescent="0.2">
      <c r="C95" s="13"/>
      <c r="D95" s="19">
        <f t="shared" si="1"/>
        <v>86</v>
      </c>
      <c r="E95" s="605"/>
      <c r="F95" s="606"/>
      <c r="G95" s="610"/>
      <c r="H95" s="608"/>
      <c r="I95" s="31"/>
      <c r="O95" s="52"/>
    </row>
    <row r="96" spans="3:15" ht="12.75" customHeight="1" x14ac:dyDescent="0.2">
      <c r="C96" s="13"/>
      <c r="D96" s="79">
        <f t="shared" si="1"/>
        <v>87</v>
      </c>
      <c r="E96" s="605"/>
      <c r="F96" s="606"/>
      <c r="G96" s="610"/>
      <c r="H96" s="608"/>
      <c r="I96" s="31"/>
      <c r="O96" s="52"/>
    </row>
    <row r="97" spans="3:15" ht="12.75" customHeight="1" x14ac:dyDescent="0.2">
      <c r="C97" s="13"/>
      <c r="D97" s="19">
        <f t="shared" si="1"/>
        <v>88</v>
      </c>
      <c r="E97" s="605"/>
      <c r="F97" s="606"/>
      <c r="G97" s="610"/>
      <c r="H97" s="608"/>
      <c r="I97" s="31"/>
      <c r="O97" s="52"/>
    </row>
    <row r="98" spans="3:15" ht="12.75" customHeight="1" x14ac:dyDescent="0.2">
      <c r="C98" s="13"/>
      <c r="D98" s="19">
        <f t="shared" si="1"/>
        <v>89</v>
      </c>
      <c r="E98" s="605"/>
      <c r="F98" s="606"/>
      <c r="G98" s="610"/>
      <c r="H98" s="608"/>
      <c r="I98" s="31"/>
      <c r="O98" s="52"/>
    </row>
    <row r="99" spans="3:15" ht="12.75" customHeight="1" x14ac:dyDescent="0.2">
      <c r="C99" s="13"/>
      <c r="D99" s="79">
        <f t="shared" si="1"/>
        <v>90</v>
      </c>
      <c r="E99" s="605"/>
      <c r="F99" s="606"/>
      <c r="G99" s="610"/>
      <c r="H99" s="608"/>
      <c r="I99" s="31"/>
      <c r="O99" s="52"/>
    </row>
    <row r="100" spans="3:15" ht="12.75" customHeight="1" x14ac:dyDescent="0.2">
      <c r="C100" s="13"/>
      <c r="D100" s="19">
        <f t="shared" si="1"/>
        <v>91</v>
      </c>
      <c r="E100" s="605"/>
      <c r="F100" s="606"/>
      <c r="G100" s="610"/>
      <c r="H100" s="608"/>
      <c r="I100" s="31"/>
      <c r="O100" s="52"/>
    </row>
    <row r="101" spans="3:15" ht="12.75" customHeight="1" x14ac:dyDescent="0.2">
      <c r="C101" s="13"/>
      <c r="D101" s="19">
        <f t="shared" si="1"/>
        <v>92</v>
      </c>
      <c r="E101" s="605"/>
      <c r="F101" s="606"/>
      <c r="G101" s="610"/>
      <c r="H101" s="608"/>
      <c r="I101" s="31"/>
      <c r="O101" s="52"/>
    </row>
    <row r="102" spans="3:15" ht="12.75" customHeight="1" x14ac:dyDescent="0.2">
      <c r="C102" s="13"/>
      <c r="D102" s="79">
        <f t="shared" si="1"/>
        <v>93</v>
      </c>
      <c r="E102" s="605"/>
      <c r="F102" s="606"/>
      <c r="G102" s="610"/>
      <c r="H102" s="608"/>
      <c r="I102" s="31"/>
      <c r="O102" s="52"/>
    </row>
    <row r="103" spans="3:15" ht="12.75" customHeight="1" x14ac:dyDescent="0.2">
      <c r="C103" s="13"/>
      <c r="D103" s="19">
        <f t="shared" si="1"/>
        <v>94</v>
      </c>
      <c r="E103" s="605"/>
      <c r="F103" s="606"/>
      <c r="G103" s="610"/>
      <c r="H103" s="608"/>
      <c r="I103" s="31"/>
      <c r="O103" s="52"/>
    </row>
    <row r="104" spans="3:15" ht="12.75" customHeight="1" x14ac:dyDescent="0.2">
      <c r="C104" s="13"/>
      <c r="D104" s="19">
        <f t="shared" si="1"/>
        <v>95</v>
      </c>
      <c r="E104" s="605"/>
      <c r="F104" s="606"/>
      <c r="G104" s="610"/>
      <c r="H104" s="608"/>
      <c r="I104" s="31"/>
      <c r="O104" s="52"/>
    </row>
    <row r="105" spans="3:15" ht="12.75" customHeight="1" x14ac:dyDescent="0.2">
      <c r="C105" s="13"/>
      <c r="D105" s="79">
        <f t="shared" si="1"/>
        <v>96</v>
      </c>
      <c r="E105" s="605"/>
      <c r="F105" s="606"/>
      <c r="G105" s="610"/>
      <c r="H105" s="608"/>
      <c r="I105" s="31"/>
      <c r="O105" s="52"/>
    </row>
    <row r="106" spans="3:15" ht="12.75" customHeight="1" x14ac:dyDescent="0.2">
      <c r="C106" s="13"/>
      <c r="D106" s="19">
        <f t="shared" si="1"/>
        <v>97</v>
      </c>
      <c r="E106" s="605"/>
      <c r="F106" s="606"/>
      <c r="G106" s="610"/>
      <c r="H106" s="608"/>
      <c r="I106" s="31"/>
      <c r="O106" s="52"/>
    </row>
    <row r="107" spans="3:15" ht="12.75" customHeight="1" x14ac:dyDescent="0.2">
      <c r="C107" s="13"/>
      <c r="D107" s="19">
        <f t="shared" si="1"/>
        <v>98</v>
      </c>
      <c r="E107" s="605"/>
      <c r="F107" s="606"/>
      <c r="G107" s="610"/>
      <c r="H107" s="608"/>
      <c r="I107" s="31"/>
      <c r="O107" s="52"/>
    </row>
    <row r="108" spans="3:15" ht="12.75" customHeight="1" x14ac:dyDescent="0.2">
      <c r="C108" s="13"/>
      <c r="D108" s="79">
        <f t="shared" si="1"/>
        <v>99</v>
      </c>
      <c r="E108" s="605"/>
      <c r="F108" s="606"/>
      <c r="G108" s="610"/>
      <c r="H108" s="608"/>
      <c r="I108" s="31"/>
      <c r="O108" s="52"/>
    </row>
    <row r="109" spans="3:15" ht="12.75" customHeight="1" x14ac:dyDescent="0.2">
      <c r="C109" s="13"/>
      <c r="D109" s="19">
        <f t="shared" si="1"/>
        <v>100</v>
      </c>
      <c r="E109" s="605"/>
      <c r="F109" s="606"/>
      <c r="G109" s="610"/>
      <c r="H109" s="608"/>
      <c r="I109" s="31"/>
      <c r="O109" s="52"/>
    </row>
    <row r="110" spans="3:15" ht="12.75" customHeight="1" x14ac:dyDescent="0.2">
      <c r="C110" s="13"/>
      <c r="D110" s="19">
        <f t="shared" si="1"/>
        <v>101</v>
      </c>
      <c r="E110" s="605"/>
      <c r="F110" s="606"/>
      <c r="G110" s="610"/>
      <c r="H110" s="608"/>
      <c r="I110" s="31"/>
      <c r="O110" s="52"/>
    </row>
    <row r="111" spans="3:15" ht="12.75" customHeight="1" x14ac:dyDescent="0.2">
      <c r="C111" s="13"/>
      <c r="D111" s="79">
        <f t="shared" si="1"/>
        <v>102</v>
      </c>
      <c r="E111" s="605"/>
      <c r="F111" s="606"/>
      <c r="G111" s="610"/>
      <c r="H111" s="608"/>
      <c r="I111" s="31"/>
      <c r="O111" s="52"/>
    </row>
    <row r="112" spans="3:15" ht="12.75" customHeight="1" x14ac:dyDescent="0.2">
      <c r="C112" s="13"/>
      <c r="D112" s="19">
        <f t="shared" si="1"/>
        <v>103</v>
      </c>
      <c r="E112" s="605"/>
      <c r="F112" s="606"/>
      <c r="G112" s="610"/>
      <c r="H112" s="608"/>
      <c r="I112" s="31"/>
      <c r="O112" s="52"/>
    </row>
    <row r="113" spans="3:15" ht="12.75" customHeight="1" x14ac:dyDescent="0.2">
      <c r="C113" s="13"/>
      <c r="D113" s="19">
        <f t="shared" si="1"/>
        <v>104</v>
      </c>
      <c r="E113" s="605"/>
      <c r="F113" s="606"/>
      <c r="G113" s="610"/>
      <c r="H113" s="608"/>
      <c r="I113" s="31"/>
      <c r="O113" s="52"/>
    </row>
    <row r="114" spans="3:15" ht="12.75" customHeight="1" x14ac:dyDescent="0.2">
      <c r="C114" s="13"/>
      <c r="D114" s="79">
        <f t="shared" si="1"/>
        <v>105</v>
      </c>
      <c r="E114" s="605"/>
      <c r="F114" s="606"/>
      <c r="G114" s="610"/>
      <c r="H114" s="608"/>
      <c r="I114" s="31"/>
      <c r="O114" s="52"/>
    </row>
    <row r="115" spans="3:15" ht="12.75" customHeight="1" x14ac:dyDescent="0.2">
      <c r="C115" s="13"/>
      <c r="D115" s="19">
        <f t="shared" si="1"/>
        <v>106</v>
      </c>
      <c r="E115" s="605"/>
      <c r="F115" s="606"/>
      <c r="G115" s="610"/>
      <c r="H115" s="608"/>
      <c r="I115" s="31"/>
      <c r="O115" s="52"/>
    </row>
    <row r="116" spans="3:15" ht="12.75" customHeight="1" x14ac:dyDescent="0.2">
      <c r="C116" s="13"/>
      <c r="D116" s="19">
        <f t="shared" si="1"/>
        <v>107</v>
      </c>
      <c r="E116" s="605"/>
      <c r="F116" s="606"/>
      <c r="G116" s="610"/>
      <c r="H116" s="608"/>
      <c r="I116" s="31"/>
      <c r="O116" s="52"/>
    </row>
    <row r="117" spans="3:15" ht="12.75" customHeight="1" x14ac:dyDescent="0.2">
      <c r="C117" s="13"/>
      <c r="D117" s="79">
        <f t="shared" si="1"/>
        <v>108</v>
      </c>
      <c r="E117" s="605"/>
      <c r="F117" s="606"/>
      <c r="G117" s="610"/>
      <c r="H117" s="608"/>
      <c r="I117" s="31"/>
      <c r="O117" s="52"/>
    </row>
    <row r="118" spans="3:15" ht="12.75" customHeight="1" x14ac:dyDescent="0.2">
      <c r="C118" s="13"/>
      <c r="D118" s="19">
        <f t="shared" si="1"/>
        <v>109</v>
      </c>
      <c r="E118" s="605"/>
      <c r="F118" s="606"/>
      <c r="G118" s="610"/>
      <c r="H118" s="608"/>
      <c r="I118" s="31"/>
      <c r="O118" s="52"/>
    </row>
    <row r="119" spans="3:15" ht="12.75" customHeight="1" x14ac:dyDescent="0.2">
      <c r="C119" s="13"/>
      <c r="D119" s="19">
        <f t="shared" si="1"/>
        <v>110</v>
      </c>
      <c r="E119" s="605"/>
      <c r="F119" s="606"/>
      <c r="G119" s="610"/>
      <c r="H119" s="608"/>
      <c r="I119" s="31"/>
      <c r="O119" s="52"/>
    </row>
    <row r="120" spans="3:15" ht="12.75" customHeight="1" x14ac:dyDescent="0.2">
      <c r="C120" s="13"/>
      <c r="D120" s="79">
        <f t="shared" si="1"/>
        <v>111</v>
      </c>
      <c r="E120" s="605"/>
      <c r="F120" s="606"/>
      <c r="G120" s="610"/>
      <c r="H120" s="608"/>
      <c r="I120" s="31"/>
      <c r="O120" s="52"/>
    </row>
    <row r="121" spans="3:15" ht="12.75" customHeight="1" x14ac:dyDescent="0.2">
      <c r="C121" s="13"/>
      <c r="D121" s="19">
        <f t="shared" si="1"/>
        <v>112</v>
      </c>
      <c r="E121" s="605"/>
      <c r="F121" s="606"/>
      <c r="G121" s="610"/>
      <c r="H121" s="608"/>
      <c r="I121" s="31"/>
      <c r="O121" s="52"/>
    </row>
    <row r="122" spans="3:15" ht="12.75" customHeight="1" x14ac:dyDescent="0.2">
      <c r="C122" s="13"/>
      <c r="D122" s="19">
        <f t="shared" si="1"/>
        <v>113</v>
      </c>
      <c r="E122" s="605"/>
      <c r="F122" s="606"/>
      <c r="G122" s="610"/>
      <c r="H122" s="608"/>
      <c r="I122" s="31"/>
      <c r="O122" s="52"/>
    </row>
    <row r="123" spans="3:15" ht="12.75" customHeight="1" x14ac:dyDescent="0.2">
      <c r="C123" s="13"/>
      <c r="D123" s="79">
        <f t="shared" si="1"/>
        <v>114</v>
      </c>
      <c r="E123" s="605"/>
      <c r="F123" s="606"/>
      <c r="G123" s="610"/>
      <c r="H123" s="608"/>
      <c r="I123" s="31"/>
      <c r="O123" s="52"/>
    </row>
    <row r="124" spans="3:15" ht="12.75" customHeight="1" x14ac:dyDescent="0.2">
      <c r="C124" s="13"/>
      <c r="D124" s="19">
        <f t="shared" si="1"/>
        <v>115</v>
      </c>
      <c r="E124" s="605"/>
      <c r="F124" s="606"/>
      <c r="G124" s="610"/>
      <c r="H124" s="608"/>
      <c r="I124" s="31"/>
      <c r="O124" s="52"/>
    </row>
    <row r="125" spans="3:15" ht="12.75" customHeight="1" x14ac:dyDescent="0.2">
      <c r="C125" s="13"/>
      <c r="D125" s="19">
        <f t="shared" si="1"/>
        <v>116</v>
      </c>
      <c r="E125" s="605"/>
      <c r="F125" s="606"/>
      <c r="G125" s="610"/>
      <c r="H125" s="608"/>
      <c r="I125" s="31"/>
      <c r="O125" s="52"/>
    </row>
    <row r="126" spans="3:15" ht="12.75" customHeight="1" x14ac:dyDescent="0.2">
      <c r="C126" s="13"/>
      <c r="D126" s="79">
        <f t="shared" si="1"/>
        <v>117</v>
      </c>
      <c r="E126" s="605"/>
      <c r="F126" s="606"/>
      <c r="G126" s="610"/>
      <c r="H126" s="608"/>
      <c r="I126" s="31"/>
      <c r="O126" s="52"/>
    </row>
    <row r="127" spans="3:15" ht="12.75" customHeight="1" x14ac:dyDescent="0.2">
      <c r="C127" s="13"/>
      <c r="D127" s="19">
        <f t="shared" si="1"/>
        <v>118</v>
      </c>
      <c r="E127" s="605"/>
      <c r="F127" s="606"/>
      <c r="G127" s="610"/>
      <c r="H127" s="608"/>
      <c r="I127" s="31"/>
      <c r="O127" s="52"/>
    </row>
    <row r="128" spans="3:15" ht="12.75" customHeight="1" x14ac:dyDescent="0.2">
      <c r="C128" s="13"/>
      <c r="D128" s="19">
        <f t="shared" si="1"/>
        <v>119</v>
      </c>
      <c r="E128" s="605"/>
      <c r="F128" s="606"/>
      <c r="G128" s="610"/>
      <c r="H128" s="608"/>
      <c r="I128" s="31"/>
      <c r="O128" s="52"/>
    </row>
    <row r="129" spans="3:15" ht="12.75" customHeight="1" x14ac:dyDescent="0.2">
      <c r="C129" s="13"/>
      <c r="D129" s="79">
        <f t="shared" si="1"/>
        <v>120</v>
      </c>
      <c r="E129" s="605"/>
      <c r="F129" s="606"/>
      <c r="G129" s="610"/>
      <c r="H129" s="608"/>
      <c r="I129" s="31"/>
      <c r="O129" s="52"/>
    </row>
    <row r="130" spans="3:15" ht="12.75" customHeight="1" x14ac:dyDescent="0.2">
      <c r="C130" s="13"/>
      <c r="D130" s="19">
        <f t="shared" si="1"/>
        <v>121</v>
      </c>
      <c r="E130" s="605"/>
      <c r="F130" s="606"/>
      <c r="G130" s="610"/>
      <c r="H130" s="608"/>
      <c r="I130" s="31"/>
      <c r="O130" s="52"/>
    </row>
    <row r="131" spans="3:15" ht="12.75" customHeight="1" x14ac:dyDescent="0.2">
      <c r="C131" s="13"/>
      <c r="D131" s="19">
        <f t="shared" si="1"/>
        <v>122</v>
      </c>
      <c r="E131" s="605"/>
      <c r="F131" s="606"/>
      <c r="G131" s="610"/>
      <c r="H131" s="608"/>
      <c r="I131" s="31"/>
      <c r="O131" s="52"/>
    </row>
    <row r="132" spans="3:15" ht="12.75" customHeight="1" x14ac:dyDescent="0.2">
      <c r="C132" s="13"/>
      <c r="D132" s="79">
        <f t="shared" si="1"/>
        <v>123</v>
      </c>
      <c r="E132" s="605"/>
      <c r="F132" s="606"/>
      <c r="G132" s="610"/>
      <c r="H132" s="608"/>
      <c r="I132" s="31"/>
      <c r="O132" s="52"/>
    </row>
    <row r="133" spans="3:15" ht="12.75" customHeight="1" x14ac:dyDescent="0.2">
      <c r="C133" s="13"/>
      <c r="D133" s="19">
        <f t="shared" si="1"/>
        <v>124</v>
      </c>
      <c r="E133" s="605"/>
      <c r="F133" s="606"/>
      <c r="G133" s="610"/>
      <c r="H133" s="608"/>
      <c r="I133" s="31"/>
      <c r="O133" s="52"/>
    </row>
    <row r="134" spans="3:15" ht="12.75" customHeight="1" x14ac:dyDescent="0.2">
      <c r="C134" s="13"/>
      <c r="D134" s="19">
        <f t="shared" si="1"/>
        <v>125</v>
      </c>
      <c r="E134" s="605"/>
      <c r="F134" s="606"/>
      <c r="G134" s="610"/>
      <c r="H134" s="608"/>
      <c r="I134" s="31"/>
      <c r="O134" s="52"/>
    </row>
    <row r="135" spans="3:15" ht="12.75" customHeight="1" x14ac:dyDescent="0.2">
      <c r="C135" s="13"/>
      <c r="D135" s="79">
        <f t="shared" si="1"/>
        <v>126</v>
      </c>
      <c r="E135" s="605"/>
      <c r="F135" s="606"/>
      <c r="G135" s="610"/>
      <c r="H135" s="608"/>
      <c r="I135" s="31"/>
      <c r="O135" s="52"/>
    </row>
    <row r="136" spans="3:15" ht="12.75" customHeight="1" x14ac:dyDescent="0.2">
      <c r="C136" s="13"/>
      <c r="D136" s="19">
        <f t="shared" si="1"/>
        <v>127</v>
      </c>
      <c r="E136" s="605"/>
      <c r="F136" s="606"/>
      <c r="G136" s="610"/>
      <c r="H136" s="608"/>
      <c r="I136" s="31"/>
      <c r="O136" s="52"/>
    </row>
    <row r="137" spans="3:15" ht="12.75" customHeight="1" x14ac:dyDescent="0.2">
      <c r="C137" s="13"/>
      <c r="D137" s="19">
        <f t="shared" si="1"/>
        <v>128</v>
      </c>
      <c r="E137" s="605"/>
      <c r="F137" s="606"/>
      <c r="G137" s="610"/>
      <c r="H137" s="608"/>
      <c r="I137" s="31"/>
      <c r="O137" s="52"/>
    </row>
    <row r="138" spans="3:15" ht="12.75" customHeight="1" x14ac:dyDescent="0.2">
      <c r="C138" s="13"/>
      <c r="D138" s="79">
        <f t="shared" si="1"/>
        <v>129</v>
      </c>
      <c r="E138" s="605"/>
      <c r="F138" s="606"/>
      <c r="G138" s="610"/>
      <c r="H138" s="608"/>
      <c r="I138" s="31"/>
      <c r="O138" s="52"/>
    </row>
    <row r="139" spans="3:15" ht="12.75" customHeight="1" x14ac:dyDescent="0.2">
      <c r="C139" s="13"/>
      <c r="D139" s="19">
        <f t="shared" si="1"/>
        <v>130</v>
      </c>
      <c r="E139" s="605"/>
      <c r="F139" s="606"/>
      <c r="G139" s="610"/>
      <c r="H139" s="608"/>
      <c r="I139" s="31"/>
      <c r="O139" s="52"/>
    </row>
    <row r="140" spans="3:15" ht="12.75" customHeight="1" x14ac:dyDescent="0.2">
      <c r="C140" s="13"/>
      <c r="D140" s="19">
        <f t="shared" si="1"/>
        <v>131</v>
      </c>
      <c r="E140" s="605"/>
      <c r="F140" s="606"/>
      <c r="G140" s="610"/>
      <c r="H140" s="608"/>
      <c r="I140" s="31"/>
      <c r="O140" s="52"/>
    </row>
    <row r="141" spans="3:15" ht="12.75" customHeight="1" x14ac:dyDescent="0.2">
      <c r="C141" s="13"/>
      <c r="D141" s="79">
        <f t="shared" si="1"/>
        <v>132</v>
      </c>
      <c r="E141" s="605"/>
      <c r="F141" s="606"/>
      <c r="G141" s="610"/>
      <c r="H141" s="608"/>
      <c r="I141" s="31"/>
      <c r="O141" s="52"/>
    </row>
    <row r="142" spans="3:15" ht="12.75" customHeight="1" x14ac:dyDescent="0.2">
      <c r="C142" s="13"/>
      <c r="D142" s="19">
        <f t="shared" si="1"/>
        <v>133</v>
      </c>
      <c r="E142" s="605"/>
      <c r="F142" s="606"/>
      <c r="G142" s="610"/>
      <c r="H142" s="608"/>
      <c r="I142" s="31"/>
      <c r="O142" s="52"/>
    </row>
    <row r="143" spans="3:15" ht="12.75" customHeight="1" x14ac:dyDescent="0.2">
      <c r="C143" s="13"/>
      <c r="D143" s="19">
        <f t="shared" ref="D143:D149" si="2">D142+1</f>
        <v>134</v>
      </c>
      <c r="E143" s="605"/>
      <c r="F143" s="606"/>
      <c r="G143" s="610"/>
      <c r="H143" s="608"/>
      <c r="I143" s="31"/>
      <c r="O143" s="52"/>
    </row>
    <row r="144" spans="3:15" ht="12.75" customHeight="1" x14ac:dyDescent="0.2">
      <c r="C144" s="13"/>
      <c r="D144" s="79">
        <f t="shared" si="2"/>
        <v>135</v>
      </c>
      <c r="E144" s="605"/>
      <c r="F144" s="606"/>
      <c r="G144" s="610"/>
      <c r="H144" s="608"/>
      <c r="I144" s="31"/>
      <c r="O144" s="52"/>
    </row>
    <row r="145" spans="3:15" ht="12.75" customHeight="1" x14ac:dyDescent="0.2">
      <c r="C145" s="13"/>
      <c r="D145" s="19">
        <f t="shared" si="2"/>
        <v>136</v>
      </c>
      <c r="E145" s="605"/>
      <c r="F145" s="606"/>
      <c r="G145" s="610"/>
      <c r="H145" s="608"/>
      <c r="I145" s="31"/>
      <c r="O145" s="52"/>
    </row>
    <row r="146" spans="3:15" ht="12.75" customHeight="1" x14ac:dyDescent="0.2">
      <c r="C146" s="13"/>
      <c r="D146" s="19">
        <f t="shared" si="2"/>
        <v>137</v>
      </c>
      <c r="E146" s="605"/>
      <c r="F146" s="606"/>
      <c r="G146" s="610"/>
      <c r="H146" s="608"/>
      <c r="I146" s="31"/>
      <c r="O146" s="52"/>
    </row>
    <row r="147" spans="3:15" ht="12.75" customHeight="1" x14ac:dyDescent="0.2">
      <c r="C147" s="13"/>
      <c r="D147" s="79">
        <f t="shared" si="2"/>
        <v>138</v>
      </c>
      <c r="E147" s="605"/>
      <c r="F147" s="606"/>
      <c r="G147" s="610"/>
      <c r="H147" s="608"/>
      <c r="I147" s="31"/>
      <c r="O147" s="52"/>
    </row>
    <row r="148" spans="3:15" ht="12.75" customHeight="1" x14ac:dyDescent="0.2">
      <c r="C148" s="13"/>
      <c r="D148" s="19">
        <f t="shared" si="2"/>
        <v>139</v>
      </c>
      <c r="E148" s="605"/>
      <c r="F148" s="606"/>
      <c r="G148" s="610"/>
      <c r="H148" s="608"/>
      <c r="I148" s="31"/>
      <c r="O148" s="52"/>
    </row>
    <row r="149" spans="3:15" ht="12.75" customHeight="1" x14ac:dyDescent="0.2">
      <c r="C149" s="13"/>
      <c r="D149" s="19">
        <f t="shared" si="2"/>
        <v>140</v>
      </c>
      <c r="E149" s="611"/>
      <c r="F149" s="612"/>
      <c r="G149" s="613"/>
      <c r="H149" s="733"/>
      <c r="I149" s="31"/>
      <c r="O149" s="52"/>
    </row>
    <row r="150" spans="3:15" ht="12.75" customHeight="1" x14ac:dyDescent="0.2">
      <c r="C150" s="13"/>
      <c r="D150" s="19"/>
      <c r="E150" s="14"/>
      <c r="F150" s="134"/>
      <c r="G150" s="257"/>
      <c r="H150" s="419">
        <f>SUM(H10:H149)</f>
        <v>97.73</v>
      </c>
      <c r="I150" s="31"/>
      <c r="O150" s="52"/>
    </row>
    <row r="151" spans="3:15" ht="12.75" customHeight="1" x14ac:dyDescent="0.2">
      <c r="C151" s="13"/>
      <c r="D151" s="19"/>
      <c r="E151" s="14"/>
      <c r="F151" s="134"/>
      <c r="G151" s="257"/>
      <c r="H151" s="14"/>
      <c r="I151" s="31"/>
      <c r="O151" s="52"/>
    </row>
    <row r="152" spans="3:15" ht="12.75" customHeight="1" thickBot="1" x14ac:dyDescent="0.25">
      <c r="C152" s="105"/>
      <c r="D152" s="218"/>
      <c r="E152" s="179"/>
      <c r="F152" s="260"/>
      <c r="G152" s="157"/>
      <c r="H152" s="157"/>
      <c r="I152" s="109"/>
      <c r="O152" s="52"/>
    </row>
    <row r="153" spans="3:15" ht="12.6" customHeight="1" x14ac:dyDescent="0.2">
      <c r="C153" s="14"/>
      <c r="D153" s="14"/>
      <c r="E153" s="258"/>
      <c r="F153" s="259"/>
      <c r="G153" s="133"/>
      <c r="H153" s="133"/>
      <c r="O153" s="52"/>
    </row>
    <row r="154" spans="3:15" x14ac:dyDescent="0.2">
      <c r="O154" s="52"/>
    </row>
    <row r="155" spans="3:15" x14ac:dyDescent="0.2">
      <c r="D155" s="82"/>
      <c r="E155" s="82"/>
      <c r="F155" s="82"/>
      <c r="O155" s="52"/>
    </row>
    <row r="156" spans="3:15" x14ac:dyDescent="0.2">
      <c r="E156" s="6"/>
      <c r="F156" s="6"/>
      <c r="G156" s="6"/>
      <c r="H156" s="6"/>
      <c r="O156" s="52"/>
    </row>
    <row r="157" spans="3:15" x14ac:dyDescent="0.2">
      <c r="E157" s="6"/>
      <c r="F157" s="6"/>
      <c r="G157" s="6"/>
      <c r="H157" s="6"/>
      <c r="O157" s="52"/>
    </row>
    <row r="158" spans="3:15" x14ac:dyDescent="0.2">
      <c r="E158" s="6"/>
      <c r="F158" s="6"/>
      <c r="G158" s="6"/>
      <c r="H158" s="6"/>
      <c r="O158" s="52"/>
    </row>
    <row r="159" spans="3:15" x14ac:dyDescent="0.2">
      <c r="E159" s="6"/>
      <c r="F159" s="6"/>
      <c r="G159" s="6"/>
      <c r="H159" s="6"/>
      <c r="O159" s="52"/>
    </row>
    <row r="160" spans="3:15" x14ac:dyDescent="0.2">
      <c r="E160" s="6"/>
      <c r="F160" s="6"/>
      <c r="G160" s="6"/>
      <c r="H160" s="6"/>
      <c r="O160" s="52"/>
    </row>
    <row r="161" spans="1:15" x14ac:dyDescent="0.2">
      <c r="E161" s="6"/>
      <c r="F161" s="6"/>
      <c r="G161" s="6"/>
      <c r="H161" s="6"/>
      <c r="O161" s="52"/>
    </row>
    <row r="162" spans="1:15" ht="13.5" customHeight="1" x14ac:dyDescent="0.2">
      <c r="E162" s="6"/>
      <c r="F162" s="6"/>
      <c r="G162" s="6"/>
      <c r="H162" s="6"/>
      <c r="O162" s="52"/>
    </row>
    <row r="163" spans="1:15" x14ac:dyDescent="0.2">
      <c r="E163" s="6"/>
      <c r="F163" s="6"/>
      <c r="G163" s="6"/>
      <c r="H163" s="6"/>
      <c r="O163" s="52"/>
    </row>
    <row r="164" spans="1:15" x14ac:dyDescent="0.2">
      <c r="E164" s="6"/>
      <c r="F164" s="6"/>
      <c r="G164" s="6"/>
      <c r="H164" s="6"/>
      <c r="O164" s="52"/>
    </row>
    <row r="165" spans="1:15" x14ac:dyDescent="0.2">
      <c r="E165" s="6"/>
      <c r="F165" s="6"/>
      <c r="G165" s="6"/>
      <c r="H165" s="6"/>
      <c r="O165" s="52"/>
    </row>
    <row r="166" spans="1:15" x14ac:dyDescent="0.2">
      <c r="E166" s="6"/>
      <c r="F166" s="6"/>
      <c r="G166" s="6"/>
      <c r="H166" s="6"/>
      <c r="O166" s="52"/>
    </row>
    <row r="167" spans="1:15" x14ac:dyDescent="0.2">
      <c r="E167" s="6"/>
      <c r="F167" s="6"/>
      <c r="G167" s="6"/>
      <c r="H167" s="6"/>
      <c r="O167" s="52"/>
    </row>
    <row r="168" spans="1:15" x14ac:dyDescent="0.2">
      <c r="E168" s="6"/>
      <c r="F168" s="6"/>
      <c r="G168" s="6"/>
      <c r="H168" s="6"/>
      <c r="O168" s="52"/>
    </row>
    <row r="169" spans="1:15" x14ac:dyDescent="0.2">
      <c r="E169" s="6"/>
      <c r="F169" s="6"/>
      <c r="G169" s="6"/>
      <c r="H169" s="6"/>
      <c r="O169" s="52"/>
    </row>
    <row r="170" spans="1:15" x14ac:dyDescent="0.2">
      <c r="E170" s="6"/>
      <c r="F170" s="6"/>
      <c r="G170" s="6"/>
      <c r="H170" s="6"/>
      <c r="O170" s="52"/>
    </row>
    <row r="171" spans="1:15" x14ac:dyDescent="0.2">
      <c r="E171" s="6"/>
      <c r="F171" s="6"/>
      <c r="G171" s="6"/>
      <c r="H171" s="6"/>
      <c r="O171" s="52"/>
    </row>
    <row r="172" spans="1:15" x14ac:dyDescent="0.2">
      <c r="E172" s="6"/>
      <c r="F172" s="6"/>
      <c r="G172" s="6"/>
      <c r="H172" s="6"/>
    </row>
    <row r="173" spans="1:15" s="52" customFormat="1" ht="12.75" customHeight="1" x14ac:dyDescent="0.2">
      <c r="A173" s="6"/>
      <c r="B173" s="6"/>
    </row>
    <row r="174" spans="1:15" s="52" customFormat="1" ht="12.75" customHeight="1" x14ac:dyDescent="0.2">
      <c r="A174" s="6"/>
      <c r="B174" s="6"/>
    </row>
    <row r="175" spans="1:15" s="52" customFormat="1" ht="12.75" customHeight="1" x14ac:dyDescent="0.2">
      <c r="A175" s="6"/>
      <c r="B175" s="6"/>
    </row>
    <row r="176" spans="1:15" x14ac:dyDescent="0.2">
      <c r="E176" s="6"/>
      <c r="F176" s="6"/>
      <c r="G176" s="6"/>
      <c r="H176" s="6"/>
    </row>
    <row r="177" spans="5:8" x14ac:dyDescent="0.2">
      <c r="E177" s="6"/>
      <c r="F177" s="6"/>
      <c r="G177" s="6"/>
      <c r="H177" s="6"/>
    </row>
    <row r="178" spans="5:8" x14ac:dyDescent="0.2">
      <c r="E178" s="6"/>
      <c r="F178" s="6"/>
      <c r="G178" s="6"/>
      <c r="H178" s="6"/>
    </row>
    <row r="179" spans="5:8" x14ac:dyDescent="0.2">
      <c r="E179" s="6"/>
      <c r="F179" s="6"/>
      <c r="G179" s="6"/>
      <c r="H179" s="6"/>
    </row>
    <row r="180" spans="5:8" x14ac:dyDescent="0.2">
      <c r="E180" s="6"/>
      <c r="F180" s="6"/>
      <c r="G180" s="6"/>
      <c r="H180" s="6"/>
    </row>
    <row r="181" spans="5:8" x14ac:dyDescent="0.2">
      <c r="E181" s="6"/>
      <c r="F181" s="6"/>
      <c r="G181" s="6"/>
      <c r="H181" s="6"/>
    </row>
    <row r="182" spans="5:8" x14ac:dyDescent="0.2">
      <c r="E182" s="6"/>
      <c r="F182" s="6"/>
      <c r="G182" s="6"/>
      <c r="H182" s="6"/>
    </row>
    <row r="183" spans="5:8" x14ac:dyDescent="0.2">
      <c r="E183" s="6"/>
      <c r="F183" s="6"/>
      <c r="G183" s="6"/>
      <c r="H183" s="6"/>
    </row>
    <row r="184" spans="5:8" x14ac:dyDescent="0.2">
      <c r="E184" s="6"/>
      <c r="F184" s="6"/>
      <c r="G184" s="6"/>
      <c r="H184" s="6"/>
    </row>
    <row r="185" spans="5:8" x14ac:dyDescent="0.2">
      <c r="E185" s="6"/>
      <c r="F185" s="6"/>
      <c r="G185" s="6"/>
      <c r="H185" s="6"/>
    </row>
    <row r="186" spans="5:8" x14ac:dyDescent="0.2">
      <c r="E186" s="6"/>
      <c r="F186" s="6"/>
      <c r="G186" s="6"/>
      <c r="H186" s="6"/>
    </row>
    <row r="187" spans="5:8" x14ac:dyDescent="0.2">
      <c r="E187" s="6"/>
      <c r="F187" s="6"/>
      <c r="G187" s="6"/>
      <c r="H187" s="6"/>
    </row>
    <row r="188" spans="5:8" x14ac:dyDescent="0.2">
      <c r="E188" s="6"/>
      <c r="F188" s="6"/>
      <c r="G188" s="6"/>
      <c r="H188" s="6"/>
    </row>
    <row r="189" spans="5:8" x14ac:dyDescent="0.2">
      <c r="E189" s="6"/>
      <c r="F189" s="6"/>
      <c r="G189" s="6"/>
      <c r="H189" s="6"/>
    </row>
    <row r="190" spans="5:8" x14ac:dyDescent="0.2">
      <c r="E190" s="6"/>
      <c r="F190" s="6"/>
      <c r="G190" s="6"/>
      <c r="H190" s="6"/>
    </row>
    <row r="191" spans="5:8" x14ac:dyDescent="0.2">
      <c r="E191" s="6"/>
      <c r="F191" s="6"/>
      <c r="G191" s="6"/>
      <c r="H191" s="6"/>
    </row>
    <row r="192" spans="5:8" x14ac:dyDescent="0.2">
      <c r="E192" s="6"/>
      <c r="F192" s="6"/>
      <c r="G192" s="6"/>
      <c r="H192" s="6"/>
    </row>
    <row r="193" spans="1:8" x14ac:dyDescent="0.2">
      <c r="E193" s="6"/>
      <c r="F193" s="6"/>
      <c r="G193" s="6"/>
      <c r="H193" s="6"/>
    </row>
    <row r="194" spans="1:8" ht="13.5" customHeight="1" x14ac:dyDescent="0.2">
      <c r="E194" s="6"/>
      <c r="F194" s="6"/>
      <c r="G194" s="6"/>
      <c r="H194" s="6"/>
    </row>
    <row r="195" spans="1:8" x14ac:dyDescent="0.2">
      <c r="E195" s="6"/>
      <c r="F195" s="6"/>
      <c r="G195" s="6"/>
      <c r="H195" s="6"/>
    </row>
    <row r="196" spans="1:8" x14ac:dyDescent="0.2">
      <c r="E196" s="6"/>
      <c r="F196" s="6"/>
      <c r="G196" s="6"/>
      <c r="H196" s="6"/>
    </row>
    <row r="197" spans="1:8" x14ac:dyDescent="0.2">
      <c r="E197" s="6"/>
      <c r="F197" s="6"/>
      <c r="G197" s="6"/>
      <c r="H197" s="6"/>
    </row>
    <row r="198" spans="1:8" x14ac:dyDescent="0.2">
      <c r="E198" s="6"/>
      <c r="F198" s="6"/>
      <c r="G198" s="6"/>
      <c r="H198" s="6"/>
    </row>
    <row r="199" spans="1:8" x14ac:dyDescent="0.2">
      <c r="E199" s="6"/>
      <c r="F199" s="6"/>
      <c r="G199" s="6"/>
      <c r="H199" s="6"/>
    </row>
    <row r="200" spans="1:8" x14ac:dyDescent="0.2">
      <c r="E200" s="6"/>
      <c r="F200" s="6"/>
      <c r="G200" s="6"/>
      <c r="H200" s="6"/>
    </row>
    <row r="201" spans="1:8" x14ac:dyDescent="0.2">
      <c r="E201" s="6"/>
      <c r="F201" s="6"/>
      <c r="G201" s="6"/>
      <c r="H201" s="6"/>
    </row>
    <row r="202" spans="1:8" x14ac:dyDescent="0.2">
      <c r="E202" s="6"/>
      <c r="F202" s="6"/>
      <c r="G202" s="6"/>
      <c r="H202" s="6"/>
    </row>
    <row r="203" spans="1:8" x14ac:dyDescent="0.2">
      <c r="E203" s="6"/>
      <c r="F203" s="6"/>
      <c r="G203" s="6"/>
      <c r="H203" s="6"/>
    </row>
    <row r="204" spans="1:8" s="82" customFormat="1" x14ac:dyDescent="0.2">
      <c r="A204" s="6"/>
      <c r="B204" s="6"/>
      <c r="C204" s="6"/>
      <c r="D204" s="6"/>
    </row>
    <row r="205" spans="1:8" s="82" customFormat="1" x14ac:dyDescent="0.2">
      <c r="A205" s="6"/>
      <c r="B205" s="6"/>
      <c r="C205" s="6"/>
      <c r="D205" s="6"/>
      <c r="E205" s="73"/>
    </row>
    <row r="206" spans="1:8" s="82" customFormat="1" x14ac:dyDescent="0.2">
      <c r="A206" s="6"/>
      <c r="B206" s="6"/>
      <c r="C206" s="6"/>
      <c r="D206" s="6"/>
      <c r="E206" s="73"/>
    </row>
    <row r="207" spans="1:8" s="82" customFormat="1" x14ac:dyDescent="0.2">
      <c r="A207" s="6"/>
      <c r="B207" s="6"/>
      <c r="C207" s="6"/>
      <c r="D207" s="6"/>
      <c r="E207" s="73"/>
    </row>
    <row r="209" spans="10:13" x14ac:dyDescent="0.2">
      <c r="J209" s="250"/>
      <c r="M209" s="52"/>
    </row>
    <row r="210" spans="10:13" x14ac:dyDescent="0.2">
      <c r="J210" s="250"/>
      <c r="M210" s="52"/>
    </row>
    <row r="211" spans="10:13" x14ac:dyDescent="0.2">
      <c r="J211" s="250"/>
      <c r="M211" s="52"/>
    </row>
    <row r="212" spans="10:13" x14ac:dyDescent="0.2">
      <c r="J212" s="250"/>
      <c r="M212" s="52"/>
    </row>
    <row r="213" spans="10:13" x14ac:dyDescent="0.2">
      <c r="J213" s="250"/>
      <c r="M213" s="52"/>
    </row>
    <row r="214" spans="10:13" x14ac:dyDescent="0.2">
      <c r="J214" s="250"/>
      <c r="M214" s="52"/>
    </row>
    <row r="215" spans="10:13" x14ac:dyDescent="0.2">
      <c r="J215" s="250"/>
      <c r="M215" s="52"/>
    </row>
    <row r="216" spans="10:13" x14ac:dyDescent="0.2">
      <c r="J216" s="250"/>
      <c r="M216" s="52"/>
    </row>
    <row r="217" spans="10:13" x14ac:dyDescent="0.2">
      <c r="J217" s="250"/>
      <c r="M217" s="52"/>
    </row>
    <row r="218" spans="10:13" x14ac:dyDescent="0.2">
      <c r="J218" s="250"/>
      <c r="M218" s="52"/>
    </row>
    <row r="219" spans="10:13" x14ac:dyDescent="0.2">
      <c r="J219" s="250"/>
      <c r="M219" s="52"/>
    </row>
    <row r="220" spans="10:13" x14ac:dyDescent="0.2">
      <c r="J220" s="250"/>
      <c r="M220" s="52"/>
    </row>
    <row r="221" spans="10:13" x14ac:dyDescent="0.2">
      <c r="J221" s="250"/>
      <c r="M221" s="52"/>
    </row>
    <row r="222" spans="10:13" x14ac:dyDescent="0.2">
      <c r="J222" s="250"/>
      <c r="M222" s="52"/>
    </row>
    <row r="223" spans="10:13" x14ac:dyDescent="0.2">
      <c r="J223" s="250"/>
      <c r="M223" s="52"/>
    </row>
    <row r="224" spans="10:13" x14ac:dyDescent="0.2">
      <c r="J224" s="250"/>
      <c r="M224" s="52"/>
    </row>
    <row r="225" spans="10:13" x14ac:dyDescent="0.2">
      <c r="J225" s="250"/>
      <c r="M225" s="52"/>
    </row>
    <row r="226" spans="10:13" x14ac:dyDescent="0.2">
      <c r="J226" s="250"/>
      <c r="M226" s="52"/>
    </row>
    <row r="227" spans="10:13" x14ac:dyDescent="0.2">
      <c r="J227" s="250"/>
      <c r="M227" s="52"/>
    </row>
    <row r="228" spans="10:13" x14ac:dyDescent="0.2">
      <c r="J228" s="250"/>
      <c r="M228" s="52"/>
    </row>
    <row r="229" spans="10:13" x14ac:dyDescent="0.2">
      <c r="J229" s="250"/>
      <c r="M229" s="52"/>
    </row>
    <row r="230" spans="10:13" x14ac:dyDescent="0.2">
      <c r="J230" s="250"/>
      <c r="M230" s="52"/>
    </row>
    <row r="242" spans="5:6" x14ac:dyDescent="0.2">
      <c r="F242" s="7" t="s">
        <v>86</v>
      </c>
    </row>
    <row r="243" spans="5:6" x14ac:dyDescent="0.2">
      <c r="E243" s="73" t="s">
        <v>86</v>
      </c>
      <c r="F243" s="7" t="s">
        <v>114</v>
      </c>
    </row>
    <row r="244" spans="5:6" x14ac:dyDescent="0.2">
      <c r="E244" s="73" t="s">
        <v>84</v>
      </c>
      <c r="F244" s="7" t="s">
        <v>115</v>
      </c>
    </row>
    <row r="245" spans="5:6" x14ac:dyDescent="0.2">
      <c r="E245" s="73" t="s">
        <v>85</v>
      </c>
      <c r="F245" s="7" t="s">
        <v>99</v>
      </c>
    </row>
  </sheetData>
  <sheetProtection password="B0CC" sheet="1" objects="1" scenarios="1"/>
  <dataConsolidate/>
  <mergeCells count="1">
    <mergeCell ref="B4:E4"/>
  </mergeCells>
  <dataValidations count="1">
    <dataValidation type="list" allowBlank="1" showInputMessage="1" showErrorMessage="1" sqref="F10:F151">
      <formula1>$F$242:$F$245</formula1>
    </dataValidation>
  </dataValidations>
  <pageMargins left="0.25" right="0.25" top="0.75" bottom="0.75" header="0.3" footer="0.3"/>
  <pageSetup paperSize="8"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59999389629810485"/>
    <pageSetUpPr fitToPage="1"/>
  </sheetPr>
  <dimension ref="A1:I204"/>
  <sheetViews>
    <sheetView zoomScale="80" zoomScaleNormal="80" zoomScalePageLayoutView="80" workbookViewId="0">
      <pane ySplit="9" topLeftCell="A10" activePane="bottomLeft" state="frozen"/>
      <selection activeCell="A10" sqref="A10"/>
      <selection pane="bottomLeft" activeCell="G42" sqref="G42"/>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6384" width="10.83203125" style="6"/>
  </cols>
  <sheetData>
    <row r="1" spans="1:9" ht="7.35" customHeight="1" x14ac:dyDescent="0.2"/>
    <row r="2" spans="1:9" ht="18" x14ac:dyDescent="0.2">
      <c r="A2" s="5">
        <v>80</v>
      </c>
      <c r="B2" s="2" t="s">
        <v>199</v>
      </c>
      <c r="H2" s="14"/>
    </row>
    <row r="3" spans="1:9" ht="16.350000000000001" customHeight="1" x14ac:dyDescent="0.2">
      <c r="B3" s="43" t="str">
        <f>'Revenue - Base year'!B3</f>
        <v>Mansfield (S)</v>
      </c>
    </row>
    <row r="4" spans="1:9" ht="13.5" thickBot="1" x14ac:dyDescent="0.25">
      <c r="B4" s="817"/>
      <c r="C4" s="817"/>
      <c r="D4" s="817"/>
      <c r="E4" s="817"/>
    </row>
    <row r="5" spans="1:9" ht="6.75" customHeight="1" x14ac:dyDescent="0.2">
      <c r="C5" s="9"/>
      <c r="D5" s="10"/>
      <c r="E5" s="74"/>
      <c r="F5" s="53"/>
      <c r="G5" s="83"/>
      <c r="H5" s="53"/>
      <c r="I5" s="47"/>
    </row>
    <row r="6" spans="1:9" x14ac:dyDescent="0.2">
      <c r="C6" s="13"/>
      <c r="D6" s="14"/>
      <c r="E6" s="818" t="s">
        <v>71</v>
      </c>
      <c r="F6" s="819"/>
      <c r="G6" s="819"/>
      <c r="H6" s="820"/>
      <c r="I6" s="31"/>
    </row>
    <row r="7" spans="1:9" ht="6.75" customHeight="1" x14ac:dyDescent="0.2">
      <c r="C7" s="13"/>
      <c r="D7" s="14"/>
      <c r="E7" s="75"/>
      <c r="F7" s="54"/>
      <c r="G7" s="133"/>
      <c r="H7" s="54"/>
      <c r="I7" s="31"/>
    </row>
    <row r="8" spans="1:9" ht="25.5" x14ac:dyDescent="0.2">
      <c r="C8" s="13"/>
      <c r="D8" s="14"/>
      <c r="E8" s="63" t="s">
        <v>92</v>
      </c>
      <c r="F8" s="248" t="s">
        <v>113</v>
      </c>
      <c r="G8" s="81" t="s">
        <v>100</v>
      </c>
      <c r="H8" s="248" t="s">
        <v>90</v>
      </c>
      <c r="I8" s="31"/>
    </row>
    <row r="9" spans="1:9" ht="7.5" customHeight="1" x14ac:dyDescent="0.2">
      <c r="C9" s="13"/>
      <c r="D9" s="14"/>
      <c r="F9" s="55"/>
      <c r="I9" s="31"/>
    </row>
    <row r="10" spans="1:9" ht="19.5" customHeight="1" x14ac:dyDescent="0.2">
      <c r="C10" s="13"/>
      <c r="D10" s="19">
        <v>1</v>
      </c>
      <c r="E10" s="160" t="str">
        <f>IF(OR('Services - Base year'!E10="",'Services - Base year'!E10="[Enter service]"),"",'Services - Base year'!E10)</f>
        <v>Aged and disability services</v>
      </c>
      <c r="F10" s="161" t="str">
        <f>IF(OR('Services - Base year'!F10="",'Services - Base year'!F10="[Select]"),"",'Services - Base year'!F10)</f>
        <v>External</v>
      </c>
      <c r="G10" s="263" t="str">
        <f>IF('Services - Base year'!G10="","",'Services - Base year'!G10)</f>
        <v>Home and community care assessment and programs, the community bus, meals on wheels, planned activity groups, senior citizens and volunteers.</v>
      </c>
      <c r="H10" s="136"/>
      <c r="I10" s="31"/>
    </row>
    <row r="11" spans="1:9" s="77" customFormat="1" ht="19.5" customHeight="1" x14ac:dyDescent="0.2">
      <c r="C11" s="78"/>
      <c r="D11" s="79">
        <f>D10+1</f>
        <v>2</v>
      </c>
      <c r="E11" s="162" t="str">
        <f>IF(OR('Services - Base year'!E11="",'Services - Base year'!E11="[Enter service]"),"",'Services - Base year'!E11)</f>
        <v>Arts, culture and library</v>
      </c>
      <c r="F11" s="163" t="str">
        <f>IF(OR('Services - Base year'!F11="",'Services - Base year'!F11="[Select]"),"",'Services - Base year'!F11)</f>
        <v>External</v>
      </c>
      <c r="G11" s="264" t="str">
        <f>IF('Services - Base year'!G11="","",'Services - Base year'!G11)</f>
        <v>Mansfield Library services and the Mansfield Performing Arts Centre.</v>
      </c>
      <c r="H11" s="94"/>
      <c r="I11" s="80"/>
    </row>
    <row r="12" spans="1:9" ht="19.5" customHeight="1" x14ac:dyDescent="0.2">
      <c r="C12" s="13"/>
      <c r="D12" s="19">
        <f>D11+1</f>
        <v>3</v>
      </c>
      <c r="E12" s="162" t="str">
        <f>IF(OR('Services - Base year'!E12="",'Services - Base year'!E12="[Enter service]"),"",'Services - Base year'!E12)</f>
        <v>Building services</v>
      </c>
      <c r="F12" s="163" t="str">
        <f>IF(OR('Services - Base year'!F12="",'Services - Base year'!F12="[Select]"),"",'Services - Base year'!F12)</f>
        <v>External</v>
      </c>
      <c r="G12" s="264" t="str">
        <f>IF('Services - Base year'!G12="","",'Services - Base year'!G12)</f>
        <v>Provision of information on building regulations, fencing, termites, relocation of dwellings, swimming pools and spas, requirements in bushfire prone areas, and general property issues.  This service also assesses applications to vary the standard provisions of the Building Regulations, undertakes inspections to finalise permits issued by Council and receives and records all building permits issued within the Shire</v>
      </c>
      <c r="H12" s="93"/>
      <c r="I12" s="31"/>
    </row>
    <row r="13" spans="1:9" ht="19.5" customHeight="1" x14ac:dyDescent="0.2">
      <c r="C13" s="13"/>
      <c r="D13" s="19">
        <f>D12+1</f>
        <v>4</v>
      </c>
      <c r="E13" s="162" t="str">
        <f>IF(OR('Services - Base year'!E13="",'Services - Base year'!E13="[Enter service]"),"",'Services - Base year'!E13)</f>
        <v>Community assets and land management</v>
      </c>
      <c r="F13" s="163" t="str">
        <f>IF(OR('Services - Base year'!F13="",'Services - Base year'!F13="[Select]"),"",'Services - Base year'!F13)</f>
        <v>Internal</v>
      </c>
      <c r="G13" s="265" t="str">
        <f>IF('Services - Base year'!G13="","",'Services - Base year'!G13)</f>
        <v>Property management of Council owned facilities (leasing, licensing, maintenance, sale and acquisition of property).</v>
      </c>
      <c r="H13" s="93"/>
      <c r="I13" s="31"/>
    </row>
    <row r="14" spans="1:9" ht="19.5" customHeight="1" x14ac:dyDescent="0.2">
      <c r="C14" s="13"/>
      <c r="D14" s="19">
        <f>D13+1</f>
        <v>5</v>
      </c>
      <c r="E14" s="162" t="str">
        <f>IF(OR('Services - Base year'!E14="",'Services - Base year'!E14="[Enter service]"),"",'Services - Base year'!E14)</f>
        <v>Community development</v>
      </c>
      <c r="F14" s="163" t="str">
        <f>IF(OR('Services - Base year'!F14="",'Services - Base year'!F14="[Select]"),"",'Services - Base year'!F14)</f>
        <v>External</v>
      </c>
      <c r="G14" s="265" t="str">
        <f>IF('Services - Base year'!G14="","",'Services - Base year'!G14)</f>
        <v>Community matching fund contributions, and community projects including community planning, development and resilience.  Youth services including the Mansfield Youth Centre, Freeza, youth engagement program and youth development.</v>
      </c>
      <c r="H14" s="93"/>
      <c r="I14" s="31"/>
    </row>
    <row r="15" spans="1:9" ht="19.5" customHeight="1" x14ac:dyDescent="0.2">
      <c r="C15" s="13"/>
      <c r="D15" s="79">
        <f t="shared" ref="D15:D78" si="0">D14+1</f>
        <v>6</v>
      </c>
      <c r="E15" s="162" t="str">
        <f>IF(OR('Services - Base year'!E15="",'Services - Base year'!E15="[Enter service]"),"",'Services - Base year'!E15)</f>
        <v>Councillors</v>
      </c>
      <c r="F15" s="163" t="str">
        <f>IF(OR('Services - Base year'!F15="",'Services - Base year'!F15="[Select]"),"",'Services - Base year'!F15)</f>
        <v>Mixed</v>
      </c>
      <c r="G15" s="265" t="str">
        <f>IF('Services - Base year'!G15="","",'Services - Base year'!G15)</f>
        <v>Councillor remuneration, election procedures and council induction and training programs.</v>
      </c>
      <c r="H15" s="93"/>
      <c r="I15" s="31"/>
    </row>
    <row r="16" spans="1:9" ht="19.5" customHeight="1" x14ac:dyDescent="0.2">
      <c r="C16" s="13"/>
      <c r="D16" s="19">
        <f t="shared" si="0"/>
        <v>7</v>
      </c>
      <c r="E16" s="162" t="str">
        <f>IF(OR('Services - Base year'!E16="",'Services - Base year'!E16="[Enter service]"),"",'Services - Base year'!E16)</f>
        <v>Customer service and records</v>
      </c>
      <c r="F16" s="163" t="str">
        <f>IF(OR('Services - Base year'!F16="",'Services - Base year'!F16="[Select]"),"",'Services - Base year'!F16)</f>
        <v>Internal</v>
      </c>
      <c r="G16" s="265" t="str">
        <f>IF('Services - Base year'!G16="","",'Services - Base year'!G16)</f>
        <v>This service acts as the main customer interface with the community at the Municipal Office and also the Visitor Information Centre. Services include receipting of rates and other payments, VicRoads agency services, proof of age identification cards, records and information management and providing general information and directing enquiries from the community.</v>
      </c>
      <c r="H16" s="93"/>
      <c r="I16" s="31"/>
    </row>
    <row r="17" spans="3:9" ht="19.5" customHeight="1" x14ac:dyDescent="0.2">
      <c r="C17" s="13"/>
      <c r="D17" s="19">
        <f t="shared" si="0"/>
        <v>8</v>
      </c>
      <c r="E17" s="162" t="str">
        <f>IF(OR('Services - Base year'!E17="",'Services - Base year'!E17="[Enter service]"),"",'Services - Base year'!E17)</f>
        <v>Development services management</v>
      </c>
      <c r="F17" s="163" t="str">
        <f>IF(OR('Services - Base year'!F17="",'Services - Base year'!F17="[Select]"),"",'Services - Base year'!F17)</f>
        <v>Mixed</v>
      </c>
      <c r="G17" s="265" t="str">
        <f>IF('Services - Base year'!G17="","",'Services - Base year'!G17)</f>
        <v>Administration support for the development services department.</v>
      </c>
      <c r="H17" s="93"/>
      <c r="I17" s="31"/>
    </row>
    <row r="18" spans="3:9" ht="19.5" customHeight="1" x14ac:dyDescent="0.2">
      <c r="C18" s="13"/>
      <c r="D18" s="19">
        <f t="shared" si="0"/>
        <v>9</v>
      </c>
      <c r="E18" s="162" t="str">
        <f>IF(OR('Services - Base year'!E18="",'Services - Base year'!E18="[Enter service]"),"",'Services - Base year'!E18)</f>
        <v>Economic development</v>
      </c>
      <c r="F18" s="163" t="str">
        <f>IF(OR('Services - Base year'!F18="",'Services - Base year'!F18="[Select]"),"",'Services - Base year'!F18)</f>
        <v>External</v>
      </c>
      <c r="G18" s="265" t="str">
        <f>IF('Services - Base year'!G18="","",'Services - Base year'!G18)</f>
        <v>Economic development programs and projects such as contributions to various shows and expos, Tourism North East (TNE), cooperative marketing, outlying community development, business sector support initiatives and product development.</v>
      </c>
      <c r="H18" s="93"/>
      <c r="I18" s="31"/>
    </row>
    <row r="19" spans="3:9" ht="19.5" customHeight="1" x14ac:dyDescent="0.2">
      <c r="C19" s="13"/>
      <c r="D19" s="79">
        <f t="shared" si="0"/>
        <v>10</v>
      </c>
      <c r="E19" s="162" t="str">
        <f>IF(OR('Services - Base year'!E19="",'Services - Base year'!E19="[Enter service]"),"",'Services - Base year'!E19)</f>
        <v>Emergency management</v>
      </c>
      <c r="F19" s="163" t="str">
        <f>IF(OR('Services - Base year'!F19="",'Services - Base year'!F19="[Select]"),"",'Services - Base year'!F19)</f>
        <v>Mixed</v>
      </c>
      <c r="G19" s="265" t="str">
        <f>IF('Services - Base year'!G19="","",'Services - Base year'!G19)</f>
        <v>Fire prevention and emergency management.  Relief and recovery operations with a focus on the Municipal Emergency Resource Programme in the context of community capacity building.</v>
      </c>
      <c r="H19" s="93"/>
      <c r="I19" s="31"/>
    </row>
    <row r="20" spans="3:9" ht="19.5" customHeight="1" x14ac:dyDescent="0.2">
      <c r="C20" s="13"/>
      <c r="D20" s="19">
        <f t="shared" si="0"/>
        <v>11</v>
      </c>
      <c r="E20" s="162" t="str">
        <f>IF(OR('Services - Base year'!E20="",'Services - Base year'!E20="[Enter service]"),"",'Services - Base year'!E20)</f>
        <v>Environment</v>
      </c>
      <c r="F20" s="163" t="str">
        <f>IF(OR('Services - Base year'!F20="",'Services - Base year'!F20="[Select]"),"",'Services - Base year'!F20)</f>
        <v>Mixed</v>
      </c>
      <c r="G20" s="265" t="str">
        <f>IF('Services - Base year'!G20="","",'Services - Base year'!G20)</f>
        <v xml:space="preserve">Development of  environmental policy and Monitoring of compliance with environmental regulations (eg EPA).  This service also coordinates and implements environmental projects and works with other services to improve Council’s environmental performance. </v>
      </c>
      <c r="H20" s="93"/>
      <c r="I20" s="31"/>
    </row>
    <row r="21" spans="3:9" ht="19.5" customHeight="1" x14ac:dyDescent="0.2">
      <c r="C21" s="13"/>
      <c r="D21" s="19">
        <f t="shared" si="0"/>
        <v>12</v>
      </c>
      <c r="E21" s="162" t="str">
        <f>IF(OR('Services - Base year'!E21="",'Services - Base year'!E21="[Enter service]"),"",'Services - Base year'!E21)</f>
        <v>Family services &amp; partnerships</v>
      </c>
      <c r="F21" s="163" t="str">
        <f>IF(OR('Services - Base year'!F21="",'Services - Base year'!F21="[Select]"),"",'Services - Base year'!F21)</f>
        <v>External</v>
      </c>
      <c r="G21" s="265" t="str">
        <f>IF('Services - Base year'!G21="","",'Services - Base year'!G21)</f>
        <v>Integrated family services, the Family, Youth and Childrens Centre, financial counselling, maternal &amp; child health services.</v>
      </c>
      <c r="H21" s="93"/>
      <c r="I21" s="31"/>
    </row>
    <row r="22" spans="3:9" ht="19.5" customHeight="1" x14ac:dyDescent="0.2">
      <c r="C22" s="13"/>
      <c r="D22" s="79">
        <f t="shared" si="0"/>
        <v>13</v>
      </c>
      <c r="E22" s="162" t="str">
        <f>IF(OR('Services - Base year'!E22="",'Services - Base year'!E22="[Enter service]"),"",'Services - Base year'!E22)</f>
        <v>Field services</v>
      </c>
      <c r="F22" s="163" t="str">
        <f>IF(OR('Services - Base year'!F22="",'Services - Base year'!F22="[Select]"),"",'Services - Base year'!F22)</f>
        <v>External</v>
      </c>
      <c r="G22" s="265" t="str">
        <f>IF('Services - Base year'!G22="","",'Services - Base year'!G22)</f>
        <v>Infrastructure maintenance, renewal and upgrades.</v>
      </c>
      <c r="H22" s="93"/>
      <c r="I22" s="31"/>
    </row>
    <row r="23" spans="3:9" ht="19.5" customHeight="1" x14ac:dyDescent="0.2">
      <c r="C23" s="13"/>
      <c r="D23" s="19">
        <f t="shared" si="0"/>
        <v>14</v>
      </c>
      <c r="E23" s="162" t="str">
        <f>IF(OR('Services - Base year'!E23="",'Services - Base year'!E23="[Enter service]"),"",'Services - Base year'!E23)</f>
        <v>Financial services</v>
      </c>
      <c r="F23" s="163" t="str">
        <f>IF(OR('Services - Base year'!F23="",'Services - Base year'!F23="[Select]"),"",'Services - Base year'!F23)</f>
        <v>Internal</v>
      </c>
      <c r="G23" s="265" t="str">
        <f>IF('Services - Base year'!G23="","",'Services - Base year'!G23)</f>
        <v>Management of Council’s investments and finances, payment of salaries and wages to Council employees, payment of creditor invoices, budget preparation, quarterly finance reporting to Council, and annual statutory reporting to governing bodies.  The Victorian Grants Commission distributes funding support from the Commonwealth government for the administration of Council across all services, and this income is also reported as part of the Finance service.</v>
      </c>
      <c r="H23" s="93"/>
      <c r="I23" s="31"/>
    </row>
    <row r="24" spans="3:9" ht="19.5" customHeight="1" x14ac:dyDescent="0.2">
      <c r="C24" s="13"/>
      <c r="D24" s="19">
        <f t="shared" si="0"/>
        <v>15</v>
      </c>
      <c r="E24" s="162" t="str">
        <f>IF(OR('Services - Base year'!E24="",'Services - Base year'!E24="[Enter service]"),"",'Services - Base year'!E24)</f>
        <v>Governance</v>
      </c>
      <c r="F24" s="163" t="str">
        <f>IF(OR('Services - Base year'!F24="",'Services - Base year'!F24="[Select]"),"",'Services - Base year'!F24)</f>
        <v>Internal</v>
      </c>
      <c r="G24" s="265" t="str">
        <f>IF('Services - Base year'!G24="","",'Services - Base year'!G24)</f>
        <v>Statutory and corporate support for executive management and Councillors, Freedom of Information, and social media management.</v>
      </c>
      <c r="H24" s="93"/>
      <c r="I24" s="31"/>
    </row>
    <row r="25" spans="3:9" ht="19.5" customHeight="1" x14ac:dyDescent="0.2">
      <c r="C25" s="13"/>
      <c r="D25" s="19">
        <f t="shared" si="0"/>
        <v>16</v>
      </c>
      <c r="E25" s="162" t="str">
        <f>IF(OR('Services - Base year'!E25="",'Services - Base year'!E25="[Enter service]"),"",'Services - Base year'!E25)</f>
        <v>Health</v>
      </c>
      <c r="F25" s="163" t="str">
        <f>IF(OR('Services - Base year'!F25="",'Services - Base year'!F25="[Select]"),"",'Services - Base year'!F25)</f>
        <v>External</v>
      </c>
      <c r="G25" s="265" t="str">
        <f>IF('Services - Base year'!G25="","",'Services - Base year'!G25)</f>
        <v>Coordination of food safety support programs, Tobacco Act activities and smoke free dining and gaming venue issues.  The service also works to rectify any public health concerns relating to unreasonable noise emissions, housing standards and pest controls.</v>
      </c>
      <c r="H25" s="93"/>
      <c r="I25" s="31"/>
    </row>
    <row r="26" spans="3:9" ht="19.5" customHeight="1" x14ac:dyDescent="0.2">
      <c r="C26" s="13"/>
      <c r="D26" s="79">
        <f t="shared" si="0"/>
        <v>17</v>
      </c>
      <c r="E26" s="162" t="str">
        <f>IF(OR('Services - Base year'!E26="",'Services - Base year'!E26="[Enter service]"),"",'Services - Base year'!E26)</f>
        <v>Human resources</v>
      </c>
      <c r="F26" s="163" t="str">
        <f>IF(OR('Services - Base year'!F26="",'Services - Base year'!F26="[Select]"),"",'Services - Base year'!F26)</f>
        <v>Internal</v>
      </c>
      <c r="G26" s="265" t="str">
        <f>IF('Services - Base year'!G26="","",'Services - Base year'!G26)</f>
        <v>Staff recruitment, resourcing, training and development, and workcover.</v>
      </c>
      <c r="H26" s="93"/>
      <c r="I26" s="31"/>
    </row>
    <row r="27" spans="3:9" ht="19.5" customHeight="1" x14ac:dyDescent="0.2">
      <c r="C27" s="13"/>
      <c r="D27" s="19">
        <f t="shared" si="0"/>
        <v>18</v>
      </c>
      <c r="E27" s="162" t="str">
        <f>IF(OR('Services - Base year'!E27="",'Services - Base year'!E27="[Enter service]"),"",'Services - Base year'!E27)</f>
        <v>Information technology</v>
      </c>
      <c r="F27" s="163" t="str">
        <f>IF(OR('Services - Base year'!F27="",'Services - Base year'!F27="[Select]"),"",'Services - Base year'!F27)</f>
        <v>Mixed</v>
      </c>
      <c r="G27" s="265" t="str">
        <f>IF('Services - Base year'!G27="","",'Services - Base year'!G27)</f>
        <v>Communications and computer systems, facilities and infrastructure to enable Council staff to deliver services efficiently.</v>
      </c>
      <c r="H27" s="93"/>
      <c r="I27" s="31"/>
    </row>
    <row r="28" spans="3:9" ht="19.5" customHeight="1" x14ac:dyDescent="0.2">
      <c r="C28" s="13"/>
      <c r="D28" s="19">
        <f t="shared" si="0"/>
        <v>19</v>
      </c>
      <c r="E28" s="162" t="str">
        <f>IF(OR('Services - Base year'!E28="",'Services - Base year'!E28="[Enter service]"),"",'Services - Base year'!E28)</f>
        <v>Infrastructure management</v>
      </c>
      <c r="F28" s="163" t="str">
        <f>IF(OR('Services - Base year'!F28="",'Services - Base year'!F28="[Select]"),"",'Services - Base year'!F28)</f>
        <v>External</v>
      </c>
      <c r="G28" s="265" t="str">
        <f>IF('Services - Base year'!G28="","",'Services - Base year'!G28)</f>
        <v>Capital works planning for civil infrastructure assets facilities maintenance works, supervision and approval of private development activities, design, tendering and contract management, and supervision of Council’s capital works program including asset management and renewal programs.</v>
      </c>
      <c r="H28" s="93"/>
      <c r="I28" s="31"/>
    </row>
    <row r="29" spans="3:9" ht="19.5" customHeight="1" x14ac:dyDescent="0.2">
      <c r="C29" s="13"/>
      <c r="D29" s="19">
        <f t="shared" si="0"/>
        <v>20</v>
      </c>
      <c r="E29" s="162" t="str">
        <f>IF(OR('Services - Base year'!E29="",'Services - Base year'!E29="[Enter service]"),"",'Services - Base year'!E29)</f>
        <v>Local laws</v>
      </c>
      <c r="F29" s="163" t="str">
        <f>IF(OR('Services - Base year'!F29="",'Services - Base year'!F29="[Select]"),"",'Services - Base year'!F29)</f>
        <v>External</v>
      </c>
      <c r="G29" s="265" t="str">
        <f>IF('Services - Base year'!G29="","",'Services - Base year'!G29)</f>
        <v>Animal management services including a cat trapping program, dog and cat collection, lost and found notification, Council pound, registration and administration, after hours and emergency services.  Local Laws also oversee parking infringements.</v>
      </c>
      <c r="H29" s="93"/>
      <c r="I29" s="31"/>
    </row>
    <row r="30" spans="3:9" ht="19.5" customHeight="1" x14ac:dyDescent="0.2">
      <c r="C30" s="13"/>
      <c r="D30" s="79">
        <f t="shared" si="0"/>
        <v>21</v>
      </c>
      <c r="E30" s="162" t="str">
        <f>IF(OR('Services - Base year'!E30="",'Services - Base year'!E30="[Enter service]"),"",'Services - Base year'!E30)</f>
        <v>Other community services</v>
      </c>
      <c r="F30" s="163" t="str">
        <f>IF(OR('Services - Base year'!F30="",'Services - Base year'!F30="[Select]"),"",'Services - Base year'!F30)</f>
        <v>External</v>
      </c>
      <c r="G30" s="265" t="str">
        <f>IF('Services - Base year'!G30="","",'Services - Base year'!G30)</f>
        <v xml:space="preserve">Administration and support for the Community Services department. </v>
      </c>
      <c r="H30" s="93"/>
      <c r="I30" s="31"/>
    </row>
    <row r="31" spans="3:9" ht="19.5" customHeight="1" x14ac:dyDescent="0.2">
      <c r="C31" s="13"/>
      <c r="D31" s="19">
        <f t="shared" si="0"/>
        <v>22</v>
      </c>
      <c r="E31" s="162" t="str">
        <f>IF(OR('Services - Base year'!E31="",'Services - Base year'!E31="[Enter service]"),"",'Services - Base year'!E31)</f>
        <v>Parks and gardens</v>
      </c>
      <c r="F31" s="163" t="str">
        <f>IF(OR('Services - Base year'!F31="",'Services - Base year'!F31="[Select]"),"",'Services - Base year'!F31)</f>
        <v>External</v>
      </c>
      <c r="G31" s="265" t="str">
        <f>IF('Services - Base year'!G31="","",'Services - Base year'!G31)</f>
        <v>Tree pruning, planting and removal, street tree planning and strategies, management of parks and gardens.</v>
      </c>
      <c r="H31" s="93"/>
      <c r="I31" s="31"/>
    </row>
    <row r="32" spans="3:9" ht="19.5" customHeight="1" x14ac:dyDescent="0.2">
      <c r="C32" s="13"/>
      <c r="D32" s="19">
        <f t="shared" si="0"/>
        <v>23</v>
      </c>
      <c r="E32" s="162" t="str">
        <f>IF(OR('Services - Base year'!E32="",'Services - Base year'!E32="[Enter service]"),"",'Services - Base year'!E32)</f>
        <v>Revenue services</v>
      </c>
      <c r="F32" s="163" t="str">
        <f>IF(OR('Services - Base year'!F32="",'Services - Base year'!F32="[Select]"),"",'Services - Base year'!F32)</f>
        <v>Mixed</v>
      </c>
      <c r="G32" s="265" t="str">
        <f>IF('Services - Base year'!G32="","",'Services - Base year'!G32)</f>
        <v>This service raises and collects property rates and charges and other sundry debtor invoices, and co-ordinates the valuation or properties throughout the municipality.</v>
      </c>
      <c r="H32" s="93"/>
      <c r="I32" s="31"/>
    </row>
    <row r="33" spans="3:9" ht="19.5" customHeight="1" x14ac:dyDescent="0.2">
      <c r="C33" s="13"/>
      <c r="D33" s="79">
        <f t="shared" si="0"/>
        <v>24</v>
      </c>
      <c r="E33" s="162" t="str">
        <f>IF(OR('Services - Base year'!E33="",'Services - Base year'!E33="[Enter service]"),"",'Services - Base year'!E33)</f>
        <v>Risk management</v>
      </c>
      <c r="F33" s="163" t="str">
        <f>IF(OR('Services - Base year'!F33="",'Services - Base year'!F33="[Select]"),"",'Services - Base year'!F33)</f>
        <v>Mixed</v>
      </c>
      <c r="G33" s="265" t="str">
        <f>IF('Services - Base year'!G33="","",'Services - Base year'!G33)</f>
        <v> Identification and management of key organisation risks, fraud control, general insurance, the Audit &amp; Risk  Advisory Committee, internal audit, and occupational health and safety.</v>
      </c>
      <c r="H33" s="93"/>
      <c r="I33" s="31"/>
    </row>
    <row r="34" spans="3:9" ht="19.5" customHeight="1" x14ac:dyDescent="0.2">
      <c r="C34" s="13"/>
      <c r="D34" s="19">
        <f t="shared" si="0"/>
        <v>25</v>
      </c>
      <c r="E34" s="162" t="str">
        <f>IF(OR('Services - Base year'!E34="",'Services - Base year'!E34="[Enter service]"),"",'Services - Base year'!E34)</f>
        <v>Roads</v>
      </c>
      <c r="F34" s="163" t="str">
        <f>IF(OR('Services - Base year'!F34="",'Services - Base year'!F34="[Select]"),"",'Services - Base year'!F34)</f>
        <v>External</v>
      </c>
      <c r="G34" s="265" t="str">
        <f>IF('Services - Base year'!G34="","",'Services - Base year'!G34)</f>
        <v>Ongoing maintenance of the Council’s road, footpath and drain network.</v>
      </c>
      <c r="H34" s="93"/>
      <c r="I34" s="31"/>
    </row>
    <row r="35" spans="3:9" ht="19.5" customHeight="1" x14ac:dyDescent="0.2">
      <c r="C35" s="13"/>
      <c r="D35" s="19">
        <f t="shared" si="0"/>
        <v>26</v>
      </c>
      <c r="E35" s="162" t="str">
        <f>IF(OR('Services - Base year'!E35="",'Services - Base year'!E35="[Enter service]"),"",'Services - Base year'!E35)</f>
        <v>School crossing supervision</v>
      </c>
      <c r="F35" s="163" t="str">
        <f>IF(OR('Services - Base year'!F35="",'Services - Base year'!F35="[Select]"),"",'Services - Base year'!F35)</f>
        <v>External</v>
      </c>
      <c r="G35" s="265" t="str">
        <f>IF('Services - Base year'!G35="","",'Services - Base year'!G35)</f>
        <v>Supervisors at school crossings throughout the municipality to assist in ensuring school aged children are able to cross the road safely enroute to and from school.</v>
      </c>
      <c r="H35" s="93"/>
      <c r="I35" s="31"/>
    </row>
    <row r="36" spans="3:9" ht="19.5" customHeight="1" x14ac:dyDescent="0.2">
      <c r="C36" s="13"/>
      <c r="D36" s="19">
        <f t="shared" si="0"/>
        <v>27</v>
      </c>
      <c r="E36" s="162" t="str">
        <f>IF(OR('Services - Base year'!E36="",'Services - Base year'!E36="[Enter service]"),"",'Services - Base year'!E36)</f>
        <v>Sport and recreation</v>
      </c>
      <c r="F36" s="163" t="str">
        <f>IF(OR('Services - Base year'!F36="",'Services - Base year'!F36="[Select]"),"",'Services - Base year'!F36)</f>
        <v>External</v>
      </c>
      <c r="G36" s="265" t="str">
        <f>IF('Services - Base year'!G36="","",'Services - Base year'!G36)</f>
        <v>Sports facilities including the Mansfield pool and Mansfield Sporting Complex, school transport, the Sport and Recreation Strategic Plan and related actions including Active Mansfield and the Sport and Recreation Advisory Committee.</v>
      </c>
      <c r="H36" s="93"/>
      <c r="I36" s="31"/>
    </row>
    <row r="37" spans="3:9" ht="19.5" customHeight="1" x14ac:dyDescent="0.2">
      <c r="C37" s="13"/>
      <c r="D37" s="79">
        <f t="shared" si="0"/>
        <v>28</v>
      </c>
      <c r="E37" s="162" t="str">
        <f>IF(OR('Services - Base year'!E37="",'Services - Base year'!E37="[Enter service]"),"",'Services - Base year'!E37)</f>
        <v>Statutory planning</v>
      </c>
      <c r="F37" s="163" t="str">
        <f>IF(OR('Services - Base year'!F37="",'Services - Base year'!F37="[Select]"),"",'Services - Base year'!F37)</f>
        <v>External</v>
      </c>
      <c r="G37" s="265" t="str">
        <f>IF('Services - Base year'!G37="","",'Services - Base year'!G37)</f>
        <v>The statutory planning service applies and enforces the provisions of the Mansfield Planning Scheme through expert advice to Council, applicants and the community.  The service also assesses and determines planning and subdivision applications, and defends Council decisions at VCAT.</v>
      </c>
      <c r="H37" s="93"/>
      <c r="I37" s="31"/>
    </row>
    <row r="38" spans="3:9" ht="19.5" customHeight="1" x14ac:dyDescent="0.2">
      <c r="C38" s="13"/>
      <c r="D38" s="19">
        <f t="shared" si="0"/>
        <v>29</v>
      </c>
      <c r="E38" s="162" t="str">
        <f>IF(OR('Services - Base year'!E38="",'Services - Base year'!E38="[Enter service]"),"",'Services - Base year'!E38)</f>
        <v>Strategic planning</v>
      </c>
      <c r="F38" s="163" t="str">
        <f>IF(OR('Services - Base year'!F38="",'Services - Base year'!F38="[Select]"),"",'Services - Base year'!F38)</f>
        <v>Mixed</v>
      </c>
      <c r="G38" s="265" t="str">
        <f>IF('Services - Base year'!G38="","",'Services - Base year'!G38)</f>
        <v>This service prepares, implements and undertakes reviews of the Mansfield Planning Scheme (as required by legislation) by developing reports, strategic studies and other matters for presentation to Council, planning panels and other stakeholders.  Review of the Planning Scheme will result in the preparation and processing of planning scheme amendments to implement the Mansfield Planning Scheme’s policy framework</v>
      </c>
      <c r="H38" s="93"/>
      <c r="I38" s="31"/>
    </row>
    <row r="39" spans="3:9" ht="19.5" customHeight="1" x14ac:dyDescent="0.2">
      <c r="C39" s="13"/>
      <c r="D39" s="19">
        <f t="shared" si="0"/>
        <v>30</v>
      </c>
      <c r="E39" s="162" t="str">
        <f>IF(OR('Services - Base year'!E39="",'Services - Base year'!E39="[Enter service]"),"",'Services - Base year'!E39)</f>
        <v>Tourism and events</v>
      </c>
      <c r="F39" s="163" t="str">
        <f>IF(OR('Services - Base year'!F39="",'Services - Base year'!F39="[Select]"),"",'Services - Base year'!F39)</f>
        <v>External</v>
      </c>
      <c r="G39" s="265" t="str">
        <f>IF('Services - Base year'!G39="","",'Services - Base year'!G39)</f>
        <v>A range of community events including TARGA High Country, the High Country Festival, and the Lake Eildon Festival</v>
      </c>
      <c r="H39" s="93"/>
      <c r="I39" s="31"/>
    </row>
    <row r="40" spans="3:9" ht="19.5" customHeight="1" x14ac:dyDescent="0.2">
      <c r="C40" s="13"/>
      <c r="D40" s="19">
        <f t="shared" si="0"/>
        <v>31</v>
      </c>
      <c r="E40" s="162" t="str">
        <f>IF(OR('Services - Base year'!E40="",'Services - Base year'!E40="[Enter service]"),"",'Services - Base year'!E40)</f>
        <v>Waste management</v>
      </c>
      <c r="F40" s="163" t="str">
        <f>IF(OR('Services - Base year'!F40="",'Services - Base year'!F40="[Select]"),"",'Services - Base year'!F40)</f>
        <v>External</v>
      </c>
      <c r="G40" s="265" t="str">
        <f>IF('Services - Base year'!G40="","",'Services - Base year'!G40)</f>
        <v xml:space="preserve">Kerbside rubbish collections of garbage and recycling waste from all households and some commercial properties in the Shire. Other waste management services include the Resource Recovery Centre and a community education program. </v>
      </c>
      <c r="H40" s="93"/>
      <c r="I40" s="31"/>
    </row>
    <row r="41" spans="3:9" ht="19.5" customHeight="1" x14ac:dyDescent="0.2">
      <c r="C41" s="13"/>
      <c r="D41" s="79">
        <f t="shared" si="0"/>
        <v>32</v>
      </c>
      <c r="E41" s="162" t="str">
        <f>IF(OR('Services - Base year'!E41="",'Services - Base year'!E41="[Enter service]"),"",'Services - Base year'!E41)</f>
        <v/>
      </c>
      <c r="F41" s="163" t="str">
        <f>IF(OR('Services - Base year'!F41="",'Services - Base year'!F41="[Select]"),"",'Services - Base year'!F41)</f>
        <v/>
      </c>
      <c r="G41" s="265" t="str">
        <f>IF('Services - Base year'!G41="","",'Services - Base year'!G41)</f>
        <v/>
      </c>
      <c r="H41" s="93"/>
      <c r="I41" s="31"/>
    </row>
    <row r="42" spans="3:9" ht="19.5" customHeight="1" x14ac:dyDescent="0.2">
      <c r="C42" s="13"/>
      <c r="D42" s="19">
        <f t="shared" si="0"/>
        <v>33</v>
      </c>
      <c r="E42" s="162" t="str">
        <f>IF(OR('Services - Base year'!E42="",'Services - Base year'!E42="[Enter service]"),"",'Services - Base year'!E42)</f>
        <v/>
      </c>
      <c r="F42" s="163" t="str">
        <f>IF(OR('Services - Base year'!F42="",'Services - Base year'!F42="[Select]"),"",'Services - Base year'!F42)</f>
        <v/>
      </c>
      <c r="G42" s="265" t="str">
        <f>IF('Services - Base year'!G42="","",'Services - Base year'!G42)</f>
        <v/>
      </c>
      <c r="H42" s="93"/>
      <c r="I42" s="31"/>
    </row>
    <row r="43" spans="3:9" ht="19.5" customHeight="1" x14ac:dyDescent="0.2">
      <c r="C43" s="13"/>
      <c r="D43" s="19">
        <f t="shared" si="0"/>
        <v>34</v>
      </c>
      <c r="E43" s="162" t="str">
        <f>IF(OR('Services - Base year'!E43="",'Services - Base year'!E43="[Enter service]"),"",'Services - Base year'!E43)</f>
        <v/>
      </c>
      <c r="F43" s="163" t="str">
        <f>IF(OR('Services - Base year'!F43="",'Services - Base year'!F43="[Select]"),"",'Services - Base year'!F43)</f>
        <v/>
      </c>
      <c r="G43" s="265" t="str">
        <f>IF('Services - Base year'!G43="","",'Services - Base year'!G43)</f>
        <v/>
      </c>
      <c r="H43" s="93"/>
      <c r="I43" s="31"/>
    </row>
    <row r="44" spans="3:9" ht="19.5" customHeight="1" x14ac:dyDescent="0.2">
      <c r="C44" s="13"/>
      <c r="D44" s="79">
        <f t="shared" si="0"/>
        <v>35</v>
      </c>
      <c r="E44" s="162" t="str">
        <f>IF(OR('Services - Base year'!E44="",'Services - Base year'!E44="[Enter service]"),"",'Services - Base year'!E44)</f>
        <v/>
      </c>
      <c r="F44" s="163" t="str">
        <f>IF(OR('Services - Base year'!F44="",'Services - Base year'!F44="[Select]"),"",'Services - Base year'!F44)</f>
        <v/>
      </c>
      <c r="G44" s="265" t="str">
        <f>IF('Services - Base year'!G44="","",'Services - Base year'!G44)</f>
        <v/>
      </c>
      <c r="H44" s="93"/>
      <c r="I44" s="31"/>
    </row>
    <row r="45" spans="3:9" ht="19.5" customHeight="1" x14ac:dyDescent="0.2">
      <c r="C45" s="13"/>
      <c r="D45" s="19">
        <f t="shared" si="0"/>
        <v>36</v>
      </c>
      <c r="E45" s="162" t="str">
        <f>IF(OR('Services - Base year'!E45="",'Services - Base year'!E45="[Enter service]"),"",'Services - Base year'!E45)</f>
        <v/>
      </c>
      <c r="F45" s="163" t="str">
        <f>IF(OR('Services - Base year'!F45="",'Services - Base year'!F45="[Select]"),"",'Services - Base year'!F45)</f>
        <v/>
      </c>
      <c r="G45" s="265" t="str">
        <f>IF('Services - Base year'!G45="","",'Services - Base year'!G45)</f>
        <v/>
      </c>
      <c r="H45" s="93"/>
      <c r="I45" s="31"/>
    </row>
    <row r="46" spans="3:9" ht="19.5" customHeight="1" x14ac:dyDescent="0.2">
      <c r="C46" s="13"/>
      <c r="D46" s="19">
        <f t="shared" si="0"/>
        <v>37</v>
      </c>
      <c r="E46" s="162" t="str">
        <f>IF(OR('Services - Base year'!E46="",'Services - Base year'!E46="[Enter service]"),"",'Services - Base year'!E46)</f>
        <v/>
      </c>
      <c r="F46" s="163" t="str">
        <f>IF(OR('Services - Base year'!F46="",'Services - Base year'!F46="[Select]"),"",'Services - Base year'!F46)</f>
        <v/>
      </c>
      <c r="G46" s="265" t="str">
        <f>IF('Services - Base year'!G46="","",'Services - Base year'!G46)</f>
        <v/>
      </c>
      <c r="H46" s="93"/>
      <c r="I46" s="31"/>
    </row>
    <row r="47" spans="3:9" ht="19.5" customHeight="1" x14ac:dyDescent="0.2">
      <c r="C47" s="13"/>
      <c r="D47" s="19">
        <f t="shared" si="0"/>
        <v>38</v>
      </c>
      <c r="E47" s="162" t="str">
        <f>IF(OR('Services - Base year'!E47="",'Services - Base year'!E47="[Enter service]"),"",'Services - Base year'!E47)</f>
        <v/>
      </c>
      <c r="F47" s="163" t="str">
        <f>IF(OR('Services - Base year'!F47="",'Services - Base year'!F47="[Select]"),"",'Services - Base year'!F47)</f>
        <v/>
      </c>
      <c r="G47" s="265" t="str">
        <f>IF('Services - Base year'!G47="","",'Services - Base year'!G47)</f>
        <v/>
      </c>
      <c r="H47" s="93"/>
      <c r="I47" s="31"/>
    </row>
    <row r="48" spans="3:9" ht="19.5" customHeight="1" x14ac:dyDescent="0.2">
      <c r="C48" s="13"/>
      <c r="D48" s="79">
        <f t="shared" si="0"/>
        <v>39</v>
      </c>
      <c r="E48" s="162" t="str">
        <f>IF(OR('Services - Base year'!E48="",'Services - Base year'!E48="[Enter service]"),"",'Services - Base year'!E48)</f>
        <v/>
      </c>
      <c r="F48" s="163" t="str">
        <f>IF(OR('Services - Base year'!F48="",'Services - Base year'!F48="[Select]"),"",'Services - Base year'!F48)</f>
        <v/>
      </c>
      <c r="G48" s="265" t="str">
        <f>IF('Services - Base year'!G48="","",'Services - Base year'!G48)</f>
        <v/>
      </c>
      <c r="H48" s="93"/>
      <c r="I48" s="31"/>
    </row>
    <row r="49" spans="3:9" ht="19.5" customHeight="1" x14ac:dyDescent="0.2">
      <c r="C49" s="13"/>
      <c r="D49" s="19">
        <f t="shared" si="0"/>
        <v>40</v>
      </c>
      <c r="E49" s="162" t="str">
        <f>IF(OR('Services - Base year'!E49="",'Services - Base year'!E49="[Enter service]"),"",'Services - Base year'!E49)</f>
        <v/>
      </c>
      <c r="F49" s="163" t="str">
        <f>IF(OR('Services - Base year'!F49="",'Services - Base year'!F49="[Select]"),"",'Services - Base year'!F49)</f>
        <v/>
      </c>
      <c r="G49" s="265" t="str">
        <f>IF('Services - Base year'!G49="","",'Services - Base year'!G49)</f>
        <v/>
      </c>
      <c r="H49" s="93"/>
      <c r="I49" s="31"/>
    </row>
    <row r="50" spans="3:9" ht="19.5" customHeight="1" x14ac:dyDescent="0.2">
      <c r="C50" s="13"/>
      <c r="D50" s="19">
        <f t="shared" si="0"/>
        <v>41</v>
      </c>
      <c r="E50" s="162" t="str">
        <f>IF(OR('Services - Base year'!E50="",'Services - Base year'!E50="[Enter service]"),"",'Services - Base year'!E50)</f>
        <v/>
      </c>
      <c r="F50" s="163" t="str">
        <f>IF(OR('Services - Base year'!F50="",'Services - Base year'!F50="[Select]"),"",'Services - Base year'!F50)</f>
        <v/>
      </c>
      <c r="G50" s="265" t="str">
        <f>IF('Services - Base year'!G50="","",'Services - Base year'!G50)</f>
        <v/>
      </c>
      <c r="H50" s="93"/>
      <c r="I50" s="31"/>
    </row>
    <row r="51" spans="3:9" ht="19.5" customHeight="1" x14ac:dyDescent="0.2">
      <c r="C51" s="13"/>
      <c r="D51" s="19">
        <f t="shared" si="0"/>
        <v>42</v>
      </c>
      <c r="E51" s="162" t="str">
        <f>IF(OR('Services - Base year'!E51="",'Services - Base year'!E51="[Enter service]"),"",'Services - Base year'!E51)</f>
        <v/>
      </c>
      <c r="F51" s="163" t="str">
        <f>IF(OR('Services - Base year'!F51="",'Services - Base year'!F51="[Select]"),"",'Services - Base year'!F51)</f>
        <v/>
      </c>
      <c r="G51" s="265" t="str">
        <f>IF('Services - Base year'!G51="","",'Services - Base year'!G51)</f>
        <v/>
      </c>
      <c r="H51" s="93"/>
      <c r="I51" s="31"/>
    </row>
    <row r="52" spans="3:9" ht="19.5" customHeight="1" x14ac:dyDescent="0.2">
      <c r="C52" s="13"/>
      <c r="D52" s="79">
        <f t="shared" si="0"/>
        <v>43</v>
      </c>
      <c r="E52" s="162" t="str">
        <f>IF(OR('Services - Base year'!E52="",'Services - Base year'!E52="[Enter service]"),"",'Services - Base year'!E52)</f>
        <v/>
      </c>
      <c r="F52" s="163" t="str">
        <f>IF(OR('Services - Base year'!F52="",'Services - Base year'!F52="[Select]"),"",'Services - Base year'!F52)</f>
        <v/>
      </c>
      <c r="G52" s="265" t="str">
        <f>IF('Services - Base year'!G52="","",'Services - Base year'!G52)</f>
        <v/>
      </c>
      <c r="H52" s="93"/>
      <c r="I52" s="31"/>
    </row>
    <row r="53" spans="3:9" ht="19.5" customHeight="1" x14ac:dyDescent="0.2">
      <c r="C53" s="13"/>
      <c r="D53" s="19">
        <f t="shared" si="0"/>
        <v>44</v>
      </c>
      <c r="E53" s="162" t="str">
        <f>IF(OR('Services - Base year'!E53="",'Services - Base year'!E53="[Enter service]"),"",'Services - Base year'!E53)</f>
        <v/>
      </c>
      <c r="F53" s="163" t="str">
        <f>IF(OR('Services - Base year'!F53="",'Services - Base year'!F53="[Select]"),"",'Services - Base year'!F53)</f>
        <v/>
      </c>
      <c r="G53" s="265" t="str">
        <f>IF('Services - Base year'!G53="","",'Services - Base year'!G53)</f>
        <v/>
      </c>
      <c r="H53" s="93"/>
      <c r="I53" s="31"/>
    </row>
    <row r="54" spans="3:9" ht="19.5" customHeight="1" x14ac:dyDescent="0.2">
      <c r="C54" s="13"/>
      <c r="D54" s="19">
        <f t="shared" si="0"/>
        <v>45</v>
      </c>
      <c r="E54" s="162" t="str">
        <f>IF(OR('Services - Base year'!E54="",'Services - Base year'!E54="[Enter service]"),"",'Services - Base year'!E54)</f>
        <v/>
      </c>
      <c r="F54" s="163" t="str">
        <f>IF(OR('Services - Base year'!F54="",'Services - Base year'!F54="[Select]"),"",'Services - Base year'!F54)</f>
        <v/>
      </c>
      <c r="G54" s="265" t="str">
        <f>IF('Services - Base year'!G54="","",'Services - Base year'!G54)</f>
        <v/>
      </c>
      <c r="H54" s="93"/>
      <c r="I54" s="31"/>
    </row>
    <row r="55" spans="3:9" ht="19.5" customHeight="1" x14ac:dyDescent="0.2">
      <c r="C55" s="13"/>
      <c r="D55" s="79">
        <f t="shared" si="0"/>
        <v>46</v>
      </c>
      <c r="E55" s="162" t="str">
        <f>IF(OR('Services - Base year'!E55="",'Services - Base year'!E55="[Enter service]"),"",'Services - Base year'!E55)</f>
        <v/>
      </c>
      <c r="F55" s="163" t="str">
        <f>IF(OR('Services - Base year'!F55="",'Services - Base year'!F55="[Select]"),"",'Services - Base year'!F55)</f>
        <v/>
      </c>
      <c r="G55" s="265" t="str">
        <f>IF('Services - Base year'!G55="","",'Services - Base year'!G55)</f>
        <v/>
      </c>
      <c r="H55" s="93"/>
      <c r="I55" s="31"/>
    </row>
    <row r="56" spans="3:9" ht="19.5" customHeight="1" x14ac:dyDescent="0.2">
      <c r="C56" s="13"/>
      <c r="D56" s="19">
        <f t="shared" si="0"/>
        <v>47</v>
      </c>
      <c r="E56" s="162" t="str">
        <f>IF(OR('Services - Base year'!E56="",'Services - Base year'!E56="[Enter service]"),"",'Services - Base year'!E56)</f>
        <v/>
      </c>
      <c r="F56" s="163" t="str">
        <f>IF(OR('Services - Base year'!F56="",'Services - Base year'!F56="[Select]"),"",'Services - Base year'!F56)</f>
        <v/>
      </c>
      <c r="G56" s="265" t="str">
        <f>IF('Services - Base year'!G56="","",'Services - Base year'!G56)</f>
        <v/>
      </c>
      <c r="H56" s="93"/>
      <c r="I56" s="31"/>
    </row>
    <row r="57" spans="3:9" ht="19.5" customHeight="1" x14ac:dyDescent="0.2">
      <c r="C57" s="13"/>
      <c r="D57" s="19">
        <f t="shared" si="0"/>
        <v>48</v>
      </c>
      <c r="E57" s="162" t="str">
        <f>IF(OR('Services - Base year'!E57="",'Services - Base year'!E57="[Enter service]"),"",'Services - Base year'!E57)</f>
        <v/>
      </c>
      <c r="F57" s="163" t="str">
        <f>IF(OR('Services - Base year'!F57="",'Services - Base year'!F57="[Select]"),"",'Services - Base year'!F57)</f>
        <v/>
      </c>
      <c r="G57" s="265" t="str">
        <f>IF('Services - Base year'!G57="","",'Services - Base year'!G57)</f>
        <v/>
      </c>
      <c r="H57" s="93"/>
      <c r="I57" s="31"/>
    </row>
    <row r="58" spans="3:9" ht="19.5" customHeight="1" x14ac:dyDescent="0.2">
      <c r="C58" s="13"/>
      <c r="D58" s="19">
        <f t="shared" si="0"/>
        <v>49</v>
      </c>
      <c r="E58" s="162" t="str">
        <f>IF(OR('Services - Base year'!E58="",'Services - Base year'!E58="[Enter service]"),"",'Services - Base year'!E58)</f>
        <v/>
      </c>
      <c r="F58" s="163" t="str">
        <f>IF(OR('Services - Base year'!F58="",'Services - Base year'!F58="[Select]"),"",'Services - Base year'!F58)</f>
        <v/>
      </c>
      <c r="G58" s="265" t="str">
        <f>IF('Services - Base year'!G58="","",'Services - Base year'!G58)</f>
        <v/>
      </c>
      <c r="H58" s="93"/>
      <c r="I58" s="31"/>
    </row>
    <row r="59" spans="3:9" ht="19.5" customHeight="1" x14ac:dyDescent="0.2">
      <c r="C59" s="13"/>
      <c r="D59" s="79">
        <f t="shared" si="0"/>
        <v>50</v>
      </c>
      <c r="E59" s="162" t="str">
        <f>IF(OR('Services - Base year'!E59="",'Services - Base year'!E59="[Enter service]"),"",'Services - Base year'!E59)</f>
        <v/>
      </c>
      <c r="F59" s="163" t="str">
        <f>IF(OR('Services - Base year'!F59="",'Services - Base year'!F59="[Select]"),"",'Services - Base year'!F59)</f>
        <v/>
      </c>
      <c r="G59" s="265" t="str">
        <f>IF('Services - Base year'!G59="","",'Services - Base year'!G59)</f>
        <v/>
      </c>
      <c r="H59" s="93"/>
      <c r="I59" s="31"/>
    </row>
    <row r="60" spans="3:9" ht="19.5" customHeight="1" x14ac:dyDescent="0.2">
      <c r="C60" s="13"/>
      <c r="D60" s="19">
        <f t="shared" si="0"/>
        <v>51</v>
      </c>
      <c r="E60" s="162" t="str">
        <f>IF(OR('Services - Base year'!E60="",'Services - Base year'!E60="[Enter service]"),"",'Services - Base year'!E60)</f>
        <v/>
      </c>
      <c r="F60" s="163" t="str">
        <f>IF(OR('Services - Base year'!F60="",'Services - Base year'!F60="[Select]"),"",'Services - Base year'!F60)</f>
        <v/>
      </c>
      <c r="G60" s="265" t="str">
        <f>IF('Services - Base year'!G60="","",'Services - Base year'!G60)</f>
        <v/>
      </c>
      <c r="H60" s="93"/>
      <c r="I60" s="31"/>
    </row>
    <row r="61" spans="3:9" ht="19.5" customHeight="1" x14ac:dyDescent="0.2">
      <c r="C61" s="13"/>
      <c r="D61" s="19">
        <f t="shared" si="0"/>
        <v>52</v>
      </c>
      <c r="E61" s="162" t="str">
        <f>IF(OR('Services - Base year'!E61="",'Services - Base year'!E61="[Enter service]"),"",'Services - Base year'!E61)</f>
        <v/>
      </c>
      <c r="F61" s="163" t="str">
        <f>IF(OR('Services - Base year'!F61="",'Services - Base year'!F61="[Select]"),"",'Services - Base year'!F61)</f>
        <v/>
      </c>
      <c r="G61" s="265" t="str">
        <f>IF('Services - Base year'!G61="","",'Services - Base year'!G61)</f>
        <v/>
      </c>
      <c r="H61" s="93"/>
      <c r="I61" s="31"/>
    </row>
    <row r="62" spans="3:9" ht="19.5" customHeight="1" x14ac:dyDescent="0.2">
      <c r="C62" s="13"/>
      <c r="D62" s="19">
        <f t="shared" si="0"/>
        <v>53</v>
      </c>
      <c r="E62" s="162" t="str">
        <f>IF(OR('Services - Base year'!E62="",'Services - Base year'!E62="[Enter service]"),"",'Services - Base year'!E62)</f>
        <v/>
      </c>
      <c r="F62" s="163" t="str">
        <f>IF(OR('Services - Base year'!F62="",'Services - Base year'!F62="[Select]"),"",'Services - Base year'!F62)</f>
        <v/>
      </c>
      <c r="G62" s="265" t="str">
        <f>IF('Services - Base year'!G62="","",'Services - Base year'!G62)</f>
        <v/>
      </c>
      <c r="H62" s="93"/>
      <c r="I62" s="31"/>
    </row>
    <row r="63" spans="3:9" ht="19.5" customHeight="1" x14ac:dyDescent="0.2">
      <c r="C63" s="13"/>
      <c r="D63" s="79">
        <f t="shared" si="0"/>
        <v>54</v>
      </c>
      <c r="E63" s="162" t="str">
        <f>IF(OR('Services - Base year'!E63="",'Services - Base year'!E63="[Enter service]"),"",'Services - Base year'!E63)</f>
        <v/>
      </c>
      <c r="F63" s="163" t="str">
        <f>IF(OR('Services - Base year'!F63="",'Services - Base year'!F63="[Select]"),"",'Services - Base year'!F63)</f>
        <v/>
      </c>
      <c r="G63" s="265" t="str">
        <f>IF('Services - Base year'!G63="","",'Services - Base year'!G63)</f>
        <v/>
      </c>
      <c r="H63" s="93"/>
      <c r="I63" s="31"/>
    </row>
    <row r="64" spans="3:9" ht="19.5" customHeight="1" x14ac:dyDescent="0.2">
      <c r="C64" s="13"/>
      <c r="D64" s="19">
        <f t="shared" si="0"/>
        <v>55</v>
      </c>
      <c r="E64" s="162" t="str">
        <f>IF(OR('Services - Base year'!E64="",'Services - Base year'!E64="[Enter service]"),"",'Services - Base year'!E64)</f>
        <v/>
      </c>
      <c r="F64" s="163" t="str">
        <f>IF(OR('Services - Base year'!F64="",'Services - Base year'!F64="[Select]"),"",'Services - Base year'!F64)</f>
        <v/>
      </c>
      <c r="G64" s="265" t="str">
        <f>IF('Services - Base year'!G64="","",'Services - Base year'!G64)</f>
        <v/>
      </c>
      <c r="H64" s="93"/>
      <c r="I64" s="31"/>
    </row>
    <row r="65" spans="3:9" ht="19.5" customHeight="1" x14ac:dyDescent="0.2">
      <c r="C65" s="13"/>
      <c r="D65" s="19">
        <f t="shared" si="0"/>
        <v>56</v>
      </c>
      <c r="E65" s="162" t="str">
        <f>IF(OR('Services - Base year'!E65="",'Services - Base year'!E65="[Enter service]"),"",'Services - Base year'!E65)</f>
        <v/>
      </c>
      <c r="F65" s="163" t="str">
        <f>IF(OR('Services - Base year'!F65="",'Services - Base year'!F65="[Select]"),"",'Services - Base year'!F65)</f>
        <v/>
      </c>
      <c r="G65" s="265" t="str">
        <f>IF('Services - Base year'!G65="","",'Services - Base year'!G65)</f>
        <v/>
      </c>
      <c r="H65" s="93"/>
      <c r="I65" s="31"/>
    </row>
    <row r="66" spans="3:9" ht="19.5" customHeight="1" x14ac:dyDescent="0.2">
      <c r="C66" s="13"/>
      <c r="D66" s="79">
        <f t="shared" si="0"/>
        <v>57</v>
      </c>
      <c r="E66" s="162" t="str">
        <f>IF(OR('Services - Base year'!E66="",'Services - Base year'!E66="[Enter service]"),"",'Services - Base year'!E66)</f>
        <v/>
      </c>
      <c r="F66" s="163" t="str">
        <f>IF(OR('Services - Base year'!F66="",'Services - Base year'!F66="[Select]"),"",'Services - Base year'!F66)</f>
        <v/>
      </c>
      <c r="G66" s="265" t="str">
        <f>IF('Services - Base year'!G66="","",'Services - Base year'!G66)</f>
        <v/>
      </c>
      <c r="H66" s="93"/>
      <c r="I66" s="31"/>
    </row>
    <row r="67" spans="3:9" ht="19.5" customHeight="1" x14ac:dyDescent="0.2">
      <c r="C67" s="13"/>
      <c r="D67" s="19">
        <f t="shared" si="0"/>
        <v>58</v>
      </c>
      <c r="E67" s="162" t="str">
        <f>IF(OR('Services - Base year'!E67="",'Services - Base year'!E67="[Enter service]"),"",'Services - Base year'!E67)</f>
        <v/>
      </c>
      <c r="F67" s="163" t="str">
        <f>IF(OR('Services - Base year'!F67="",'Services - Base year'!F67="[Select]"),"",'Services - Base year'!F67)</f>
        <v/>
      </c>
      <c r="G67" s="265" t="str">
        <f>IF('Services - Base year'!G67="","",'Services - Base year'!G67)</f>
        <v/>
      </c>
      <c r="H67" s="93"/>
      <c r="I67" s="31"/>
    </row>
    <row r="68" spans="3:9" ht="19.5" customHeight="1" x14ac:dyDescent="0.2">
      <c r="C68" s="13"/>
      <c r="D68" s="19">
        <f t="shared" si="0"/>
        <v>59</v>
      </c>
      <c r="E68" s="162" t="str">
        <f>IF(OR('Services - Base year'!E68="",'Services - Base year'!E68="[Enter service]"),"",'Services - Base year'!E68)</f>
        <v/>
      </c>
      <c r="F68" s="163" t="str">
        <f>IF(OR('Services - Base year'!F68="",'Services - Base year'!F68="[Select]"),"",'Services - Base year'!F68)</f>
        <v/>
      </c>
      <c r="G68" s="265" t="str">
        <f>IF('Services - Base year'!G68="","",'Services - Base year'!G68)</f>
        <v/>
      </c>
      <c r="H68" s="93"/>
      <c r="I68" s="31"/>
    </row>
    <row r="69" spans="3:9" ht="19.5" customHeight="1" x14ac:dyDescent="0.2">
      <c r="C69" s="13"/>
      <c r="D69" s="79">
        <f t="shared" si="0"/>
        <v>60</v>
      </c>
      <c r="E69" s="162" t="str">
        <f>IF(OR('Services - Base year'!E69="",'Services - Base year'!E69="[Enter service]"),"",'Services - Base year'!E69)</f>
        <v/>
      </c>
      <c r="F69" s="163" t="str">
        <f>IF(OR('Services - Base year'!F69="",'Services - Base year'!F69="[Select]"),"",'Services - Base year'!F69)</f>
        <v/>
      </c>
      <c r="G69" s="265" t="str">
        <f>IF('Services - Base year'!G69="","",'Services - Base year'!G69)</f>
        <v/>
      </c>
      <c r="H69" s="93"/>
      <c r="I69" s="31"/>
    </row>
    <row r="70" spans="3:9" ht="19.5" customHeight="1" x14ac:dyDescent="0.2">
      <c r="C70" s="13"/>
      <c r="D70" s="19">
        <f t="shared" si="0"/>
        <v>61</v>
      </c>
      <c r="E70" s="162" t="str">
        <f>IF(OR('Services - Base year'!E70="",'Services - Base year'!E70="[Enter service]"),"",'Services - Base year'!E70)</f>
        <v/>
      </c>
      <c r="F70" s="163" t="str">
        <f>IF(OR('Services - Base year'!F70="",'Services - Base year'!F70="[Select]"),"",'Services - Base year'!F70)</f>
        <v/>
      </c>
      <c r="G70" s="265" t="str">
        <f>IF('Services - Base year'!G70="","",'Services - Base year'!G70)</f>
        <v/>
      </c>
      <c r="H70" s="93"/>
      <c r="I70" s="31"/>
    </row>
    <row r="71" spans="3:9" ht="19.5" customHeight="1" x14ac:dyDescent="0.2">
      <c r="C71" s="13"/>
      <c r="D71" s="19">
        <f t="shared" si="0"/>
        <v>62</v>
      </c>
      <c r="E71" s="162" t="str">
        <f>IF(OR('Services - Base year'!E71="",'Services - Base year'!E71="[Enter service]"),"",'Services - Base year'!E71)</f>
        <v/>
      </c>
      <c r="F71" s="163" t="str">
        <f>IF(OR('Services - Base year'!F71="",'Services - Base year'!F71="[Select]"),"",'Services - Base year'!F71)</f>
        <v/>
      </c>
      <c r="G71" s="265" t="str">
        <f>IF('Services - Base year'!G71="","",'Services - Base year'!G71)</f>
        <v/>
      </c>
      <c r="H71" s="93"/>
      <c r="I71" s="31"/>
    </row>
    <row r="72" spans="3:9" ht="19.5" customHeight="1" x14ac:dyDescent="0.2">
      <c r="C72" s="13"/>
      <c r="D72" s="79">
        <f t="shared" si="0"/>
        <v>63</v>
      </c>
      <c r="E72" s="162" t="str">
        <f>IF(OR('Services - Base year'!E72="",'Services - Base year'!E72="[Enter service]"),"",'Services - Base year'!E72)</f>
        <v/>
      </c>
      <c r="F72" s="163" t="str">
        <f>IF(OR('Services - Base year'!F72="",'Services - Base year'!F72="[Select]"),"",'Services - Base year'!F72)</f>
        <v/>
      </c>
      <c r="G72" s="265" t="str">
        <f>IF('Services - Base year'!G72="","",'Services - Base year'!G72)</f>
        <v/>
      </c>
      <c r="H72" s="93"/>
      <c r="I72" s="31"/>
    </row>
    <row r="73" spans="3:9" ht="19.5" customHeight="1" x14ac:dyDescent="0.2">
      <c r="C73" s="13"/>
      <c r="D73" s="19">
        <f t="shared" si="0"/>
        <v>64</v>
      </c>
      <c r="E73" s="162" t="str">
        <f>IF(OR('Services - Base year'!E73="",'Services - Base year'!E73="[Enter service]"),"",'Services - Base year'!E73)</f>
        <v/>
      </c>
      <c r="F73" s="163" t="str">
        <f>IF(OR('Services - Base year'!F73="",'Services - Base year'!F73="[Select]"),"",'Services - Base year'!F73)</f>
        <v/>
      </c>
      <c r="G73" s="265" t="str">
        <f>IF('Services - Base year'!G73="","",'Services - Base year'!G73)</f>
        <v/>
      </c>
      <c r="H73" s="93"/>
      <c r="I73" s="31"/>
    </row>
    <row r="74" spans="3:9" ht="19.5" customHeight="1" x14ac:dyDescent="0.2">
      <c r="C74" s="13"/>
      <c r="D74" s="19">
        <f t="shared" si="0"/>
        <v>65</v>
      </c>
      <c r="E74" s="162" t="str">
        <f>IF(OR('Services - Base year'!E74="",'Services - Base year'!E74="[Enter service]"),"",'Services - Base year'!E74)</f>
        <v/>
      </c>
      <c r="F74" s="163" t="str">
        <f>IF(OR('Services - Base year'!F74="",'Services - Base year'!F74="[Select]"),"",'Services - Base year'!F74)</f>
        <v/>
      </c>
      <c r="G74" s="265" t="str">
        <f>IF('Services - Base year'!G74="","",'Services - Base year'!G74)</f>
        <v/>
      </c>
      <c r="H74" s="93"/>
      <c r="I74" s="31"/>
    </row>
    <row r="75" spans="3:9" ht="19.5" customHeight="1" x14ac:dyDescent="0.2">
      <c r="C75" s="13"/>
      <c r="D75" s="79">
        <f t="shared" si="0"/>
        <v>66</v>
      </c>
      <c r="E75" s="162" t="str">
        <f>IF(OR('Services - Base year'!E75="",'Services - Base year'!E75="[Enter service]"),"",'Services - Base year'!E75)</f>
        <v/>
      </c>
      <c r="F75" s="163" t="str">
        <f>IF(OR('Services - Base year'!F75="",'Services - Base year'!F75="[Select]"),"",'Services - Base year'!F75)</f>
        <v/>
      </c>
      <c r="G75" s="265" t="str">
        <f>IF('Services - Base year'!G75="","",'Services - Base year'!G75)</f>
        <v/>
      </c>
      <c r="H75" s="93"/>
      <c r="I75" s="31"/>
    </row>
    <row r="76" spans="3:9" ht="19.5" customHeight="1" x14ac:dyDescent="0.2">
      <c r="C76" s="13"/>
      <c r="D76" s="19">
        <f t="shared" si="0"/>
        <v>67</v>
      </c>
      <c r="E76" s="162" t="str">
        <f>IF(OR('Services - Base year'!E76="",'Services - Base year'!E76="[Enter service]"),"",'Services - Base year'!E76)</f>
        <v/>
      </c>
      <c r="F76" s="163" t="str">
        <f>IF(OR('Services - Base year'!F76="",'Services - Base year'!F76="[Select]"),"",'Services - Base year'!F76)</f>
        <v/>
      </c>
      <c r="G76" s="265" t="str">
        <f>IF('Services - Base year'!G76="","",'Services - Base year'!G76)</f>
        <v/>
      </c>
      <c r="H76" s="93"/>
      <c r="I76" s="31"/>
    </row>
    <row r="77" spans="3:9" ht="19.5" customHeight="1" x14ac:dyDescent="0.2">
      <c r="C77" s="13"/>
      <c r="D77" s="19">
        <f t="shared" si="0"/>
        <v>68</v>
      </c>
      <c r="E77" s="162" t="str">
        <f>IF(OR('Services - Base year'!E77="",'Services - Base year'!E77="[Enter service]"),"",'Services - Base year'!E77)</f>
        <v/>
      </c>
      <c r="F77" s="163" t="str">
        <f>IF(OR('Services - Base year'!F77="",'Services - Base year'!F77="[Select]"),"",'Services - Base year'!F77)</f>
        <v/>
      </c>
      <c r="G77" s="265" t="str">
        <f>IF('Services - Base year'!G77="","",'Services - Base year'!G77)</f>
        <v/>
      </c>
      <c r="H77" s="93"/>
      <c r="I77" s="31"/>
    </row>
    <row r="78" spans="3:9" ht="19.5" customHeight="1" x14ac:dyDescent="0.2">
      <c r="C78" s="13"/>
      <c r="D78" s="79">
        <f t="shared" si="0"/>
        <v>69</v>
      </c>
      <c r="E78" s="162" t="str">
        <f>IF(OR('Services - Base year'!E78="",'Services - Base year'!E78="[Enter service]"),"",'Services - Base year'!E78)</f>
        <v/>
      </c>
      <c r="F78" s="163" t="str">
        <f>IF(OR('Services - Base year'!F78="",'Services - Base year'!F78="[Select]"),"",'Services - Base year'!F78)</f>
        <v/>
      </c>
      <c r="G78" s="265" t="str">
        <f>IF('Services - Base year'!G78="","",'Services - Base year'!G78)</f>
        <v/>
      </c>
      <c r="H78" s="93"/>
      <c r="I78" s="31"/>
    </row>
    <row r="79" spans="3:9" ht="19.5" customHeight="1" x14ac:dyDescent="0.2">
      <c r="C79" s="13"/>
      <c r="D79" s="19">
        <f t="shared" ref="D79:D142" si="1">D78+1</f>
        <v>70</v>
      </c>
      <c r="E79" s="162" t="str">
        <f>IF(OR('Services - Base year'!E79="",'Services - Base year'!E79="[Enter service]"),"",'Services - Base year'!E79)</f>
        <v/>
      </c>
      <c r="F79" s="163" t="str">
        <f>IF(OR('Services - Base year'!F79="",'Services - Base year'!F79="[Select]"),"",'Services - Base year'!F79)</f>
        <v/>
      </c>
      <c r="G79" s="265" t="str">
        <f>IF('Services - Base year'!G79="","",'Services - Base year'!G79)</f>
        <v/>
      </c>
      <c r="H79" s="93"/>
      <c r="I79" s="31"/>
    </row>
    <row r="80" spans="3:9" ht="19.5" customHeight="1" x14ac:dyDescent="0.2">
      <c r="C80" s="13"/>
      <c r="D80" s="19">
        <f t="shared" si="1"/>
        <v>71</v>
      </c>
      <c r="E80" s="162" t="str">
        <f>IF(OR('Services - Base year'!E80="",'Services - Base year'!E80="[Enter service]"),"",'Services - Base year'!E80)</f>
        <v/>
      </c>
      <c r="F80" s="163" t="str">
        <f>IF(OR('Services - Base year'!F80="",'Services - Base year'!F80="[Select]"),"",'Services - Base year'!F80)</f>
        <v/>
      </c>
      <c r="G80" s="265" t="str">
        <f>IF('Services - Base year'!G80="","",'Services - Base year'!G80)</f>
        <v/>
      </c>
      <c r="H80" s="93"/>
      <c r="I80" s="31"/>
    </row>
    <row r="81" spans="3:9" ht="19.5" customHeight="1" x14ac:dyDescent="0.2">
      <c r="C81" s="13"/>
      <c r="D81" s="79">
        <f t="shared" si="1"/>
        <v>72</v>
      </c>
      <c r="E81" s="162" t="str">
        <f>IF(OR('Services - Base year'!E81="",'Services - Base year'!E81="[Enter service]"),"",'Services - Base year'!E81)</f>
        <v/>
      </c>
      <c r="F81" s="163" t="str">
        <f>IF(OR('Services - Base year'!F81="",'Services - Base year'!F81="[Select]"),"",'Services - Base year'!F81)</f>
        <v/>
      </c>
      <c r="G81" s="265" t="str">
        <f>IF('Services - Base year'!G81="","",'Services - Base year'!G81)</f>
        <v/>
      </c>
      <c r="H81" s="93"/>
      <c r="I81" s="31"/>
    </row>
    <row r="82" spans="3:9" ht="19.5" customHeight="1" x14ac:dyDescent="0.2">
      <c r="C82" s="13"/>
      <c r="D82" s="19">
        <f t="shared" si="1"/>
        <v>73</v>
      </c>
      <c r="E82" s="162" t="str">
        <f>IF(OR('Services - Base year'!E82="",'Services - Base year'!E82="[Enter service]"),"",'Services - Base year'!E82)</f>
        <v/>
      </c>
      <c r="F82" s="163" t="str">
        <f>IF(OR('Services - Base year'!F82="",'Services - Base year'!F82="[Select]"),"",'Services - Base year'!F82)</f>
        <v/>
      </c>
      <c r="G82" s="265" t="str">
        <f>IF('Services - Base year'!G82="","",'Services - Base year'!G82)</f>
        <v/>
      </c>
      <c r="H82" s="93"/>
      <c r="I82" s="31"/>
    </row>
    <row r="83" spans="3:9" ht="19.5" customHeight="1" x14ac:dyDescent="0.2">
      <c r="C83" s="13"/>
      <c r="D83" s="19">
        <f t="shared" si="1"/>
        <v>74</v>
      </c>
      <c r="E83" s="162" t="str">
        <f>IF(OR('Services - Base year'!E83="",'Services - Base year'!E83="[Enter service]"),"",'Services - Base year'!E83)</f>
        <v/>
      </c>
      <c r="F83" s="163" t="str">
        <f>IF(OR('Services - Base year'!F83="",'Services - Base year'!F83="[Select]"),"",'Services - Base year'!F83)</f>
        <v/>
      </c>
      <c r="G83" s="265" t="str">
        <f>IF('Services - Base year'!G83="","",'Services - Base year'!G83)</f>
        <v/>
      </c>
      <c r="H83" s="93"/>
      <c r="I83" s="31"/>
    </row>
    <row r="84" spans="3:9" ht="19.5" customHeight="1" x14ac:dyDescent="0.2">
      <c r="C84" s="13"/>
      <c r="D84" s="79">
        <f t="shared" si="1"/>
        <v>75</v>
      </c>
      <c r="E84" s="162" t="str">
        <f>IF(OR('Services - Base year'!E84="",'Services - Base year'!E84="[Enter service]"),"",'Services - Base year'!E84)</f>
        <v/>
      </c>
      <c r="F84" s="163" t="str">
        <f>IF(OR('Services - Base year'!F84="",'Services - Base year'!F84="[Select]"),"",'Services - Base year'!F84)</f>
        <v/>
      </c>
      <c r="G84" s="265" t="str">
        <f>IF('Services - Base year'!G84="","",'Services - Base year'!G84)</f>
        <v/>
      </c>
      <c r="H84" s="93"/>
      <c r="I84" s="31"/>
    </row>
    <row r="85" spans="3:9" ht="19.5" customHeight="1" x14ac:dyDescent="0.2">
      <c r="C85" s="13"/>
      <c r="D85" s="19">
        <f t="shared" si="1"/>
        <v>76</v>
      </c>
      <c r="E85" s="162" t="str">
        <f>IF(OR('Services - Base year'!E85="",'Services - Base year'!E85="[Enter service]"),"",'Services - Base year'!E85)</f>
        <v/>
      </c>
      <c r="F85" s="163" t="str">
        <f>IF(OR('Services - Base year'!F85="",'Services - Base year'!F85="[Select]"),"",'Services - Base year'!F85)</f>
        <v/>
      </c>
      <c r="G85" s="265" t="str">
        <f>IF('Services - Base year'!G85="","",'Services - Base year'!G85)</f>
        <v/>
      </c>
      <c r="H85" s="93"/>
      <c r="I85" s="31"/>
    </row>
    <row r="86" spans="3:9" ht="19.5" customHeight="1" x14ac:dyDescent="0.2">
      <c r="C86" s="13"/>
      <c r="D86" s="19">
        <f t="shared" si="1"/>
        <v>77</v>
      </c>
      <c r="E86" s="162" t="str">
        <f>IF(OR('Services - Base year'!E86="",'Services - Base year'!E86="[Enter service]"),"",'Services - Base year'!E86)</f>
        <v/>
      </c>
      <c r="F86" s="163" t="str">
        <f>IF(OR('Services - Base year'!F86="",'Services - Base year'!F86="[Select]"),"",'Services - Base year'!F86)</f>
        <v/>
      </c>
      <c r="G86" s="265" t="str">
        <f>IF('Services - Base year'!G86="","",'Services - Base year'!G86)</f>
        <v/>
      </c>
      <c r="H86" s="93"/>
      <c r="I86" s="31"/>
    </row>
    <row r="87" spans="3:9" ht="19.5" customHeight="1" x14ac:dyDescent="0.2">
      <c r="C87" s="13"/>
      <c r="D87" s="79">
        <f t="shared" si="1"/>
        <v>78</v>
      </c>
      <c r="E87" s="162" t="str">
        <f>IF(OR('Services - Base year'!E87="",'Services - Base year'!E87="[Enter service]"),"",'Services - Base year'!E87)</f>
        <v/>
      </c>
      <c r="F87" s="163" t="str">
        <f>IF(OR('Services - Base year'!F87="",'Services - Base year'!F87="[Select]"),"",'Services - Base year'!F87)</f>
        <v/>
      </c>
      <c r="G87" s="265" t="str">
        <f>IF('Services - Base year'!G87="","",'Services - Base year'!G87)</f>
        <v/>
      </c>
      <c r="H87" s="93"/>
      <c r="I87" s="31"/>
    </row>
    <row r="88" spans="3:9" ht="19.5" customHeight="1" x14ac:dyDescent="0.2">
      <c r="C88" s="13"/>
      <c r="D88" s="19">
        <f t="shared" si="1"/>
        <v>79</v>
      </c>
      <c r="E88" s="162" t="str">
        <f>IF(OR('Services - Base year'!E88="",'Services - Base year'!E88="[Enter service]"),"",'Services - Base year'!E88)</f>
        <v/>
      </c>
      <c r="F88" s="163" t="str">
        <f>IF(OR('Services - Base year'!F88="",'Services - Base year'!F88="[Select]"),"",'Services - Base year'!F88)</f>
        <v/>
      </c>
      <c r="G88" s="265" t="str">
        <f>IF('Services - Base year'!G88="","",'Services - Base year'!G88)</f>
        <v/>
      </c>
      <c r="H88" s="93"/>
      <c r="I88" s="31"/>
    </row>
    <row r="89" spans="3:9" ht="19.5" customHeight="1" x14ac:dyDescent="0.2">
      <c r="C89" s="13"/>
      <c r="D89" s="19">
        <f t="shared" si="1"/>
        <v>80</v>
      </c>
      <c r="E89" s="162" t="str">
        <f>IF(OR('Services - Base year'!E89="",'Services - Base year'!E89="[Enter service]"),"",'Services - Base year'!E89)</f>
        <v/>
      </c>
      <c r="F89" s="163" t="str">
        <f>IF(OR('Services - Base year'!F89="",'Services - Base year'!F89="[Select]"),"",'Services - Base year'!F89)</f>
        <v/>
      </c>
      <c r="G89" s="265" t="str">
        <f>IF('Services - Base year'!G89="","",'Services - Base year'!G89)</f>
        <v/>
      </c>
      <c r="H89" s="93"/>
      <c r="I89" s="31"/>
    </row>
    <row r="90" spans="3:9" ht="19.5" customHeight="1" x14ac:dyDescent="0.2">
      <c r="C90" s="13"/>
      <c r="D90" s="79">
        <f t="shared" si="1"/>
        <v>81</v>
      </c>
      <c r="E90" s="162" t="str">
        <f>IF(OR('Services - Base year'!E90="",'Services - Base year'!E90="[Enter service]"),"",'Services - Base year'!E90)</f>
        <v/>
      </c>
      <c r="F90" s="163" t="str">
        <f>IF(OR('Services - Base year'!F90="",'Services - Base year'!F90="[Select]"),"",'Services - Base year'!F90)</f>
        <v/>
      </c>
      <c r="G90" s="265" t="str">
        <f>IF('Services - Base year'!G90="","",'Services - Base year'!G90)</f>
        <v/>
      </c>
      <c r="H90" s="93"/>
      <c r="I90" s="31"/>
    </row>
    <row r="91" spans="3:9" ht="19.5" customHeight="1" x14ac:dyDescent="0.2">
      <c r="C91" s="13"/>
      <c r="D91" s="19">
        <f t="shared" si="1"/>
        <v>82</v>
      </c>
      <c r="E91" s="162" t="str">
        <f>IF(OR('Services - Base year'!E91="",'Services - Base year'!E91="[Enter service]"),"",'Services - Base year'!E91)</f>
        <v/>
      </c>
      <c r="F91" s="163" t="str">
        <f>IF(OR('Services - Base year'!F91="",'Services - Base year'!F91="[Select]"),"",'Services - Base year'!F91)</f>
        <v/>
      </c>
      <c r="G91" s="265" t="str">
        <f>IF('Services - Base year'!G91="","",'Services - Base year'!G91)</f>
        <v/>
      </c>
      <c r="H91" s="93"/>
      <c r="I91" s="31"/>
    </row>
    <row r="92" spans="3:9" ht="19.5" customHeight="1" x14ac:dyDescent="0.2">
      <c r="C92" s="13"/>
      <c r="D92" s="19">
        <f t="shared" si="1"/>
        <v>83</v>
      </c>
      <c r="E92" s="162" t="str">
        <f>IF(OR('Services - Base year'!E92="",'Services - Base year'!E92="[Enter service]"),"",'Services - Base year'!E92)</f>
        <v/>
      </c>
      <c r="F92" s="163" t="str">
        <f>IF(OR('Services - Base year'!F92="",'Services - Base year'!F92="[Select]"),"",'Services - Base year'!F92)</f>
        <v/>
      </c>
      <c r="G92" s="265" t="str">
        <f>IF('Services - Base year'!G92="","",'Services - Base year'!G92)</f>
        <v/>
      </c>
      <c r="H92" s="93"/>
      <c r="I92" s="31"/>
    </row>
    <row r="93" spans="3:9" ht="19.5" customHeight="1" x14ac:dyDescent="0.2">
      <c r="C93" s="13"/>
      <c r="D93" s="79">
        <f t="shared" si="1"/>
        <v>84</v>
      </c>
      <c r="E93" s="162" t="str">
        <f>IF(OR('Services - Base year'!E93="",'Services - Base year'!E93="[Enter service]"),"",'Services - Base year'!E93)</f>
        <v/>
      </c>
      <c r="F93" s="163" t="str">
        <f>IF(OR('Services - Base year'!F93="",'Services - Base year'!F93="[Select]"),"",'Services - Base year'!F93)</f>
        <v/>
      </c>
      <c r="G93" s="265" t="str">
        <f>IF('Services - Base year'!G93="","",'Services - Base year'!G93)</f>
        <v/>
      </c>
      <c r="H93" s="93"/>
      <c r="I93" s="31"/>
    </row>
    <row r="94" spans="3:9" ht="19.5" customHeight="1" x14ac:dyDescent="0.2">
      <c r="C94" s="13"/>
      <c r="D94" s="19">
        <f t="shared" si="1"/>
        <v>85</v>
      </c>
      <c r="E94" s="162" t="str">
        <f>IF(OR('Services - Base year'!E94="",'Services - Base year'!E94="[Enter service]"),"",'Services - Base year'!E94)</f>
        <v/>
      </c>
      <c r="F94" s="163" t="str">
        <f>IF(OR('Services - Base year'!F94="",'Services - Base year'!F94="[Select]"),"",'Services - Base year'!F94)</f>
        <v/>
      </c>
      <c r="G94" s="265" t="str">
        <f>IF('Services - Base year'!G94="","",'Services - Base year'!G94)</f>
        <v/>
      </c>
      <c r="H94" s="93"/>
      <c r="I94" s="31"/>
    </row>
    <row r="95" spans="3:9" ht="19.5" customHeight="1" x14ac:dyDescent="0.2">
      <c r="C95" s="13"/>
      <c r="D95" s="19">
        <f t="shared" si="1"/>
        <v>86</v>
      </c>
      <c r="E95" s="162" t="str">
        <f>IF(OR('Services - Base year'!E95="",'Services - Base year'!E95="[Enter service]"),"",'Services - Base year'!E95)</f>
        <v/>
      </c>
      <c r="F95" s="163" t="str">
        <f>IF(OR('Services - Base year'!F95="",'Services - Base year'!F95="[Select]"),"",'Services - Base year'!F95)</f>
        <v/>
      </c>
      <c r="G95" s="265" t="str">
        <f>IF('Services - Base year'!G95="","",'Services - Base year'!G95)</f>
        <v/>
      </c>
      <c r="H95" s="93"/>
      <c r="I95" s="31"/>
    </row>
    <row r="96" spans="3:9" ht="19.5" customHeight="1" x14ac:dyDescent="0.2">
      <c r="C96" s="13"/>
      <c r="D96" s="79">
        <f t="shared" si="1"/>
        <v>87</v>
      </c>
      <c r="E96" s="162" t="str">
        <f>IF(OR('Services - Base year'!E96="",'Services - Base year'!E96="[Enter service]"),"",'Services - Base year'!E96)</f>
        <v/>
      </c>
      <c r="F96" s="163" t="str">
        <f>IF(OR('Services - Base year'!F96="",'Services - Base year'!F96="[Select]"),"",'Services - Base year'!F96)</f>
        <v/>
      </c>
      <c r="G96" s="265" t="str">
        <f>IF('Services - Base year'!G96="","",'Services - Base year'!G96)</f>
        <v/>
      </c>
      <c r="H96" s="93"/>
      <c r="I96" s="31"/>
    </row>
    <row r="97" spans="3:9" ht="19.5" customHeight="1" x14ac:dyDescent="0.2">
      <c r="C97" s="13"/>
      <c r="D97" s="19">
        <f t="shared" si="1"/>
        <v>88</v>
      </c>
      <c r="E97" s="162" t="str">
        <f>IF(OR('Services - Base year'!E97="",'Services - Base year'!E97="[Enter service]"),"",'Services - Base year'!E97)</f>
        <v/>
      </c>
      <c r="F97" s="163" t="str">
        <f>IF(OR('Services - Base year'!F97="",'Services - Base year'!F97="[Select]"),"",'Services - Base year'!F97)</f>
        <v/>
      </c>
      <c r="G97" s="265" t="str">
        <f>IF('Services - Base year'!G97="","",'Services - Base year'!G97)</f>
        <v/>
      </c>
      <c r="H97" s="93"/>
      <c r="I97" s="31"/>
    </row>
    <row r="98" spans="3:9" ht="19.5" customHeight="1" x14ac:dyDescent="0.2">
      <c r="C98" s="13"/>
      <c r="D98" s="19">
        <f t="shared" si="1"/>
        <v>89</v>
      </c>
      <c r="E98" s="162" t="str">
        <f>IF(OR('Services - Base year'!E98="",'Services - Base year'!E98="[Enter service]"),"",'Services - Base year'!E98)</f>
        <v/>
      </c>
      <c r="F98" s="163" t="str">
        <f>IF(OR('Services - Base year'!F98="",'Services - Base year'!F98="[Select]"),"",'Services - Base year'!F98)</f>
        <v/>
      </c>
      <c r="G98" s="265" t="str">
        <f>IF('Services - Base year'!G98="","",'Services - Base year'!G98)</f>
        <v/>
      </c>
      <c r="H98" s="93"/>
      <c r="I98" s="31"/>
    </row>
    <row r="99" spans="3:9" ht="19.5" customHeight="1" x14ac:dyDescent="0.2">
      <c r="C99" s="13"/>
      <c r="D99" s="79">
        <f t="shared" si="1"/>
        <v>90</v>
      </c>
      <c r="E99" s="162" t="str">
        <f>IF(OR('Services - Base year'!E99="",'Services - Base year'!E99="[Enter service]"),"",'Services - Base year'!E99)</f>
        <v/>
      </c>
      <c r="F99" s="163" t="str">
        <f>IF(OR('Services - Base year'!F99="",'Services - Base year'!F99="[Select]"),"",'Services - Base year'!F99)</f>
        <v/>
      </c>
      <c r="G99" s="265" t="str">
        <f>IF('Services - Base year'!G99="","",'Services - Base year'!G99)</f>
        <v/>
      </c>
      <c r="H99" s="93"/>
      <c r="I99" s="31"/>
    </row>
    <row r="100" spans="3:9" ht="19.5" customHeight="1" x14ac:dyDescent="0.2">
      <c r="C100" s="13"/>
      <c r="D100" s="19">
        <f t="shared" si="1"/>
        <v>91</v>
      </c>
      <c r="E100" s="162" t="str">
        <f>IF(OR('Services - Base year'!E100="",'Services - Base year'!E100="[Enter service]"),"",'Services - Base year'!E100)</f>
        <v/>
      </c>
      <c r="F100" s="163" t="str">
        <f>IF(OR('Services - Base year'!F100="",'Services - Base year'!F100="[Select]"),"",'Services - Base year'!F100)</f>
        <v/>
      </c>
      <c r="G100" s="265" t="str">
        <f>IF('Services - Base year'!G100="","",'Services - Base year'!G100)</f>
        <v/>
      </c>
      <c r="H100" s="93"/>
      <c r="I100" s="31"/>
    </row>
    <row r="101" spans="3:9" ht="19.5" customHeight="1" x14ac:dyDescent="0.2">
      <c r="C101" s="13"/>
      <c r="D101" s="19">
        <f t="shared" si="1"/>
        <v>92</v>
      </c>
      <c r="E101" s="162" t="str">
        <f>IF(OR('Services - Base year'!E101="",'Services - Base year'!E101="[Enter service]"),"",'Services - Base year'!E101)</f>
        <v/>
      </c>
      <c r="F101" s="163" t="str">
        <f>IF(OR('Services - Base year'!F101="",'Services - Base year'!F101="[Select]"),"",'Services - Base year'!F101)</f>
        <v/>
      </c>
      <c r="G101" s="265" t="str">
        <f>IF('Services - Base year'!G101="","",'Services - Base year'!G101)</f>
        <v/>
      </c>
      <c r="H101" s="93"/>
      <c r="I101" s="31"/>
    </row>
    <row r="102" spans="3:9" ht="19.5" customHeight="1" x14ac:dyDescent="0.2">
      <c r="C102" s="13"/>
      <c r="D102" s="79">
        <f t="shared" si="1"/>
        <v>93</v>
      </c>
      <c r="E102" s="162" t="str">
        <f>IF(OR('Services - Base year'!E102="",'Services - Base year'!E102="[Enter service]"),"",'Services - Base year'!E102)</f>
        <v/>
      </c>
      <c r="F102" s="163" t="str">
        <f>IF(OR('Services - Base year'!F102="",'Services - Base year'!F102="[Select]"),"",'Services - Base year'!F102)</f>
        <v/>
      </c>
      <c r="G102" s="265" t="str">
        <f>IF('Services - Base year'!G102="","",'Services - Base year'!G102)</f>
        <v/>
      </c>
      <c r="H102" s="93"/>
      <c r="I102" s="31"/>
    </row>
    <row r="103" spans="3:9" ht="19.5" customHeight="1" x14ac:dyDescent="0.2">
      <c r="C103" s="13"/>
      <c r="D103" s="19">
        <f t="shared" si="1"/>
        <v>94</v>
      </c>
      <c r="E103" s="162" t="str">
        <f>IF(OR('Services - Base year'!E103="",'Services - Base year'!E103="[Enter service]"),"",'Services - Base year'!E103)</f>
        <v/>
      </c>
      <c r="F103" s="163" t="str">
        <f>IF(OR('Services - Base year'!F103="",'Services - Base year'!F103="[Select]"),"",'Services - Base year'!F103)</f>
        <v/>
      </c>
      <c r="G103" s="265" t="str">
        <f>IF('Services - Base year'!G103="","",'Services - Base year'!G103)</f>
        <v/>
      </c>
      <c r="H103" s="93"/>
      <c r="I103" s="31"/>
    </row>
    <row r="104" spans="3:9" ht="19.5" customHeight="1" x14ac:dyDescent="0.2">
      <c r="C104" s="13"/>
      <c r="D104" s="19">
        <f t="shared" si="1"/>
        <v>95</v>
      </c>
      <c r="E104" s="162" t="str">
        <f>IF(OR('Services - Base year'!E104="",'Services - Base year'!E104="[Enter service]"),"",'Services - Base year'!E104)</f>
        <v/>
      </c>
      <c r="F104" s="163" t="str">
        <f>IF(OR('Services - Base year'!F104="",'Services - Base year'!F104="[Select]"),"",'Services - Base year'!F104)</f>
        <v/>
      </c>
      <c r="G104" s="265" t="str">
        <f>IF('Services - Base year'!G104="","",'Services - Base year'!G104)</f>
        <v/>
      </c>
      <c r="H104" s="93"/>
      <c r="I104" s="31"/>
    </row>
    <row r="105" spans="3:9" ht="19.5" customHeight="1" x14ac:dyDescent="0.2">
      <c r="C105" s="13"/>
      <c r="D105" s="79">
        <f t="shared" si="1"/>
        <v>96</v>
      </c>
      <c r="E105" s="162" t="str">
        <f>IF(OR('Services - Base year'!E105="",'Services - Base year'!E105="[Enter service]"),"",'Services - Base year'!E105)</f>
        <v/>
      </c>
      <c r="F105" s="163" t="str">
        <f>IF(OR('Services - Base year'!F105="",'Services - Base year'!F105="[Select]"),"",'Services - Base year'!F105)</f>
        <v/>
      </c>
      <c r="G105" s="265" t="str">
        <f>IF('Services - Base year'!G105="","",'Services - Base year'!G105)</f>
        <v/>
      </c>
      <c r="H105" s="93"/>
      <c r="I105" s="31"/>
    </row>
    <row r="106" spans="3:9" ht="19.5" customHeight="1" x14ac:dyDescent="0.2">
      <c r="C106" s="13"/>
      <c r="D106" s="19">
        <f t="shared" si="1"/>
        <v>97</v>
      </c>
      <c r="E106" s="162" t="str">
        <f>IF(OR('Services - Base year'!E106="",'Services - Base year'!E106="[Enter service]"),"",'Services - Base year'!E106)</f>
        <v/>
      </c>
      <c r="F106" s="163" t="str">
        <f>IF(OR('Services - Base year'!F106="",'Services - Base year'!F106="[Select]"),"",'Services - Base year'!F106)</f>
        <v/>
      </c>
      <c r="G106" s="265" t="str">
        <f>IF('Services - Base year'!G106="","",'Services - Base year'!G106)</f>
        <v/>
      </c>
      <c r="H106" s="93"/>
      <c r="I106" s="31"/>
    </row>
    <row r="107" spans="3:9" ht="19.5" customHeight="1" x14ac:dyDescent="0.2">
      <c r="C107" s="13"/>
      <c r="D107" s="19">
        <f t="shared" si="1"/>
        <v>98</v>
      </c>
      <c r="E107" s="162" t="str">
        <f>IF(OR('Services - Base year'!E107="",'Services - Base year'!E107="[Enter service]"),"",'Services - Base year'!E107)</f>
        <v/>
      </c>
      <c r="F107" s="163" t="str">
        <f>IF(OR('Services - Base year'!F107="",'Services - Base year'!F107="[Select]"),"",'Services - Base year'!F107)</f>
        <v/>
      </c>
      <c r="G107" s="265" t="str">
        <f>IF('Services - Base year'!G107="","",'Services - Base year'!G107)</f>
        <v/>
      </c>
      <c r="H107" s="93"/>
      <c r="I107" s="31"/>
    </row>
    <row r="108" spans="3:9" ht="19.5" customHeight="1" x14ac:dyDescent="0.2">
      <c r="C108" s="13"/>
      <c r="D108" s="79">
        <f t="shared" si="1"/>
        <v>99</v>
      </c>
      <c r="E108" s="162" t="str">
        <f>IF(OR('Services - Base year'!E108="",'Services - Base year'!E108="[Enter service]"),"",'Services - Base year'!E108)</f>
        <v/>
      </c>
      <c r="F108" s="163" t="str">
        <f>IF(OR('Services - Base year'!F108="",'Services - Base year'!F108="[Select]"),"",'Services - Base year'!F108)</f>
        <v/>
      </c>
      <c r="G108" s="265" t="str">
        <f>IF('Services - Base year'!G108="","",'Services - Base year'!G108)</f>
        <v/>
      </c>
      <c r="H108" s="93"/>
      <c r="I108" s="31"/>
    </row>
    <row r="109" spans="3:9" ht="19.5" customHeight="1" x14ac:dyDescent="0.2">
      <c r="C109" s="13"/>
      <c r="D109" s="19">
        <f t="shared" si="1"/>
        <v>100</v>
      </c>
      <c r="E109" s="162" t="str">
        <f>IF(OR('Services - Base year'!E109="",'Services - Base year'!E109="[Enter service]"),"",'Services - Base year'!E109)</f>
        <v/>
      </c>
      <c r="F109" s="163" t="str">
        <f>IF(OR('Services - Base year'!F109="",'Services - Base year'!F109="[Select]"),"",'Services - Base year'!F109)</f>
        <v/>
      </c>
      <c r="G109" s="265" t="str">
        <f>IF('Services - Base year'!G109="","",'Services - Base year'!G109)</f>
        <v/>
      </c>
      <c r="H109" s="93"/>
      <c r="I109" s="31"/>
    </row>
    <row r="110" spans="3:9" ht="19.5" customHeight="1" x14ac:dyDescent="0.2">
      <c r="C110" s="13"/>
      <c r="D110" s="19">
        <f t="shared" si="1"/>
        <v>101</v>
      </c>
      <c r="E110" s="162" t="str">
        <f>IF(OR('Services - Base year'!E110="",'Services - Base year'!E110="[Enter service]"),"",'Services - Base year'!E110)</f>
        <v/>
      </c>
      <c r="F110" s="163" t="str">
        <f>IF(OR('Services - Base year'!F110="",'Services - Base year'!F110="[Select]"),"",'Services - Base year'!F110)</f>
        <v/>
      </c>
      <c r="G110" s="265" t="str">
        <f>IF('Services - Base year'!G110="","",'Services - Base year'!G110)</f>
        <v/>
      </c>
      <c r="H110" s="93"/>
      <c r="I110" s="31"/>
    </row>
    <row r="111" spans="3:9" ht="19.5" customHeight="1" x14ac:dyDescent="0.2">
      <c r="C111" s="13"/>
      <c r="D111" s="79">
        <f t="shared" si="1"/>
        <v>102</v>
      </c>
      <c r="E111" s="162" t="str">
        <f>IF(OR('Services - Base year'!E111="",'Services - Base year'!E111="[Enter service]"),"",'Services - Base year'!E111)</f>
        <v/>
      </c>
      <c r="F111" s="163" t="str">
        <f>IF(OR('Services - Base year'!F111="",'Services - Base year'!F111="[Select]"),"",'Services - Base year'!F111)</f>
        <v/>
      </c>
      <c r="G111" s="265" t="str">
        <f>IF('Services - Base year'!G111="","",'Services - Base year'!G111)</f>
        <v/>
      </c>
      <c r="H111" s="93"/>
      <c r="I111" s="31"/>
    </row>
    <row r="112" spans="3:9" ht="19.5" customHeight="1" x14ac:dyDescent="0.2">
      <c r="C112" s="13"/>
      <c r="D112" s="19">
        <f t="shared" si="1"/>
        <v>103</v>
      </c>
      <c r="E112" s="162" t="str">
        <f>IF(OR('Services - Base year'!E112="",'Services - Base year'!E112="[Enter service]"),"",'Services - Base year'!E112)</f>
        <v/>
      </c>
      <c r="F112" s="163" t="str">
        <f>IF(OR('Services - Base year'!F112="",'Services - Base year'!F112="[Select]"),"",'Services - Base year'!F112)</f>
        <v/>
      </c>
      <c r="G112" s="265" t="str">
        <f>IF('Services - Base year'!G112="","",'Services - Base year'!G112)</f>
        <v/>
      </c>
      <c r="H112" s="93"/>
      <c r="I112" s="31"/>
    </row>
    <row r="113" spans="3:9" ht="19.5" customHeight="1" x14ac:dyDescent="0.2">
      <c r="C113" s="13"/>
      <c r="D113" s="19">
        <f t="shared" si="1"/>
        <v>104</v>
      </c>
      <c r="E113" s="162" t="str">
        <f>IF(OR('Services - Base year'!E113="",'Services - Base year'!E113="[Enter service]"),"",'Services - Base year'!E113)</f>
        <v/>
      </c>
      <c r="F113" s="163" t="str">
        <f>IF(OR('Services - Base year'!F113="",'Services - Base year'!F113="[Select]"),"",'Services - Base year'!F113)</f>
        <v/>
      </c>
      <c r="G113" s="265" t="str">
        <f>IF('Services - Base year'!G113="","",'Services - Base year'!G113)</f>
        <v/>
      </c>
      <c r="H113" s="93"/>
      <c r="I113" s="31"/>
    </row>
    <row r="114" spans="3:9" ht="19.5" customHeight="1" x14ac:dyDescent="0.2">
      <c r="C114" s="13"/>
      <c r="D114" s="79">
        <f t="shared" si="1"/>
        <v>105</v>
      </c>
      <c r="E114" s="162" t="str">
        <f>IF(OR('Services - Base year'!E114="",'Services - Base year'!E114="[Enter service]"),"",'Services - Base year'!E114)</f>
        <v/>
      </c>
      <c r="F114" s="163" t="str">
        <f>IF(OR('Services - Base year'!F114="",'Services - Base year'!F114="[Select]"),"",'Services - Base year'!F114)</f>
        <v/>
      </c>
      <c r="G114" s="265" t="str">
        <f>IF('Services - Base year'!G114="","",'Services - Base year'!G114)</f>
        <v/>
      </c>
      <c r="H114" s="93"/>
      <c r="I114" s="31"/>
    </row>
    <row r="115" spans="3:9" ht="19.5" customHeight="1" x14ac:dyDescent="0.2">
      <c r="C115" s="13"/>
      <c r="D115" s="19">
        <f t="shared" si="1"/>
        <v>106</v>
      </c>
      <c r="E115" s="162" t="str">
        <f>IF(OR('Services - Base year'!E115="",'Services - Base year'!E115="[Enter service]"),"",'Services - Base year'!E115)</f>
        <v/>
      </c>
      <c r="F115" s="163" t="str">
        <f>IF(OR('Services - Base year'!F115="",'Services - Base year'!F115="[Select]"),"",'Services - Base year'!F115)</f>
        <v/>
      </c>
      <c r="G115" s="265" t="str">
        <f>IF('Services - Base year'!G115="","",'Services - Base year'!G115)</f>
        <v/>
      </c>
      <c r="H115" s="93"/>
      <c r="I115" s="31"/>
    </row>
    <row r="116" spans="3:9" ht="19.5" customHeight="1" x14ac:dyDescent="0.2">
      <c r="C116" s="13"/>
      <c r="D116" s="19">
        <f t="shared" si="1"/>
        <v>107</v>
      </c>
      <c r="E116" s="162" t="str">
        <f>IF(OR('Services - Base year'!E116="",'Services - Base year'!E116="[Enter service]"),"",'Services - Base year'!E116)</f>
        <v/>
      </c>
      <c r="F116" s="163" t="str">
        <f>IF(OR('Services - Base year'!F116="",'Services - Base year'!F116="[Select]"),"",'Services - Base year'!F116)</f>
        <v/>
      </c>
      <c r="G116" s="265" t="str">
        <f>IF('Services - Base year'!G116="","",'Services - Base year'!G116)</f>
        <v/>
      </c>
      <c r="H116" s="93"/>
      <c r="I116" s="31"/>
    </row>
    <row r="117" spans="3:9" ht="19.5" customHeight="1" x14ac:dyDescent="0.2">
      <c r="C117" s="13"/>
      <c r="D117" s="79">
        <f t="shared" si="1"/>
        <v>108</v>
      </c>
      <c r="E117" s="162" t="str">
        <f>IF(OR('Services - Base year'!E117="",'Services - Base year'!E117="[Enter service]"),"",'Services - Base year'!E117)</f>
        <v/>
      </c>
      <c r="F117" s="163" t="str">
        <f>IF(OR('Services - Base year'!F117="",'Services - Base year'!F117="[Select]"),"",'Services - Base year'!F117)</f>
        <v/>
      </c>
      <c r="G117" s="265" t="str">
        <f>IF('Services - Base year'!G117="","",'Services - Base year'!G117)</f>
        <v/>
      </c>
      <c r="H117" s="93"/>
      <c r="I117" s="31"/>
    </row>
    <row r="118" spans="3:9" ht="19.5" customHeight="1" x14ac:dyDescent="0.2">
      <c r="C118" s="13"/>
      <c r="D118" s="19">
        <f t="shared" si="1"/>
        <v>109</v>
      </c>
      <c r="E118" s="162" t="str">
        <f>IF(OR('Services - Base year'!E118="",'Services - Base year'!E118="[Enter service]"),"",'Services - Base year'!E118)</f>
        <v/>
      </c>
      <c r="F118" s="163" t="str">
        <f>IF(OR('Services - Base year'!F118="",'Services - Base year'!F118="[Select]"),"",'Services - Base year'!F118)</f>
        <v/>
      </c>
      <c r="G118" s="265" t="str">
        <f>IF('Services - Base year'!G118="","",'Services - Base year'!G118)</f>
        <v/>
      </c>
      <c r="H118" s="93"/>
      <c r="I118" s="31"/>
    </row>
    <row r="119" spans="3:9" ht="19.5" customHeight="1" x14ac:dyDescent="0.2">
      <c r="C119" s="13"/>
      <c r="D119" s="19">
        <f t="shared" si="1"/>
        <v>110</v>
      </c>
      <c r="E119" s="162" t="str">
        <f>IF(OR('Services - Base year'!E119="",'Services - Base year'!E119="[Enter service]"),"",'Services - Base year'!E119)</f>
        <v/>
      </c>
      <c r="F119" s="163" t="str">
        <f>IF(OR('Services - Base year'!F119="",'Services - Base year'!F119="[Select]"),"",'Services - Base year'!F119)</f>
        <v/>
      </c>
      <c r="G119" s="265" t="str">
        <f>IF('Services - Base year'!G119="","",'Services - Base year'!G119)</f>
        <v/>
      </c>
      <c r="H119" s="93"/>
      <c r="I119" s="31"/>
    </row>
    <row r="120" spans="3:9" ht="19.5" customHeight="1" x14ac:dyDescent="0.2">
      <c r="C120" s="13"/>
      <c r="D120" s="79">
        <f t="shared" si="1"/>
        <v>111</v>
      </c>
      <c r="E120" s="162" t="str">
        <f>IF(OR('Services - Base year'!E120="",'Services - Base year'!E120="[Enter service]"),"",'Services - Base year'!E120)</f>
        <v/>
      </c>
      <c r="F120" s="163" t="str">
        <f>IF(OR('Services - Base year'!F120="",'Services - Base year'!F120="[Select]"),"",'Services - Base year'!F120)</f>
        <v/>
      </c>
      <c r="G120" s="265" t="str">
        <f>IF('Services - Base year'!G120="","",'Services - Base year'!G120)</f>
        <v/>
      </c>
      <c r="H120" s="93"/>
      <c r="I120" s="31"/>
    </row>
    <row r="121" spans="3:9" ht="19.5" customHeight="1" x14ac:dyDescent="0.2">
      <c r="C121" s="13"/>
      <c r="D121" s="19">
        <f t="shared" si="1"/>
        <v>112</v>
      </c>
      <c r="E121" s="162" t="str">
        <f>IF(OR('Services - Base year'!E121="",'Services - Base year'!E121="[Enter service]"),"",'Services - Base year'!E121)</f>
        <v/>
      </c>
      <c r="F121" s="163" t="str">
        <f>IF(OR('Services - Base year'!F121="",'Services - Base year'!F121="[Select]"),"",'Services - Base year'!F121)</f>
        <v/>
      </c>
      <c r="G121" s="265" t="str">
        <f>IF('Services - Base year'!G121="","",'Services - Base year'!G121)</f>
        <v/>
      </c>
      <c r="H121" s="93"/>
      <c r="I121" s="31"/>
    </row>
    <row r="122" spans="3:9" ht="19.5" customHeight="1" x14ac:dyDescent="0.2">
      <c r="C122" s="13"/>
      <c r="D122" s="19">
        <f t="shared" si="1"/>
        <v>113</v>
      </c>
      <c r="E122" s="162" t="str">
        <f>IF(OR('Services - Base year'!E122="",'Services - Base year'!E122="[Enter service]"),"",'Services - Base year'!E122)</f>
        <v/>
      </c>
      <c r="F122" s="163" t="str">
        <f>IF(OR('Services - Base year'!F122="",'Services - Base year'!F122="[Select]"),"",'Services - Base year'!F122)</f>
        <v/>
      </c>
      <c r="G122" s="265" t="str">
        <f>IF('Services - Base year'!G122="","",'Services - Base year'!G122)</f>
        <v/>
      </c>
      <c r="H122" s="93"/>
      <c r="I122" s="31"/>
    </row>
    <row r="123" spans="3:9" ht="19.5" customHeight="1" x14ac:dyDescent="0.2">
      <c r="C123" s="13"/>
      <c r="D123" s="79">
        <f t="shared" si="1"/>
        <v>114</v>
      </c>
      <c r="E123" s="162" t="str">
        <f>IF(OR('Services - Base year'!E123="",'Services - Base year'!E123="[Enter service]"),"",'Services - Base year'!E123)</f>
        <v/>
      </c>
      <c r="F123" s="163" t="str">
        <f>IF(OR('Services - Base year'!F123="",'Services - Base year'!F123="[Select]"),"",'Services - Base year'!F123)</f>
        <v/>
      </c>
      <c r="G123" s="265" t="str">
        <f>IF('Services - Base year'!G123="","",'Services - Base year'!G123)</f>
        <v/>
      </c>
      <c r="H123" s="93"/>
      <c r="I123" s="31"/>
    </row>
    <row r="124" spans="3:9" ht="19.5" customHeight="1" x14ac:dyDescent="0.2">
      <c r="C124" s="13"/>
      <c r="D124" s="19">
        <f t="shared" si="1"/>
        <v>115</v>
      </c>
      <c r="E124" s="162" t="str">
        <f>IF(OR('Services - Base year'!E124="",'Services - Base year'!E124="[Enter service]"),"",'Services - Base year'!E124)</f>
        <v/>
      </c>
      <c r="F124" s="163" t="str">
        <f>IF(OR('Services - Base year'!F124="",'Services - Base year'!F124="[Select]"),"",'Services - Base year'!F124)</f>
        <v/>
      </c>
      <c r="G124" s="265" t="str">
        <f>IF('Services - Base year'!G124="","",'Services - Base year'!G124)</f>
        <v/>
      </c>
      <c r="H124" s="93"/>
      <c r="I124" s="31"/>
    </row>
    <row r="125" spans="3:9" ht="19.5" customHeight="1" x14ac:dyDescent="0.2">
      <c r="C125" s="13"/>
      <c r="D125" s="19">
        <f t="shared" si="1"/>
        <v>116</v>
      </c>
      <c r="E125" s="162" t="str">
        <f>IF(OR('Services - Base year'!E125="",'Services - Base year'!E125="[Enter service]"),"",'Services - Base year'!E125)</f>
        <v/>
      </c>
      <c r="F125" s="163" t="str">
        <f>IF(OR('Services - Base year'!F125="",'Services - Base year'!F125="[Select]"),"",'Services - Base year'!F125)</f>
        <v/>
      </c>
      <c r="G125" s="265" t="str">
        <f>IF('Services - Base year'!G125="","",'Services - Base year'!G125)</f>
        <v/>
      </c>
      <c r="H125" s="93"/>
      <c r="I125" s="31"/>
    </row>
    <row r="126" spans="3:9" ht="19.5" customHeight="1" x14ac:dyDescent="0.2">
      <c r="C126" s="13"/>
      <c r="D126" s="79">
        <f t="shared" si="1"/>
        <v>117</v>
      </c>
      <c r="E126" s="162" t="str">
        <f>IF(OR('Services - Base year'!E126="",'Services - Base year'!E126="[Enter service]"),"",'Services - Base year'!E126)</f>
        <v/>
      </c>
      <c r="F126" s="163" t="str">
        <f>IF(OR('Services - Base year'!F126="",'Services - Base year'!F126="[Select]"),"",'Services - Base year'!F126)</f>
        <v/>
      </c>
      <c r="G126" s="265" t="str">
        <f>IF('Services - Base year'!G126="","",'Services - Base year'!G126)</f>
        <v/>
      </c>
      <c r="H126" s="93"/>
      <c r="I126" s="31"/>
    </row>
    <row r="127" spans="3:9" ht="19.5" customHeight="1" x14ac:dyDescent="0.2">
      <c r="C127" s="13"/>
      <c r="D127" s="19">
        <f t="shared" si="1"/>
        <v>118</v>
      </c>
      <c r="E127" s="162" t="str">
        <f>IF(OR('Services - Base year'!E127="",'Services - Base year'!E127="[Enter service]"),"",'Services - Base year'!E127)</f>
        <v/>
      </c>
      <c r="F127" s="163" t="str">
        <f>IF(OR('Services - Base year'!F127="",'Services - Base year'!F127="[Select]"),"",'Services - Base year'!F127)</f>
        <v/>
      </c>
      <c r="G127" s="265" t="str">
        <f>IF('Services - Base year'!G127="","",'Services - Base year'!G127)</f>
        <v/>
      </c>
      <c r="H127" s="93"/>
      <c r="I127" s="31"/>
    </row>
    <row r="128" spans="3:9" ht="19.5" customHeight="1" x14ac:dyDescent="0.2">
      <c r="C128" s="13"/>
      <c r="D128" s="19">
        <f t="shared" si="1"/>
        <v>119</v>
      </c>
      <c r="E128" s="162" t="str">
        <f>IF(OR('Services - Base year'!E128="",'Services - Base year'!E128="[Enter service]"),"",'Services - Base year'!E128)</f>
        <v/>
      </c>
      <c r="F128" s="163" t="str">
        <f>IF(OR('Services - Base year'!F128="",'Services - Base year'!F128="[Select]"),"",'Services - Base year'!F128)</f>
        <v/>
      </c>
      <c r="G128" s="265" t="str">
        <f>IF('Services - Base year'!G128="","",'Services - Base year'!G128)</f>
        <v/>
      </c>
      <c r="H128" s="93"/>
      <c r="I128" s="31"/>
    </row>
    <row r="129" spans="3:9" ht="19.5" customHeight="1" x14ac:dyDescent="0.2">
      <c r="C129" s="13"/>
      <c r="D129" s="79">
        <f t="shared" si="1"/>
        <v>120</v>
      </c>
      <c r="E129" s="162" t="str">
        <f>IF(OR('Services - Base year'!E129="",'Services - Base year'!E129="[Enter service]"),"",'Services - Base year'!E129)</f>
        <v/>
      </c>
      <c r="F129" s="163" t="str">
        <f>IF(OR('Services - Base year'!F129="",'Services - Base year'!F129="[Select]"),"",'Services - Base year'!F129)</f>
        <v/>
      </c>
      <c r="G129" s="265" t="str">
        <f>IF('Services - Base year'!G129="","",'Services - Base year'!G129)</f>
        <v/>
      </c>
      <c r="H129" s="93"/>
      <c r="I129" s="31"/>
    </row>
    <row r="130" spans="3:9" ht="19.5" customHeight="1" x14ac:dyDescent="0.2">
      <c r="C130" s="13"/>
      <c r="D130" s="19">
        <f t="shared" si="1"/>
        <v>121</v>
      </c>
      <c r="E130" s="162" t="str">
        <f>IF(OR('Services - Base year'!E130="",'Services - Base year'!E130="[Enter service]"),"",'Services - Base year'!E130)</f>
        <v/>
      </c>
      <c r="F130" s="163" t="str">
        <f>IF(OR('Services - Base year'!F130="",'Services - Base year'!F130="[Select]"),"",'Services - Base year'!F130)</f>
        <v/>
      </c>
      <c r="G130" s="265" t="str">
        <f>IF('Services - Base year'!G130="","",'Services - Base year'!G130)</f>
        <v/>
      </c>
      <c r="H130" s="93"/>
      <c r="I130" s="31"/>
    </row>
    <row r="131" spans="3:9" ht="19.5" customHeight="1" x14ac:dyDescent="0.2">
      <c r="C131" s="13"/>
      <c r="D131" s="19">
        <f t="shared" si="1"/>
        <v>122</v>
      </c>
      <c r="E131" s="162" t="str">
        <f>IF(OR('Services - Base year'!E131="",'Services - Base year'!E131="[Enter service]"),"",'Services - Base year'!E131)</f>
        <v/>
      </c>
      <c r="F131" s="163" t="str">
        <f>IF(OR('Services - Base year'!F131="",'Services - Base year'!F131="[Select]"),"",'Services - Base year'!F131)</f>
        <v/>
      </c>
      <c r="G131" s="265" t="str">
        <f>IF('Services - Base year'!G131="","",'Services - Base year'!G131)</f>
        <v/>
      </c>
      <c r="H131" s="93"/>
      <c r="I131" s="31"/>
    </row>
    <row r="132" spans="3:9" ht="19.5" customHeight="1" x14ac:dyDescent="0.2">
      <c r="C132" s="13"/>
      <c r="D132" s="79">
        <f t="shared" si="1"/>
        <v>123</v>
      </c>
      <c r="E132" s="162" t="str">
        <f>IF(OR('Services - Base year'!E132="",'Services - Base year'!E132="[Enter service]"),"",'Services - Base year'!E132)</f>
        <v/>
      </c>
      <c r="F132" s="163" t="str">
        <f>IF(OR('Services - Base year'!F132="",'Services - Base year'!F132="[Select]"),"",'Services - Base year'!F132)</f>
        <v/>
      </c>
      <c r="G132" s="265" t="str">
        <f>IF('Services - Base year'!G132="","",'Services - Base year'!G132)</f>
        <v/>
      </c>
      <c r="H132" s="93"/>
      <c r="I132" s="31"/>
    </row>
    <row r="133" spans="3:9" ht="19.5" customHeight="1" x14ac:dyDescent="0.2">
      <c r="C133" s="13"/>
      <c r="D133" s="19">
        <f t="shared" si="1"/>
        <v>124</v>
      </c>
      <c r="E133" s="162" t="str">
        <f>IF(OR('Services - Base year'!E133="",'Services - Base year'!E133="[Enter service]"),"",'Services - Base year'!E133)</f>
        <v/>
      </c>
      <c r="F133" s="163" t="str">
        <f>IF(OR('Services - Base year'!F133="",'Services - Base year'!F133="[Select]"),"",'Services - Base year'!F133)</f>
        <v/>
      </c>
      <c r="G133" s="265" t="str">
        <f>IF('Services - Base year'!G133="","",'Services - Base year'!G133)</f>
        <v/>
      </c>
      <c r="H133" s="93"/>
      <c r="I133" s="31"/>
    </row>
    <row r="134" spans="3:9" ht="19.5" customHeight="1" x14ac:dyDescent="0.2">
      <c r="C134" s="13"/>
      <c r="D134" s="19">
        <f t="shared" si="1"/>
        <v>125</v>
      </c>
      <c r="E134" s="162" t="str">
        <f>IF(OR('Services - Base year'!E134="",'Services - Base year'!E134="[Enter service]"),"",'Services - Base year'!E134)</f>
        <v/>
      </c>
      <c r="F134" s="163" t="str">
        <f>IF(OR('Services - Base year'!F134="",'Services - Base year'!F134="[Select]"),"",'Services - Base year'!F134)</f>
        <v/>
      </c>
      <c r="G134" s="265" t="str">
        <f>IF('Services - Base year'!G134="","",'Services - Base year'!G134)</f>
        <v/>
      </c>
      <c r="H134" s="93"/>
      <c r="I134" s="31"/>
    </row>
    <row r="135" spans="3:9" ht="19.5" customHeight="1" x14ac:dyDescent="0.2">
      <c r="C135" s="13"/>
      <c r="D135" s="79">
        <f t="shared" si="1"/>
        <v>126</v>
      </c>
      <c r="E135" s="162" t="str">
        <f>IF(OR('Services - Base year'!E135="",'Services - Base year'!E135="[Enter service]"),"",'Services - Base year'!E135)</f>
        <v/>
      </c>
      <c r="F135" s="163" t="str">
        <f>IF(OR('Services - Base year'!F135="",'Services - Base year'!F135="[Select]"),"",'Services - Base year'!F135)</f>
        <v/>
      </c>
      <c r="G135" s="265" t="str">
        <f>IF('Services - Base year'!G135="","",'Services - Base year'!G135)</f>
        <v/>
      </c>
      <c r="H135" s="93"/>
      <c r="I135" s="31"/>
    </row>
    <row r="136" spans="3:9" ht="19.5" customHeight="1" x14ac:dyDescent="0.2">
      <c r="C136" s="13"/>
      <c r="D136" s="19">
        <f t="shared" si="1"/>
        <v>127</v>
      </c>
      <c r="E136" s="162" t="str">
        <f>IF(OR('Services - Base year'!E136="",'Services - Base year'!E136="[Enter service]"),"",'Services - Base year'!E136)</f>
        <v/>
      </c>
      <c r="F136" s="163" t="str">
        <f>IF(OR('Services - Base year'!F136="",'Services - Base year'!F136="[Select]"),"",'Services - Base year'!F136)</f>
        <v/>
      </c>
      <c r="G136" s="265" t="str">
        <f>IF('Services - Base year'!G136="","",'Services - Base year'!G136)</f>
        <v/>
      </c>
      <c r="H136" s="93"/>
      <c r="I136" s="31"/>
    </row>
    <row r="137" spans="3:9" ht="19.5" customHeight="1" x14ac:dyDescent="0.2">
      <c r="C137" s="13"/>
      <c r="D137" s="19">
        <f t="shared" si="1"/>
        <v>128</v>
      </c>
      <c r="E137" s="162" t="str">
        <f>IF(OR('Services - Base year'!E137="",'Services - Base year'!E137="[Enter service]"),"",'Services - Base year'!E137)</f>
        <v/>
      </c>
      <c r="F137" s="163" t="str">
        <f>IF(OR('Services - Base year'!F137="",'Services - Base year'!F137="[Select]"),"",'Services - Base year'!F137)</f>
        <v/>
      </c>
      <c r="G137" s="265" t="str">
        <f>IF('Services - Base year'!G137="","",'Services - Base year'!G137)</f>
        <v/>
      </c>
      <c r="H137" s="93"/>
      <c r="I137" s="31"/>
    </row>
    <row r="138" spans="3:9" ht="19.5" customHeight="1" x14ac:dyDescent="0.2">
      <c r="C138" s="13"/>
      <c r="D138" s="79">
        <f t="shared" si="1"/>
        <v>129</v>
      </c>
      <c r="E138" s="162" t="str">
        <f>IF(OR('Services - Base year'!E138="",'Services - Base year'!E138="[Enter service]"),"",'Services - Base year'!E138)</f>
        <v/>
      </c>
      <c r="F138" s="163" t="str">
        <f>IF(OR('Services - Base year'!F138="",'Services - Base year'!F138="[Select]"),"",'Services - Base year'!F138)</f>
        <v/>
      </c>
      <c r="G138" s="265" t="str">
        <f>IF('Services - Base year'!G138="","",'Services - Base year'!G138)</f>
        <v/>
      </c>
      <c r="H138" s="93"/>
      <c r="I138" s="31"/>
    </row>
    <row r="139" spans="3:9" ht="19.5" customHeight="1" x14ac:dyDescent="0.2">
      <c r="C139" s="13"/>
      <c r="D139" s="19">
        <f t="shared" si="1"/>
        <v>130</v>
      </c>
      <c r="E139" s="162" t="str">
        <f>IF(OR('Services - Base year'!E139="",'Services - Base year'!E139="[Enter service]"),"",'Services - Base year'!E139)</f>
        <v/>
      </c>
      <c r="F139" s="163" t="str">
        <f>IF(OR('Services - Base year'!F139="",'Services - Base year'!F139="[Select]"),"",'Services - Base year'!F139)</f>
        <v/>
      </c>
      <c r="G139" s="265" t="str">
        <f>IF('Services - Base year'!G139="","",'Services - Base year'!G139)</f>
        <v/>
      </c>
      <c r="H139" s="93"/>
      <c r="I139" s="31"/>
    </row>
    <row r="140" spans="3:9" ht="19.5" customHeight="1" x14ac:dyDescent="0.2">
      <c r="C140" s="13"/>
      <c r="D140" s="19">
        <f t="shared" si="1"/>
        <v>131</v>
      </c>
      <c r="E140" s="162" t="str">
        <f>IF(OR('Services - Base year'!E140="",'Services - Base year'!E140="[Enter service]"),"",'Services - Base year'!E140)</f>
        <v/>
      </c>
      <c r="F140" s="163" t="str">
        <f>IF(OR('Services - Base year'!F140="",'Services - Base year'!F140="[Select]"),"",'Services - Base year'!F140)</f>
        <v/>
      </c>
      <c r="G140" s="265" t="str">
        <f>IF('Services - Base year'!G140="","",'Services - Base year'!G140)</f>
        <v/>
      </c>
      <c r="H140" s="93"/>
      <c r="I140" s="31"/>
    </row>
    <row r="141" spans="3:9" ht="19.5" customHeight="1" x14ac:dyDescent="0.2">
      <c r="C141" s="13"/>
      <c r="D141" s="79">
        <f t="shared" si="1"/>
        <v>132</v>
      </c>
      <c r="E141" s="162" t="str">
        <f>IF(OR('Services - Base year'!E141="",'Services - Base year'!E141="[Enter service]"),"",'Services - Base year'!E141)</f>
        <v/>
      </c>
      <c r="F141" s="163" t="str">
        <f>IF(OR('Services - Base year'!F141="",'Services - Base year'!F141="[Select]"),"",'Services - Base year'!F141)</f>
        <v/>
      </c>
      <c r="G141" s="265" t="str">
        <f>IF('Services - Base year'!G141="","",'Services - Base year'!G141)</f>
        <v/>
      </c>
      <c r="H141" s="93"/>
      <c r="I141" s="31"/>
    </row>
    <row r="142" spans="3:9" ht="19.5" customHeight="1" x14ac:dyDescent="0.2">
      <c r="C142" s="13"/>
      <c r="D142" s="19">
        <f t="shared" si="1"/>
        <v>133</v>
      </c>
      <c r="E142" s="162" t="str">
        <f>IF(OR('Services - Base year'!E142="",'Services - Base year'!E142="[Enter service]"),"",'Services - Base year'!E142)</f>
        <v/>
      </c>
      <c r="F142" s="163" t="str">
        <f>IF(OR('Services - Base year'!F142="",'Services - Base year'!F142="[Select]"),"",'Services - Base year'!F142)</f>
        <v/>
      </c>
      <c r="G142" s="265" t="str">
        <f>IF('Services - Base year'!G142="","",'Services - Base year'!G142)</f>
        <v/>
      </c>
      <c r="H142" s="93"/>
      <c r="I142" s="31"/>
    </row>
    <row r="143" spans="3:9" ht="19.5" customHeight="1" x14ac:dyDescent="0.2">
      <c r="C143" s="13"/>
      <c r="D143" s="19">
        <f t="shared" ref="D143:D149" si="2">D142+1</f>
        <v>134</v>
      </c>
      <c r="E143" s="162" t="str">
        <f>IF(OR('Services - Base year'!E143="",'Services - Base year'!E143="[Enter service]"),"",'Services - Base year'!E143)</f>
        <v/>
      </c>
      <c r="F143" s="163" t="str">
        <f>IF(OR('Services - Base year'!F143="",'Services - Base year'!F143="[Select]"),"",'Services - Base year'!F143)</f>
        <v/>
      </c>
      <c r="G143" s="265" t="str">
        <f>IF('Services - Base year'!G143="","",'Services - Base year'!G143)</f>
        <v/>
      </c>
      <c r="H143" s="93"/>
      <c r="I143" s="31"/>
    </row>
    <row r="144" spans="3:9" ht="19.5" customHeight="1" x14ac:dyDescent="0.2">
      <c r="C144" s="13"/>
      <c r="D144" s="79">
        <f t="shared" si="2"/>
        <v>135</v>
      </c>
      <c r="E144" s="162" t="str">
        <f>IF(OR('Services - Base year'!E144="",'Services - Base year'!E144="[Enter service]"),"",'Services - Base year'!E144)</f>
        <v/>
      </c>
      <c r="F144" s="163" t="str">
        <f>IF(OR('Services - Base year'!F144="",'Services - Base year'!F144="[Select]"),"",'Services - Base year'!F144)</f>
        <v/>
      </c>
      <c r="G144" s="265" t="str">
        <f>IF('Services - Base year'!G144="","",'Services - Base year'!G144)</f>
        <v/>
      </c>
      <c r="H144" s="93"/>
      <c r="I144" s="31"/>
    </row>
    <row r="145" spans="3:9" ht="19.5" customHeight="1" x14ac:dyDescent="0.2">
      <c r="C145" s="13"/>
      <c r="D145" s="19">
        <f t="shared" si="2"/>
        <v>136</v>
      </c>
      <c r="E145" s="162" t="str">
        <f>IF(OR('Services - Base year'!E145="",'Services - Base year'!E145="[Enter service]"),"",'Services - Base year'!E145)</f>
        <v/>
      </c>
      <c r="F145" s="163" t="str">
        <f>IF(OR('Services - Base year'!F145="",'Services - Base year'!F145="[Select]"),"",'Services - Base year'!F145)</f>
        <v/>
      </c>
      <c r="G145" s="265" t="str">
        <f>IF('Services - Base year'!G145="","",'Services - Base year'!G145)</f>
        <v/>
      </c>
      <c r="H145" s="93"/>
      <c r="I145" s="31"/>
    </row>
    <row r="146" spans="3:9" ht="19.5" customHeight="1" x14ac:dyDescent="0.2">
      <c r="C146" s="13"/>
      <c r="D146" s="19">
        <f t="shared" si="2"/>
        <v>137</v>
      </c>
      <c r="E146" s="162" t="str">
        <f>IF(OR('Services - Base year'!E146="",'Services - Base year'!E146="[Enter service]"),"",'Services - Base year'!E146)</f>
        <v/>
      </c>
      <c r="F146" s="163" t="str">
        <f>IF(OR('Services - Base year'!F146="",'Services - Base year'!F146="[Select]"),"",'Services - Base year'!F146)</f>
        <v/>
      </c>
      <c r="G146" s="265" t="str">
        <f>IF('Services - Base year'!G146="","",'Services - Base year'!G146)</f>
        <v/>
      </c>
      <c r="H146" s="93"/>
      <c r="I146" s="31"/>
    </row>
    <row r="147" spans="3:9" ht="19.5" customHeight="1" x14ac:dyDescent="0.2">
      <c r="C147" s="13"/>
      <c r="D147" s="79">
        <f t="shared" si="2"/>
        <v>138</v>
      </c>
      <c r="E147" s="162" t="str">
        <f>IF(OR('Services - Base year'!E147="",'Services - Base year'!E147="[Enter service]"),"",'Services - Base year'!E147)</f>
        <v/>
      </c>
      <c r="F147" s="163" t="str">
        <f>IF(OR('Services - Base year'!F147="",'Services - Base year'!F147="[Select]"),"",'Services - Base year'!F147)</f>
        <v/>
      </c>
      <c r="G147" s="265" t="str">
        <f>IF('Services - Base year'!G147="","",'Services - Base year'!G147)</f>
        <v/>
      </c>
      <c r="H147" s="93"/>
      <c r="I147" s="31"/>
    </row>
    <row r="148" spans="3:9" ht="19.5" customHeight="1" x14ac:dyDescent="0.2">
      <c r="C148" s="13"/>
      <c r="D148" s="19">
        <f t="shared" si="2"/>
        <v>139</v>
      </c>
      <c r="E148" s="162" t="str">
        <f>IF(OR('Services - Base year'!E148="",'Services - Base year'!E148="[Enter service]"),"",'Services - Base year'!E148)</f>
        <v/>
      </c>
      <c r="F148" s="163" t="str">
        <f>IF(OR('Services - Base year'!F148="",'Services - Base year'!F148="[Select]"),"",'Services - Base year'!F148)</f>
        <v/>
      </c>
      <c r="G148" s="265" t="str">
        <f>IF('Services - Base year'!G148="","",'Services - Base year'!G148)</f>
        <v/>
      </c>
      <c r="H148" s="93"/>
      <c r="I148" s="31"/>
    </row>
    <row r="149" spans="3:9" ht="19.5" customHeight="1" x14ac:dyDescent="0.2">
      <c r="C149" s="13"/>
      <c r="D149" s="19">
        <f t="shared" si="2"/>
        <v>140</v>
      </c>
      <c r="E149" s="261" t="str">
        <f>IF(OR('Services - Base year'!E149="",'Services - Base year'!E149="[Enter service]"),"",'Services - Base year'!E149)</f>
        <v/>
      </c>
      <c r="F149" s="262" t="str">
        <f>IF(OR('Services - Base year'!F149="",'Services - Base year'!F149="[Select]"),"",'Services - Base year'!F149)</f>
        <v/>
      </c>
      <c r="G149" s="265" t="str">
        <f>IF('Services - Base year'!G149="","",'Services - Base year'!G149)</f>
        <v/>
      </c>
      <c r="H149" s="93"/>
      <c r="I149" s="31"/>
    </row>
    <row r="150" spans="3:9" ht="12.6" customHeight="1" thickBot="1" x14ac:dyDescent="0.25">
      <c r="C150" s="32"/>
      <c r="D150" s="33"/>
      <c r="E150" s="76"/>
      <c r="F150" s="56"/>
      <c r="G150" s="84"/>
      <c r="H150" s="85">
        <f>SUM(H10:H149)</f>
        <v>0</v>
      </c>
      <c r="I150" s="48"/>
    </row>
    <row r="151" spans="3:9" x14ac:dyDescent="0.2">
      <c r="H151" s="59"/>
    </row>
    <row r="170" spans="1:9" s="52" customFormat="1" ht="12.75" hidden="1" customHeight="1" x14ac:dyDescent="0.2">
      <c r="A170" s="6"/>
      <c r="B170" s="6"/>
      <c r="C170" s="6"/>
      <c r="D170" s="6"/>
      <c r="E170" s="73" t="s">
        <v>86</v>
      </c>
      <c r="G170" s="82"/>
      <c r="I170" s="6"/>
    </row>
    <row r="171" spans="1:9" s="52" customFormat="1" ht="12.75" hidden="1" customHeight="1" x14ac:dyDescent="0.2">
      <c r="A171" s="6"/>
      <c r="B171" s="6"/>
      <c r="C171" s="6"/>
      <c r="D171" s="6"/>
      <c r="E171" s="73" t="s">
        <v>84</v>
      </c>
      <c r="G171" s="82"/>
      <c r="I171" s="6"/>
    </row>
    <row r="172" spans="1:9" s="52" customFormat="1" ht="12.75" hidden="1" customHeight="1" x14ac:dyDescent="0.2">
      <c r="A172" s="6"/>
      <c r="B172" s="6"/>
      <c r="C172" s="6"/>
      <c r="D172" s="6"/>
      <c r="E172" s="73" t="s">
        <v>85</v>
      </c>
      <c r="G172" s="82"/>
      <c r="I172" s="6"/>
    </row>
    <row r="186" spans="5:8" x14ac:dyDescent="0.2">
      <c r="F186" s="6"/>
    </row>
    <row r="187" spans="5:8" x14ac:dyDescent="0.2">
      <c r="E187" s="6"/>
      <c r="F187" s="6"/>
      <c r="G187" s="6"/>
      <c r="H187" s="6"/>
    </row>
    <row r="188" spans="5:8" x14ac:dyDescent="0.2">
      <c r="E188" s="6"/>
      <c r="F188" s="6"/>
      <c r="G188" s="6"/>
      <c r="H188" s="6"/>
    </row>
    <row r="189" spans="5:8" x14ac:dyDescent="0.2">
      <c r="E189" s="6"/>
      <c r="F189" s="6"/>
      <c r="G189" s="6"/>
      <c r="H189" s="6"/>
    </row>
    <row r="201" spans="6:6" x14ac:dyDescent="0.2">
      <c r="F201" s="7" t="s">
        <v>86</v>
      </c>
    </row>
    <row r="202" spans="6:6" x14ac:dyDescent="0.2">
      <c r="F202" s="7" t="s">
        <v>114</v>
      </c>
    </row>
    <row r="203" spans="6:6" x14ac:dyDescent="0.2">
      <c r="F203" s="7" t="s">
        <v>115</v>
      </c>
    </row>
    <row r="204" spans="6:6" x14ac:dyDescent="0.2">
      <c r="F204" s="7" t="s">
        <v>99</v>
      </c>
    </row>
  </sheetData>
  <mergeCells count="2">
    <mergeCell ref="B4:E4"/>
    <mergeCell ref="E6:H6"/>
  </mergeCells>
  <pageMargins left="0.25" right="0.25" top="0.75" bottom="0.75" header="0.3" footer="0.3"/>
  <pageSetup paperSize="8"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pageSetUpPr autoPageBreaks="0" fitToPage="1"/>
  </sheetPr>
  <dimension ref="A1:AD249"/>
  <sheetViews>
    <sheetView showGridLines="0" zoomScale="80" zoomScaleNormal="80" zoomScalePageLayoutView="80" workbookViewId="0">
      <pane xSplit="5" ySplit="9" topLeftCell="H31" activePane="bottomRight" state="frozen"/>
      <selection activeCell="F46" sqref="F46"/>
      <selection pane="topRight" activeCell="F46" sqref="F46"/>
      <selection pane="bottomLeft" activeCell="F46" sqref="F46"/>
      <selection pane="bottomRight" activeCell="I28" sqref="I28"/>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6.1640625" style="4" customWidth="1"/>
    <col min="7" max="7" width="3.6640625" style="4" customWidth="1"/>
    <col min="8" max="12" width="21.1640625" style="4" customWidth="1"/>
    <col min="13" max="13" width="22.33203125" style="3" customWidth="1"/>
    <col min="14" max="15" width="22.1640625" style="3" customWidth="1"/>
    <col min="16" max="16" width="21.1640625" style="3" customWidth="1"/>
    <col min="17"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29" ht="7.35" customHeight="1" x14ac:dyDescent="0.2"/>
    <row r="2" spans="1:29" s="42" customFormat="1" ht="18" x14ac:dyDescent="0.2">
      <c r="A2" s="39">
        <v>80</v>
      </c>
      <c r="B2" s="2" t="s">
        <v>451</v>
      </c>
      <c r="C2" s="40"/>
      <c r="D2" s="40"/>
      <c r="E2" s="40"/>
      <c r="F2" s="14"/>
      <c r="G2" s="41"/>
      <c r="H2" s="41"/>
      <c r="I2" s="41"/>
      <c r="J2" s="41"/>
      <c r="K2" s="41"/>
      <c r="L2" s="41"/>
      <c r="P2" s="40"/>
      <c r="Q2" s="40"/>
      <c r="R2" s="40"/>
      <c r="S2" s="40"/>
      <c r="T2" s="40"/>
      <c r="U2" s="40"/>
      <c r="V2" s="40"/>
    </row>
    <row r="3" spans="1:29" s="42" customFormat="1" ht="16.350000000000001" customHeight="1" x14ac:dyDescent="0.2">
      <c r="A3" s="40"/>
      <c r="B3" s="43" t="str">
        <f>' Instructions'!C8</f>
        <v>Mansfield (S)</v>
      </c>
      <c r="C3" s="40"/>
      <c r="D3" s="40"/>
      <c r="E3" s="40"/>
      <c r="F3" s="41"/>
      <c r="G3" s="41"/>
      <c r="H3" s="41"/>
      <c r="I3" s="41"/>
      <c r="J3" s="41"/>
      <c r="K3" s="41"/>
      <c r="L3" s="41"/>
      <c r="M3" s="41"/>
      <c r="P3" s="40"/>
      <c r="Q3" s="40"/>
      <c r="R3" s="40"/>
      <c r="S3" s="40"/>
      <c r="T3" s="40"/>
      <c r="U3" s="40"/>
      <c r="V3" s="44"/>
      <c r="Y3" s="22"/>
      <c r="Z3" s="22"/>
      <c r="AA3" s="22"/>
      <c r="AB3" s="22"/>
      <c r="AC3" s="22"/>
    </row>
    <row r="4" spans="1:29" ht="13.5" thickBot="1" x14ac:dyDescent="0.25">
      <c r="A4" s="6"/>
      <c r="B4" s="817"/>
      <c r="C4" s="817"/>
      <c r="D4" s="817"/>
      <c r="E4" s="817"/>
      <c r="F4" s="7"/>
      <c r="G4" s="7"/>
      <c r="H4" s="7"/>
      <c r="I4" s="7"/>
      <c r="J4" s="7"/>
      <c r="K4" s="7"/>
      <c r="L4" s="7"/>
      <c r="M4" s="6"/>
      <c r="N4" s="6"/>
      <c r="O4" s="6"/>
      <c r="P4" s="6"/>
      <c r="Q4" s="6"/>
      <c r="R4" s="6"/>
      <c r="S4" s="6"/>
      <c r="T4" s="6"/>
      <c r="U4" s="6"/>
      <c r="V4" s="6"/>
      <c r="Y4" s="22"/>
      <c r="Z4" s="22"/>
      <c r="AA4" s="22"/>
      <c r="AB4" s="22"/>
      <c r="AC4" s="22"/>
    </row>
    <row r="5" spans="1:29" x14ac:dyDescent="0.2">
      <c r="A5" s="6"/>
      <c r="B5" s="6"/>
      <c r="C5" s="9"/>
      <c r="D5" s="10"/>
      <c r="E5" s="10"/>
      <c r="F5" s="11"/>
      <c r="G5" s="11"/>
      <c r="H5" s="11"/>
      <c r="I5" s="11"/>
      <c r="J5" s="11"/>
      <c r="K5" s="11"/>
      <c r="L5" s="11"/>
      <c r="M5" s="10"/>
      <c r="N5" s="10"/>
      <c r="O5" s="289"/>
      <c r="P5" s="10"/>
      <c r="Q5" s="10"/>
      <c r="R5" s="289"/>
      <c r="S5" s="289"/>
      <c r="T5" s="289"/>
      <c r="U5" s="10"/>
      <c r="V5" s="10"/>
      <c r="W5" s="12"/>
      <c r="Y5" s="22"/>
      <c r="Z5" s="22"/>
      <c r="AA5" s="22"/>
      <c r="AB5" s="22"/>
      <c r="AC5" s="22"/>
    </row>
    <row r="6" spans="1:29" x14ac:dyDescent="0.2">
      <c r="A6" s="6"/>
      <c r="B6" s="6"/>
      <c r="C6" s="13"/>
      <c r="D6" s="18"/>
      <c r="E6" s="46"/>
      <c r="H6" s="821" t="str">
        <f>' Instructions'!C9</f>
        <v>2018-19</v>
      </c>
      <c r="I6" s="822"/>
      <c r="J6" s="822"/>
      <c r="K6" s="822"/>
      <c r="L6" s="822"/>
      <c r="M6" s="822"/>
      <c r="N6" s="822"/>
      <c r="O6" s="823"/>
      <c r="P6" s="822"/>
      <c r="Q6" s="822"/>
      <c r="R6" s="823"/>
      <c r="S6" s="823"/>
      <c r="T6" s="823"/>
      <c r="U6" s="822"/>
      <c r="V6" s="824"/>
      <c r="W6" s="17"/>
    </row>
    <row r="7" spans="1:29" ht="6" customHeight="1" x14ac:dyDescent="0.2">
      <c r="A7" s="6"/>
      <c r="B7" s="6"/>
      <c r="C7" s="13"/>
      <c r="D7" s="18"/>
      <c r="F7" s="15"/>
      <c r="G7" s="15"/>
      <c r="H7" s="15"/>
      <c r="I7" s="15"/>
      <c r="J7" s="15"/>
      <c r="K7" s="15"/>
      <c r="L7" s="15"/>
      <c r="M7" s="14"/>
      <c r="N7" s="14"/>
      <c r="O7" s="14"/>
      <c r="P7" s="14"/>
      <c r="Q7" s="14"/>
      <c r="R7" s="14"/>
      <c r="S7" s="14"/>
      <c r="T7" s="14"/>
      <c r="U7" s="14"/>
      <c r="V7" s="14"/>
      <c r="W7" s="17"/>
    </row>
    <row r="8" spans="1:29" ht="23.1" customHeight="1" x14ac:dyDescent="0.2">
      <c r="A8" s="6"/>
      <c r="B8" s="6"/>
      <c r="C8" s="13"/>
      <c r="D8" s="19"/>
      <c r="E8" s="91"/>
      <c r="F8" s="825" t="s">
        <v>113</v>
      </c>
      <c r="G8" s="15"/>
      <c r="H8" s="826" t="s">
        <v>73</v>
      </c>
      <c r="I8" s="828" t="s">
        <v>74</v>
      </c>
      <c r="J8" s="828" t="s">
        <v>75</v>
      </c>
      <c r="K8" s="828"/>
      <c r="L8" s="828"/>
      <c r="M8" s="828"/>
      <c r="N8" s="828" t="s">
        <v>76</v>
      </c>
      <c r="O8" s="829"/>
      <c r="P8" s="828"/>
      <c r="Q8" s="826" t="s">
        <v>77</v>
      </c>
      <c r="R8" s="826" t="s">
        <v>335</v>
      </c>
      <c r="S8" s="826" t="s">
        <v>334</v>
      </c>
      <c r="T8" s="826" t="s">
        <v>336</v>
      </c>
      <c r="U8" s="826" t="s">
        <v>159</v>
      </c>
      <c r="V8" s="830" t="s">
        <v>78</v>
      </c>
      <c r="W8" s="20"/>
      <c r="X8" s="21"/>
      <c r="Y8" s="21"/>
      <c r="Z8" s="21"/>
    </row>
    <row r="9" spans="1:29" ht="30" customHeight="1" x14ac:dyDescent="0.2">
      <c r="A9" s="6"/>
      <c r="B9" s="6"/>
      <c r="C9" s="13"/>
      <c r="D9" s="19"/>
      <c r="E9" s="92" t="s">
        <v>92</v>
      </c>
      <c r="F9" s="825"/>
      <c r="G9" s="15"/>
      <c r="H9" s="827"/>
      <c r="I9" s="828"/>
      <c r="J9" s="219" t="s">
        <v>448</v>
      </c>
      <c r="K9" s="219" t="s">
        <v>449</v>
      </c>
      <c r="L9" s="219" t="s">
        <v>341</v>
      </c>
      <c r="M9" s="219" t="s">
        <v>330</v>
      </c>
      <c r="N9" s="219" t="s">
        <v>332</v>
      </c>
      <c r="O9" s="354" t="s">
        <v>331</v>
      </c>
      <c r="P9" s="219" t="s">
        <v>333</v>
      </c>
      <c r="Q9" s="827"/>
      <c r="R9" s="827"/>
      <c r="S9" s="827"/>
      <c r="T9" s="827"/>
      <c r="U9" s="827"/>
      <c r="V9" s="830"/>
      <c r="W9" s="17"/>
      <c r="X9" s="22"/>
      <c r="Y9" s="22"/>
      <c r="Z9" s="22"/>
    </row>
    <row r="10" spans="1:29" ht="15.75" customHeight="1" x14ac:dyDescent="0.2">
      <c r="A10" s="6"/>
      <c r="B10" s="6"/>
      <c r="C10" s="13"/>
      <c r="D10" s="19"/>
      <c r="E10" s="222"/>
      <c r="F10" s="134"/>
      <c r="G10" s="15"/>
      <c r="H10" s="134" t="s">
        <v>165</v>
      </c>
      <c r="I10" s="134" t="s">
        <v>165</v>
      </c>
      <c r="J10" s="134" t="s">
        <v>165</v>
      </c>
      <c r="K10" s="134" t="s">
        <v>165</v>
      </c>
      <c r="L10" s="134" t="s">
        <v>165</v>
      </c>
      <c r="M10" s="134" t="s">
        <v>165</v>
      </c>
      <c r="N10" s="134" t="s">
        <v>165</v>
      </c>
      <c r="O10" s="134" t="s">
        <v>165</v>
      </c>
      <c r="P10" s="134" t="s">
        <v>165</v>
      </c>
      <c r="Q10" s="134" t="s">
        <v>165</v>
      </c>
      <c r="R10" s="134" t="s">
        <v>165</v>
      </c>
      <c r="S10" s="134" t="s">
        <v>165</v>
      </c>
      <c r="T10" s="134" t="s">
        <v>165</v>
      </c>
      <c r="U10" s="134" t="s">
        <v>165</v>
      </c>
      <c r="V10" s="134" t="s">
        <v>165</v>
      </c>
      <c r="W10" s="17"/>
      <c r="X10" s="22"/>
      <c r="Y10" s="22"/>
      <c r="Z10" s="22"/>
    </row>
    <row r="11" spans="1:29" ht="6.7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29" ht="12" customHeight="1" x14ac:dyDescent="0.2">
      <c r="A12" s="6"/>
      <c r="B12" s="6"/>
      <c r="C12" s="13"/>
      <c r="D12" s="19">
        <v>1</v>
      </c>
      <c r="E12" s="65" t="str">
        <f>IF(OR('Services - Base year'!E10="",'Services - Base year'!E10="[Enter service]"),"",'Services - Base year'!E10)</f>
        <v>Aged and disability services</v>
      </c>
      <c r="F12" s="66" t="str">
        <f>IF(OR('Services - Base year'!F10="",'Services - Base year'!F10="[Select]"),"",'Services - Base year'!F10)</f>
        <v>External</v>
      </c>
      <c r="G12" s="15"/>
      <c r="H12" s="614">
        <v>0</v>
      </c>
      <c r="I12" s="614">
        <v>232112</v>
      </c>
      <c r="J12" s="614">
        <v>516411</v>
      </c>
      <c r="K12" s="614">
        <v>0</v>
      </c>
      <c r="L12" s="614">
        <v>0</v>
      </c>
      <c r="M12" s="614">
        <v>0</v>
      </c>
      <c r="N12" s="614">
        <v>0</v>
      </c>
      <c r="O12" s="614">
        <v>0</v>
      </c>
      <c r="P12" s="614">
        <v>0</v>
      </c>
      <c r="Q12" s="614">
        <v>0</v>
      </c>
      <c r="R12" s="614">
        <v>0</v>
      </c>
      <c r="S12" s="614"/>
      <c r="T12" s="615"/>
      <c r="U12" s="616">
        <v>0</v>
      </c>
      <c r="V12" s="67">
        <f t="shared" ref="V12:V43" si="0">SUM(H12:U12)</f>
        <v>748523</v>
      </c>
      <c r="W12" s="17"/>
    </row>
    <row r="13" spans="1:29" ht="12" customHeight="1" x14ac:dyDescent="0.2">
      <c r="A13" s="6"/>
      <c r="B13" s="6"/>
      <c r="C13" s="13"/>
      <c r="D13" s="19">
        <f>D12+1</f>
        <v>2</v>
      </c>
      <c r="E13" s="65" t="str">
        <f>IF(OR('Services - Base year'!E11="",'Services - Base year'!E11="[Enter service]"),"",'Services - Base year'!E11)</f>
        <v>Arts, culture and library</v>
      </c>
      <c r="F13" s="66" t="str">
        <f>IF(OR('Services - Base year'!F11="",'Services - Base year'!F11="[Select]"),"",'Services - Base year'!F11)</f>
        <v>External</v>
      </c>
      <c r="G13" s="15"/>
      <c r="H13" s="617">
        <v>0</v>
      </c>
      <c r="I13" s="617">
        <v>7000</v>
      </c>
      <c r="J13" s="617">
        <v>125000</v>
      </c>
      <c r="K13" s="617">
        <v>0</v>
      </c>
      <c r="L13" s="617">
        <v>0</v>
      </c>
      <c r="M13" s="617">
        <v>0</v>
      </c>
      <c r="N13" s="617">
        <v>0</v>
      </c>
      <c r="O13" s="617">
        <v>0</v>
      </c>
      <c r="P13" s="617">
        <v>0</v>
      </c>
      <c r="Q13" s="617">
        <v>500</v>
      </c>
      <c r="R13" s="617">
        <v>0</v>
      </c>
      <c r="S13" s="617"/>
      <c r="T13" s="618"/>
      <c r="U13" s="619">
        <v>0</v>
      </c>
      <c r="V13" s="70">
        <f t="shared" si="0"/>
        <v>132500</v>
      </c>
      <c r="W13" s="17"/>
    </row>
    <row r="14" spans="1:29" ht="12" customHeight="1" x14ac:dyDescent="0.2">
      <c r="A14" s="6"/>
      <c r="B14" s="6"/>
      <c r="C14" s="13"/>
      <c r="D14" s="19">
        <f t="shared" ref="D14:D77" si="1">D13+1</f>
        <v>3</v>
      </c>
      <c r="E14" s="65" t="str">
        <f>IF(OR('Services - Base year'!E12="",'Services - Base year'!E12="[Enter service]"),"",'Services - Base year'!E12)</f>
        <v>Building services</v>
      </c>
      <c r="F14" s="66" t="str">
        <f>IF(OR('Services - Base year'!F12="",'Services - Base year'!F12="[Select]"),"",'Services - Base year'!F12)</f>
        <v>External</v>
      </c>
      <c r="G14" s="15"/>
      <c r="H14" s="617">
        <v>45000</v>
      </c>
      <c r="I14" s="617">
        <v>3000</v>
      </c>
      <c r="J14" s="617">
        <v>0</v>
      </c>
      <c r="K14" s="617">
        <v>0</v>
      </c>
      <c r="L14" s="617">
        <v>0</v>
      </c>
      <c r="M14" s="617">
        <v>0</v>
      </c>
      <c r="N14" s="617">
        <v>0</v>
      </c>
      <c r="O14" s="617">
        <v>0</v>
      </c>
      <c r="P14" s="617">
        <v>0</v>
      </c>
      <c r="Q14" s="617">
        <v>0</v>
      </c>
      <c r="R14" s="617"/>
      <c r="S14" s="617"/>
      <c r="T14" s="618"/>
      <c r="U14" s="619"/>
      <c r="V14" s="70">
        <f t="shared" si="0"/>
        <v>48000</v>
      </c>
      <c r="W14" s="17"/>
    </row>
    <row r="15" spans="1:29" ht="12" customHeight="1" x14ac:dyDescent="0.2">
      <c r="A15" s="6"/>
      <c r="B15" s="6"/>
      <c r="C15" s="13"/>
      <c r="D15" s="19">
        <f t="shared" si="1"/>
        <v>4</v>
      </c>
      <c r="E15" s="65" t="str">
        <f>IF(OR('Services - Base year'!E13="",'Services - Base year'!E13="[Enter service]"),"",'Services - Base year'!E13)</f>
        <v>Community assets and land management</v>
      </c>
      <c r="F15" s="66" t="str">
        <f>IF(OR('Services - Base year'!F13="",'Services - Base year'!F13="[Select]"),"",'Services - Base year'!F13)</f>
        <v>Internal</v>
      </c>
      <c r="G15" s="15"/>
      <c r="H15" s="617">
        <v>0</v>
      </c>
      <c r="I15" s="617">
        <v>0</v>
      </c>
      <c r="J15" s="617">
        <v>0</v>
      </c>
      <c r="K15" s="617">
        <v>0</v>
      </c>
      <c r="L15" s="617">
        <v>0</v>
      </c>
      <c r="M15" s="617">
        <v>0</v>
      </c>
      <c r="N15" s="617">
        <v>0</v>
      </c>
      <c r="O15" s="617">
        <v>0</v>
      </c>
      <c r="P15" s="617">
        <v>0</v>
      </c>
      <c r="Q15" s="617">
        <v>6000</v>
      </c>
      <c r="R15" s="617"/>
      <c r="S15" s="617"/>
      <c r="T15" s="618"/>
      <c r="U15" s="619"/>
      <c r="V15" s="70">
        <f t="shared" si="0"/>
        <v>6000</v>
      </c>
      <c r="W15" s="17"/>
    </row>
    <row r="16" spans="1:29" ht="12" customHeight="1" x14ac:dyDescent="0.2">
      <c r="A16" s="6"/>
      <c r="B16" s="6"/>
      <c r="C16" s="13"/>
      <c r="D16" s="19">
        <f t="shared" si="1"/>
        <v>5</v>
      </c>
      <c r="E16" s="65" t="str">
        <f>IF(OR('Services - Base year'!E14="",'Services - Base year'!E14="[Enter service]"),"",'Services - Base year'!E14)</f>
        <v>Community development</v>
      </c>
      <c r="F16" s="66" t="str">
        <f>IF(OR('Services - Base year'!F14="",'Services - Base year'!F14="[Select]"),"",'Services - Base year'!F14)</f>
        <v>External</v>
      </c>
      <c r="G16" s="15"/>
      <c r="H16" s="617">
        <v>0</v>
      </c>
      <c r="I16" s="617">
        <v>0</v>
      </c>
      <c r="J16" s="617">
        <v>89450</v>
      </c>
      <c r="K16" s="617">
        <v>40000</v>
      </c>
      <c r="L16" s="617">
        <v>0</v>
      </c>
      <c r="M16" s="617">
        <v>0</v>
      </c>
      <c r="N16" s="617">
        <v>0</v>
      </c>
      <c r="O16" s="617">
        <v>0</v>
      </c>
      <c r="P16" s="617">
        <v>0</v>
      </c>
      <c r="Q16" s="617">
        <v>500</v>
      </c>
      <c r="R16" s="617"/>
      <c r="S16" s="617"/>
      <c r="T16" s="618"/>
      <c r="U16" s="619"/>
      <c r="V16" s="70">
        <f t="shared" si="0"/>
        <v>129950</v>
      </c>
      <c r="W16" s="17"/>
    </row>
    <row r="17" spans="1:23" ht="12" customHeight="1" x14ac:dyDescent="0.2">
      <c r="A17" s="6"/>
      <c r="B17" s="6"/>
      <c r="C17" s="13"/>
      <c r="D17" s="19">
        <f t="shared" si="1"/>
        <v>6</v>
      </c>
      <c r="E17" s="65" t="str">
        <f>IF(OR('Services - Base year'!E15="",'Services - Base year'!E15="[Enter service]"),"",'Services - Base year'!E15)</f>
        <v>Councillors</v>
      </c>
      <c r="F17" s="66" t="str">
        <f>IF(OR('Services - Base year'!F15="",'Services - Base year'!F15="[Select]"),"",'Services - Base year'!F15)</f>
        <v>Mixed</v>
      </c>
      <c r="G17" s="15"/>
      <c r="H17" s="617"/>
      <c r="I17" s="617"/>
      <c r="J17" s="617"/>
      <c r="K17" s="617"/>
      <c r="L17" s="617"/>
      <c r="M17" s="617"/>
      <c r="N17" s="617"/>
      <c r="O17" s="617"/>
      <c r="P17" s="617"/>
      <c r="Q17" s="617"/>
      <c r="R17" s="617"/>
      <c r="S17" s="617"/>
      <c r="T17" s="618"/>
      <c r="U17" s="619"/>
      <c r="V17" s="70">
        <f t="shared" si="0"/>
        <v>0</v>
      </c>
      <c r="W17" s="17"/>
    </row>
    <row r="18" spans="1:23" ht="12" customHeight="1" x14ac:dyDescent="0.2">
      <c r="A18" s="6"/>
      <c r="B18" s="6"/>
      <c r="C18" s="13"/>
      <c r="D18" s="19">
        <f t="shared" si="1"/>
        <v>7</v>
      </c>
      <c r="E18" s="65" t="str">
        <f>IF(OR('Services - Base year'!E16="",'Services - Base year'!E16="[Enter service]"),"",'Services - Base year'!E16)</f>
        <v>Customer service and records</v>
      </c>
      <c r="F18" s="66" t="str">
        <f>IF(OR('Services - Base year'!F16="",'Services - Base year'!F16="[Select]"),"",'Services - Base year'!F16)</f>
        <v>Internal</v>
      </c>
      <c r="G18" s="15"/>
      <c r="H18" s="617">
        <v>0</v>
      </c>
      <c r="I18" s="617">
        <v>6300</v>
      </c>
      <c r="J18" s="617">
        <v>0</v>
      </c>
      <c r="K18" s="617">
        <v>0</v>
      </c>
      <c r="L18" s="617">
        <v>0</v>
      </c>
      <c r="M18" s="617">
        <v>0</v>
      </c>
      <c r="N18" s="617">
        <v>0</v>
      </c>
      <c r="O18" s="617">
        <v>0</v>
      </c>
      <c r="P18" s="617">
        <v>0</v>
      </c>
      <c r="Q18" s="617">
        <v>12000</v>
      </c>
      <c r="R18" s="617"/>
      <c r="S18" s="617"/>
      <c r="T18" s="618"/>
      <c r="U18" s="619"/>
      <c r="V18" s="70">
        <f t="shared" si="0"/>
        <v>18300</v>
      </c>
      <c r="W18" s="17"/>
    </row>
    <row r="19" spans="1:23" ht="12" customHeight="1" x14ac:dyDescent="0.2">
      <c r="A19" s="6"/>
      <c r="B19" s="6"/>
      <c r="C19" s="13"/>
      <c r="D19" s="19">
        <f t="shared" si="1"/>
        <v>8</v>
      </c>
      <c r="E19" s="65" t="str">
        <f>IF(OR('Services - Base year'!E17="",'Services - Base year'!E17="[Enter service]"),"",'Services - Base year'!E17)</f>
        <v>Development services management</v>
      </c>
      <c r="F19" s="66" t="str">
        <f>IF(OR('Services - Base year'!F17="",'Services - Base year'!F17="[Select]"),"",'Services - Base year'!F17)</f>
        <v>Mixed</v>
      </c>
      <c r="G19" s="15"/>
      <c r="H19" s="617"/>
      <c r="I19" s="617"/>
      <c r="J19" s="617"/>
      <c r="K19" s="617"/>
      <c r="L19" s="617"/>
      <c r="M19" s="617"/>
      <c r="N19" s="617"/>
      <c r="O19" s="617"/>
      <c r="P19" s="617"/>
      <c r="Q19" s="617"/>
      <c r="R19" s="617"/>
      <c r="S19" s="617"/>
      <c r="T19" s="618"/>
      <c r="U19" s="619"/>
      <c r="V19" s="70">
        <f t="shared" si="0"/>
        <v>0</v>
      </c>
      <c r="W19" s="17"/>
    </row>
    <row r="20" spans="1:23" ht="12" customHeight="1" x14ac:dyDescent="0.2">
      <c r="A20" s="6"/>
      <c r="B20" s="6"/>
      <c r="C20" s="13"/>
      <c r="D20" s="19">
        <f t="shared" si="1"/>
        <v>9</v>
      </c>
      <c r="E20" s="65" t="str">
        <f>IF(OR('Services - Base year'!E18="",'Services - Base year'!E18="[Enter service]"),"",'Services - Base year'!E18)</f>
        <v>Economic development</v>
      </c>
      <c r="F20" s="66" t="str">
        <f>IF(OR('Services - Base year'!F18="",'Services - Base year'!F18="[Select]"),"",'Services - Base year'!F18)</f>
        <v>External</v>
      </c>
      <c r="G20" s="15"/>
      <c r="H20" s="617">
        <v>0</v>
      </c>
      <c r="I20" s="617">
        <v>0</v>
      </c>
      <c r="J20" s="617">
        <v>0</v>
      </c>
      <c r="K20" s="617">
        <v>1945</v>
      </c>
      <c r="L20" s="617">
        <v>0</v>
      </c>
      <c r="M20" s="617">
        <v>0</v>
      </c>
      <c r="N20" s="617">
        <v>3838</v>
      </c>
      <c r="O20" s="617">
        <v>0</v>
      </c>
      <c r="P20" s="617">
        <v>0</v>
      </c>
      <c r="Q20" s="617">
        <v>0</v>
      </c>
      <c r="R20" s="617"/>
      <c r="S20" s="617"/>
      <c r="T20" s="618"/>
      <c r="U20" s="619"/>
      <c r="V20" s="70">
        <f t="shared" si="0"/>
        <v>5783</v>
      </c>
      <c r="W20" s="17"/>
    </row>
    <row r="21" spans="1:23" ht="12" customHeight="1" x14ac:dyDescent="0.2">
      <c r="A21" s="6"/>
      <c r="B21" s="6"/>
      <c r="C21" s="13"/>
      <c r="D21" s="19">
        <f t="shared" si="1"/>
        <v>10</v>
      </c>
      <c r="E21" s="65" t="str">
        <f>IF(OR('Services - Base year'!E19="",'Services - Base year'!E19="[Enter service]"),"",'Services - Base year'!E19)</f>
        <v>Emergency management</v>
      </c>
      <c r="F21" s="66" t="str">
        <f>IF(OR('Services - Base year'!F19="",'Services - Base year'!F19="[Select]"),"",'Services - Base year'!F19)</f>
        <v>Mixed</v>
      </c>
      <c r="G21" s="15"/>
      <c r="H21" s="617">
        <v>0</v>
      </c>
      <c r="I21" s="617">
        <v>3000</v>
      </c>
      <c r="J21" s="617">
        <v>0</v>
      </c>
      <c r="K21" s="617">
        <v>160617</v>
      </c>
      <c r="L21" s="617">
        <v>0</v>
      </c>
      <c r="M21" s="617">
        <v>0</v>
      </c>
      <c r="N21" s="617">
        <v>0</v>
      </c>
      <c r="O21" s="617">
        <v>0</v>
      </c>
      <c r="P21" s="617">
        <v>0</v>
      </c>
      <c r="Q21" s="617">
        <v>0</v>
      </c>
      <c r="R21" s="617"/>
      <c r="S21" s="617"/>
      <c r="T21" s="618"/>
      <c r="U21" s="619"/>
      <c r="V21" s="70">
        <f t="shared" si="0"/>
        <v>163617</v>
      </c>
      <c r="W21" s="17"/>
    </row>
    <row r="22" spans="1:23" ht="12" customHeight="1" x14ac:dyDescent="0.2">
      <c r="A22" s="6"/>
      <c r="B22" s="6"/>
      <c r="C22" s="13"/>
      <c r="D22" s="19">
        <f t="shared" si="1"/>
        <v>11</v>
      </c>
      <c r="E22" s="65" t="str">
        <f>IF(OR('Services - Base year'!E20="",'Services - Base year'!E20="[Enter service]"),"",'Services - Base year'!E20)</f>
        <v>Environment</v>
      </c>
      <c r="F22" s="66" t="str">
        <f>IF(OR('Services - Base year'!F20="",'Services - Base year'!F20="[Select]"),"",'Services - Base year'!F20)</f>
        <v>Mixed</v>
      </c>
      <c r="G22" s="15"/>
      <c r="H22" s="617">
        <v>2700</v>
      </c>
      <c r="I22" s="617">
        <v>0</v>
      </c>
      <c r="J22" s="617">
        <v>0</v>
      </c>
      <c r="K22" s="617">
        <v>21485</v>
      </c>
      <c r="L22" s="617">
        <v>0</v>
      </c>
      <c r="M22" s="617">
        <v>0</v>
      </c>
      <c r="N22" s="617">
        <v>0</v>
      </c>
      <c r="O22" s="617">
        <v>0</v>
      </c>
      <c r="P22" s="617">
        <v>0</v>
      </c>
      <c r="Q22" s="617">
        <v>0</v>
      </c>
      <c r="R22" s="617"/>
      <c r="S22" s="617"/>
      <c r="T22" s="618"/>
      <c r="U22" s="619"/>
      <c r="V22" s="70">
        <f t="shared" si="0"/>
        <v>24185</v>
      </c>
      <c r="W22" s="17"/>
    </row>
    <row r="23" spans="1:23" ht="12" customHeight="1" x14ac:dyDescent="0.2">
      <c r="A23" s="6"/>
      <c r="B23" s="6"/>
      <c r="C23" s="13"/>
      <c r="D23" s="19">
        <f t="shared" si="1"/>
        <v>12</v>
      </c>
      <c r="E23" s="65" t="str">
        <f>IF(OR('Services - Base year'!E21="",'Services - Base year'!E21="[Enter service]"),"",'Services - Base year'!E21)</f>
        <v>Family services &amp; partnerships</v>
      </c>
      <c r="F23" s="66" t="str">
        <f>IF(OR('Services - Base year'!F21="",'Services - Base year'!F21="[Select]"),"",'Services - Base year'!F21)</f>
        <v>External</v>
      </c>
      <c r="G23" s="15"/>
      <c r="H23" s="617">
        <v>0</v>
      </c>
      <c r="I23" s="617">
        <v>3000</v>
      </c>
      <c r="J23" s="617">
        <v>407891</v>
      </c>
      <c r="K23" s="617">
        <v>56626</v>
      </c>
      <c r="L23" s="617">
        <v>0</v>
      </c>
      <c r="M23" s="617">
        <v>0</v>
      </c>
      <c r="N23" s="617">
        <v>0</v>
      </c>
      <c r="O23" s="617">
        <v>0</v>
      </c>
      <c r="P23" s="617">
        <v>0</v>
      </c>
      <c r="Q23" s="617">
        <v>43000</v>
      </c>
      <c r="R23" s="617"/>
      <c r="S23" s="617"/>
      <c r="T23" s="618"/>
      <c r="U23" s="619"/>
      <c r="V23" s="70">
        <f t="shared" si="0"/>
        <v>510517</v>
      </c>
      <c r="W23" s="17"/>
    </row>
    <row r="24" spans="1:23" ht="12" customHeight="1" x14ac:dyDescent="0.2">
      <c r="A24" s="6"/>
      <c r="B24" s="6"/>
      <c r="C24" s="13"/>
      <c r="D24" s="19">
        <f t="shared" si="1"/>
        <v>13</v>
      </c>
      <c r="E24" s="65" t="str">
        <f>IF(OR('Services - Base year'!E22="",'Services - Base year'!E22="[Enter service]"),"",'Services - Base year'!E22)</f>
        <v>Field services</v>
      </c>
      <c r="F24" s="66" t="str">
        <f>IF(OR('Services - Base year'!F22="",'Services - Base year'!F22="[Select]"),"",'Services - Base year'!F22)</f>
        <v>External</v>
      </c>
      <c r="G24" s="15"/>
      <c r="H24" s="617">
        <v>0</v>
      </c>
      <c r="I24" s="617">
        <v>0</v>
      </c>
      <c r="J24" s="617">
        <v>0</v>
      </c>
      <c r="K24" s="617">
        <v>0</v>
      </c>
      <c r="L24" s="617">
        <v>0</v>
      </c>
      <c r="M24" s="617">
        <v>0</v>
      </c>
      <c r="N24" s="617">
        <v>0</v>
      </c>
      <c r="O24" s="617">
        <v>0</v>
      </c>
      <c r="P24" s="617">
        <v>0</v>
      </c>
      <c r="Q24" s="617">
        <v>18845</v>
      </c>
      <c r="R24" s="617"/>
      <c r="S24" s="617"/>
      <c r="T24" s="618"/>
      <c r="U24" s="619"/>
      <c r="V24" s="70">
        <f t="shared" si="0"/>
        <v>18845</v>
      </c>
      <c r="W24" s="17"/>
    </row>
    <row r="25" spans="1:23" ht="12" customHeight="1" x14ac:dyDescent="0.2">
      <c r="A25" s="6"/>
      <c r="B25" s="6"/>
      <c r="C25" s="13"/>
      <c r="D25" s="19">
        <f t="shared" si="1"/>
        <v>14</v>
      </c>
      <c r="E25" s="65" t="str">
        <f>IF(OR('Services - Base year'!E23="",'Services - Base year'!E23="[Enter service]"),"",'Services - Base year'!E23)</f>
        <v>Financial services</v>
      </c>
      <c r="F25" s="66" t="str">
        <f>IF(OR('Services - Base year'!F23="",'Services - Base year'!F23="[Select]"),"",'Services - Base year'!F23)</f>
        <v>Internal</v>
      </c>
      <c r="G25" s="15"/>
      <c r="H25" s="617">
        <v>0</v>
      </c>
      <c r="I25" s="617">
        <v>0</v>
      </c>
      <c r="J25" s="617">
        <v>1932724</v>
      </c>
      <c r="K25" s="617">
        <v>0</v>
      </c>
      <c r="L25" s="617">
        <v>0</v>
      </c>
      <c r="M25" s="617">
        <v>0</v>
      </c>
      <c r="N25" s="617">
        <v>0</v>
      </c>
      <c r="O25" s="617">
        <v>0</v>
      </c>
      <c r="P25" s="617">
        <v>0</v>
      </c>
      <c r="Q25" s="617">
        <v>162114</v>
      </c>
      <c r="R25" s="617"/>
      <c r="S25" s="617"/>
      <c r="T25" s="618"/>
      <c r="U25" s="619"/>
      <c r="V25" s="70">
        <f t="shared" si="0"/>
        <v>2094838</v>
      </c>
      <c r="W25" s="17"/>
    </row>
    <row r="26" spans="1:23" ht="12" customHeight="1" x14ac:dyDescent="0.2">
      <c r="A26" s="6"/>
      <c r="B26" s="6"/>
      <c r="C26" s="13"/>
      <c r="D26" s="19">
        <f t="shared" si="1"/>
        <v>15</v>
      </c>
      <c r="E26" s="65" t="str">
        <f>IF(OR('Services - Base year'!E24="",'Services - Base year'!E24="[Enter service]"),"",'Services - Base year'!E24)</f>
        <v>Governance</v>
      </c>
      <c r="F26" s="66" t="str">
        <f>IF(OR('Services - Base year'!F24="",'Services - Base year'!F24="[Select]"),"",'Services - Base year'!F24)</f>
        <v>Internal</v>
      </c>
      <c r="G26" s="15"/>
      <c r="H26" s="617"/>
      <c r="I26" s="617"/>
      <c r="J26" s="617"/>
      <c r="K26" s="617"/>
      <c r="L26" s="617"/>
      <c r="M26" s="617"/>
      <c r="N26" s="617"/>
      <c r="O26" s="617"/>
      <c r="P26" s="617"/>
      <c r="Q26" s="617"/>
      <c r="R26" s="617"/>
      <c r="S26" s="617"/>
      <c r="T26" s="618"/>
      <c r="U26" s="619"/>
      <c r="V26" s="70">
        <f t="shared" si="0"/>
        <v>0</v>
      </c>
      <c r="W26" s="17"/>
    </row>
    <row r="27" spans="1:23" ht="12" customHeight="1" x14ac:dyDescent="0.2">
      <c r="A27" s="6"/>
      <c r="B27" s="6"/>
      <c r="C27" s="13"/>
      <c r="D27" s="19">
        <f t="shared" si="1"/>
        <v>16</v>
      </c>
      <c r="E27" s="65" t="str">
        <f>IF(OR('Services - Base year'!E25="",'Services - Base year'!E25="[Enter service]"),"",'Services - Base year'!E25)</f>
        <v>Health</v>
      </c>
      <c r="F27" s="66" t="str">
        <f>IF(OR('Services - Base year'!F25="",'Services - Base year'!F25="[Select]"),"",'Services - Base year'!F25)</f>
        <v>External</v>
      </c>
      <c r="G27" s="15"/>
      <c r="H27" s="617">
        <v>35000</v>
      </c>
      <c r="I27" s="617">
        <v>97866</v>
      </c>
      <c r="J27" s="617">
        <v>13362</v>
      </c>
      <c r="K27" s="617">
        <v>0</v>
      </c>
      <c r="L27" s="617">
        <v>0</v>
      </c>
      <c r="M27" s="617">
        <v>0</v>
      </c>
      <c r="N27" s="617">
        <v>0</v>
      </c>
      <c r="O27" s="617">
        <v>0</v>
      </c>
      <c r="P27" s="617">
        <v>0</v>
      </c>
      <c r="Q27" s="617">
        <v>0</v>
      </c>
      <c r="R27" s="617"/>
      <c r="S27" s="617"/>
      <c r="T27" s="618"/>
      <c r="U27" s="619"/>
      <c r="V27" s="70">
        <f t="shared" si="0"/>
        <v>146228</v>
      </c>
      <c r="W27" s="17"/>
    </row>
    <row r="28" spans="1:23" ht="12" customHeight="1" x14ac:dyDescent="0.2">
      <c r="A28" s="6"/>
      <c r="B28" s="6"/>
      <c r="C28" s="13"/>
      <c r="D28" s="19">
        <f t="shared" si="1"/>
        <v>17</v>
      </c>
      <c r="E28" s="65" t="str">
        <f>IF(OR('Services - Base year'!E26="",'Services - Base year'!E26="[Enter service]"),"",'Services - Base year'!E26)</f>
        <v>Human resources</v>
      </c>
      <c r="F28" s="66" t="str">
        <f>IF(OR('Services - Base year'!F26="",'Services - Base year'!F26="[Select]"),"",'Services - Base year'!F26)</f>
        <v>Internal</v>
      </c>
      <c r="G28" s="15"/>
      <c r="H28" s="617">
        <v>0</v>
      </c>
      <c r="I28" s="617">
        <v>0</v>
      </c>
      <c r="J28" s="617">
        <v>0</v>
      </c>
      <c r="K28" s="617">
        <v>58500</v>
      </c>
      <c r="L28" s="617">
        <v>0</v>
      </c>
      <c r="M28" s="617">
        <v>0</v>
      </c>
      <c r="N28" s="617">
        <v>0</v>
      </c>
      <c r="O28" s="617">
        <v>0</v>
      </c>
      <c r="P28" s="617">
        <v>0</v>
      </c>
      <c r="Q28" s="617">
        <v>0</v>
      </c>
      <c r="R28" s="617"/>
      <c r="S28" s="617"/>
      <c r="T28" s="618"/>
      <c r="U28" s="619"/>
      <c r="V28" s="70">
        <f t="shared" si="0"/>
        <v>58500</v>
      </c>
      <c r="W28" s="17"/>
    </row>
    <row r="29" spans="1:23" ht="12" customHeight="1" x14ac:dyDescent="0.2">
      <c r="A29" s="6"/>
      <c r="B29" s="6"/>
      <c r="C29" s="13"/>
      <c r="D29" s="19">
        <f t="shared" si="1"/>
        <v>18</v>
      </c>
      <c r="E29" s="65" t="str">
        <f>IF(OR('Services - Base year'!E27="",'Services - Base year'!E27="[Enter service]"),"",'Services - Base year'!E27)</f>
        <v>Information technology</v>
      </c>
      <c r="F29" s="66" t="str">
        <f>IF(OR('Services - Base year'!F27="",'Services - Base year'!F27="[Select]"),"",'Services - Base year'!F27)</f>
        <v>Mixed</v>
      </c>
      <c r="G29" s="15"/>
      <c r="H29" s="617"/>
      <c r="I29" s="617"/>
      <c r="J29" s="617"/>
      <c r="K29" s="617"/>
      <c r="L29" s="617"/>
      <c r="M29" s="617"/>
      <c r="N29" s="617"/>
      <c r="O29" s="617"/>
      <c r="P29" s="617"/>
      <c r="Q29" s="617"/>
      <c r="R29" s="617"/>
      <c r="S29" s="617"/>
      <c r="T29" s="618"/>
      <c r="U29" s="619"/>
      <c r="V29" s="70">
        <f t="shared" si="0"/>
        <v>0</v>
      </c>
      <c r="W29" s="17"/>
    </row>
    <row r="30" spans="1:23" ht="12" customHeight="1" x14ac:dyDescent="0.2">
      <c r="A30" s="6"/>
      <c r="B30" s="6"/>
      <c r="C30" s="13"/>
      <c r="D30" s="19">
        <f t="shared" si="1"/>
        <v>19</v>
      </c>
      <c r="E30" s="65" t="str">
        <f>IF(OR('Services - Base year'!E28="",'Services - Base year'!E28="[Enter service]"),"",'Services - Base year'!E28)</f>
        <v>Infrastructure management</v>
      </c>
      <c r="F30" s="66" t="str">
        <f>IF(OR('Services - Base year'!F28="",'Services - Base year'!F28="[Select]"),"",'Services - Base year'!F28)</f>
        <v>External</v>
      </c>
      <c r="G30" s="15"/>
      <c r="H30" s="617">
        <v>0</v>
      </c>
      <c r="I30" s="617">
        <v>61017</v>
      </c>
      <c r="J30" s="617">
        <v>0</v>
      </c>
      <c r="K30" s="617">
        <v>0</v>
      </c>
      <c r="L30" s="617">
        <v>0</v>
      </c>
      <c r="M30" s="617">
        <v>194500</v>
      </c>
      <c r="N30" s="617">
        <v>12500</v>
      </c>
      <c r="O30" s="617">
        <v>0</v>
      </c>
      <c r="P30" s="617">
        <v>0</v>
      </c>
      <c r="Q30" s="617">
        <v>6000</v>
      </c>
      <c r="R30" s="617">
        <v>117154</v>
      </c>
      <c r="S30" s="617"/>
      <c r="T30" s="618"/>
      <c r="U30" s="619"/>
      <c r="V30" s="70">
        <f t="shared" si="0"/>
        <v>391171</v>
      </c>
      <c r="W30" s="17"/>
    </row>
    <row r="31" spans="1:23" ht="12" customHeight="1" x14ac:dyDescent="0.2">
      <c r="A31" s="6"/>
      <c r="B31" s="6"/>
      <c r="C31" s="13"/>
      <c r="D31" s="19">
        <f t="shared" si="1"/>
        <v>20</v>
      </c>
      <c r="E31" s="65" t="str">
        <f>IF(OR('Services - Base year'!E29="",'Services - Base year'!E29="[Enter service]"),"",'Services - Base year'!E29)</f>
        <v>Local laws</v>
      </c>
      <c r="F31" s="66" t="str">
        <f>IF(OR('Services - Base year'!F29="",'Services - Base year'!F29="[Select]"),"",'Services - Base year'!F29)</f>
        <v>External</v>
      </c>
      <c r="G31" s="15"/>
      <c r="H31" s="617">
        <v>17734</v>
      </c>
      <c r="I31" s="617">
        <v>104600</v>
      </c>
      <c r="J31" s="617">
        <v>0</v>
      </c>
      <c r="K31" s="617">
        <v>0</v>
      </c>
      <c r="L31" s="617">
        <v>0</v>
      </c>
      <c r="M31" s="617">
        <v>0</v>
      </c>
      <c r="N31" s="617">
        <v>0</v>
      </c>
      <c r="O31" s="617">
        <v>0</v>
      </c>
      <c r="P31" s="617">
        <v>0</v>
      </c>
      <c r="Q31" s="617">
        <v>0</v>
      </c>
      <c r="R31" s="617"/>
      <c r="S31" s="617"/>
      <c r="T31" s="618"/>
      <c r="U31" s="619"/>
      <c r="V31" s="70">
        <f t="shared" si="0"/>
        <v>122334</v>
      </c>
      <c r="W31" s="17"/>
    </row>
    <row r="32" spans="1:23" ht="12" customHeight="1" x14ac:dyDescent="0.2">
      <c r="A32" s="6"/>
      <c r="B32" s="6"/>
      <c r="C32" s="13"/>
      <c r="D32" s="19">
        <f t="shared" si="1"/>
        <v>21</v>
      </c>
      <c r="E32" s="65" t="str">
        <f>IF(OR('Services - Base year'!E30="",'Services - Base year'!E30="[Enter service]"),"",'Services - Base year'!E30)</f>
        <v>Other community services</v>
      </c>
      <c r="F32" s="66" t="str">
        <f>IF(OR('Services - Base year'!F30="",'Services - Base year'!F30="[Select]"),"",'Services - Base year'!F30)</f>
        <v>External</v>
      </c>
      <c r="G32" s="15"/>
      <c r="H32" s="617">
        <v>0</v>
      </c>
      <c r="I32" s="617">
        <v>0</v>
      </c>
      <c r="J32" s="617">
        <v>0</v>
      </c>
      <c r="K32" s="617">
        <v>10000</v>
      </c>
      <c r="L32" s="617">
        <v>0</v>
      </c>
      <c r="M32" s="617">
        <v>0</v>
      </c>
      <c r="N32" s="617">
        <v>0</v>
      </c>
      <c r="O32" s="617">
        <v>0</v>
      </c>
      <c r="P32" s="617">
        <v>0</v>
      </c>
      <c r="Q32" s="617">
        <v>0</v>
      </c>
      <c r="R32" s="617"/>
      <c r="S32" s="617"/>
      <c r="T32" s="618"/>
      <c r="U32" s="619"/>
      <c r="V32" s="70">
        <f t="shared" si="0"/>
        <v>10000</v>
      </c>
      <c r="W32" s="17"/>
    </row>
    <row r="33" spans="1:23" ht="12" customHeight="1" x14ac:dyDescent="0.2">
      <c r="A33" s="6"/>
      <c r="B33" s="6"/>
      <c r="C33" s="13"/>
      <c r="D33" s="19">
        <f t="shared" si="1"/>
        <v>22</v>
      </c>
      <c r="E33" s="65" t="str">
        <f>IF(OR('Services - Base year'!E31="",'Services - Base year'!E31="[Enter service]"),"",'Services - Base year'!E31)</f>
        <v>Parks and gardens</v>
      </c>
      <c r="F33" s="66" t="str">
        <f>IF(OR('Services - Base year'!F31="",'Services - Base year'!F31="[Select]"),"",'Services - Base year'!F31)</f>
        <v>External</v>
      </c>
      <c r="G33" s="15"/>
      <c r="H33" s="617">
        <v>0</v>
      </c>
      <c r="I33" s="617">
        <v>0</v>
      </c>
      <c r="J33" s="617">
        <v>7000</v>
      </c>
      <c r="K33" s="617">
        <v>0</v>
      </c>
      <c r="L33" s="617">
        <v>0</v>
      </c>
      <c r="M33" s="617">
        <v>0</v>
      </c>
      <c r="N33" s="617">
        <v>0</v>
      </c>
      <c r="O33" s="617">
        <v>0</v>
      </c>
      <c r="P33" s="617">
        <v>0</v>
      </c>
      <c r="Q33" s="617">
        <v>0</v>
      </c>
      <c r="R33" s="617"/>
      <c r="S33" s="617"/>
      <c r="T33" s="618"/>
      <c r="U33" s="619"/>
      <c r="V33" s="70">
        <f t="shared" si="0"/>
        <v>7000</v>
      </c>
      <c r="W33" s="17"/>
    </row>
    <row r="34" spans="1:23" ht="12" customHeight="1" x14ac:dyDescent="0.2">
      <c r="A34" s="6"/>
      <c r="B34" s="6"/>
      <c r="C34" s="13"/>
      <c r="D34" s="19">
        <f t="shared" si="1"/>
        <v>23</v>
      </c>
      <c r="E34" s="65" t="str">
        <f>IF(OR('Services - Base year'!E32="",'Services - Base year'!E32="[Enter service]"),"",'Services - Base year'!E32)</f>
        <v>Revenue services</v>
      </c>
      <c r="F34" s="66" t="str">
        <f>IF(OR('Services - Base year'!F32="",'Services - Base year'!F32="[Select]"),"",'Services - Base year'!F32)</f>
        <v>Mixed</v>
      </c>
      <c r="G34" s="15"/>
      <c r="H34" s="617">
        <v>15000</v>
      </c>
      <c r="I34" s="617">
        <v>35000</v>
      </c>
      <c r="J34" s="617">
        <v>89388</v>
      </c>
      <c r="K34" s="617">
        <v>79500</v>
      </c>
      <c r="L34" s="617">
        <v>0</v>
      </c>
      <c r="M34" s="617">
        <v>0</v>
      </c>
      <c r="N34" s="617">
        <v>0</v>
      </c>
      <c r="O34" s="617">
        <v>0</v>
      </c>
      <c r="P34" s="617">
        <v>0</v>
      </c>
      <c r="Q34" s="617">
        <v>40000</v>
      </c>
      <c r="R34" s="617"/>
      <c r="S34" s="617"/>
      <c r="T34" s="618"/>
      <c r="U34" s="619">
        <v>10475457</v>
      </c>
      <c r="V34" s="70">
        <f t="shared" si="0"/>
        <v>10734345</v>
      </c>
      <c r="W34" s="17"/>
    </row>
    <row r="35" spans="1:23" ht="12" customHeight="1" x14ac:dyDescent="0.2">
      <c r="A35" s="6"/>
      <c r="B35" s="6"/>
      <c r="C35" s="13"/>
      <c r="D35" s="19">
        <f t="shared" si="1"/>
        <v>24</v>
      </c>
      <c r="E35" s="65" t="str">
        <f>IF(OR('Services - Base year'!E33="",'Services - Base year'!E33="[Enter service]"),"",'Services - Base year'!E33)</f>
        <v>Risk management</v>
      </c>
      <c r="F35" s="66" t="str">
        <f>IF(OR('Services - Base year'!F33="",'Services - Base year'!F33="[Select]"),"",'Services - Base year'!F33)</f>
        <v>Mixed</v>
      </c>
      <c r="G35" s="15"/>
      <c r="H35" s="617"/>
      <c r="I35" s="617"/>
      <c r="J35" s="617"/>
      <c r="K35" s="617"/>
      <c r="L35" s="617"/>
      <c r="M35" s="617"/>
      <c r="N35" s="617"/>
      <c r="O35" s="617"/>
      <c r="P35" s="617"/>
      <c r="Q35" s="617"/>
      <c r="R35" s="617"/>
      <c r="S35" s="617"/>
      <c r="T35" s="618"/>
      <c r="U35" s="619"/>
      <c r="V35" s="70">
        <f t="shared" si="0"/>
        <v>0</v>
      </c>
      <c r="W35" s="17"/>
    </row>
    <row r="36" spans="1:23" ht="12" customHeight="1" x14ac:dyDescent="0.2">
      <c r="A36" s="6"/>
      <c r="B36" s="6"/>
      <c r="C36" s="13"/>
      <c r="D36" s="19">
        <f t="shared" si="1"/>
        <v>25</v>
      </c>
      <c r="E36" s="65" t="str">
        <f>IF(OR('Services - Base year'!E34="",'Services - Base year'!E34="[Enter service]"),"",'Services - Base year'!E34)</f>
        <v>Roads</v>
      </c>
      <c r="F36" s="66" t="str">
        <f>IF(OR('Services - Base year'!F34="",'Services - Base year'!F34="[Select]"),"",'Services - Base year'!F34)</f>
        <v>External</v>
      </c>
      <c r="G36" s="15"/>
      <c r="H36" s="617">
        <v>0</v>
      </c>
      <c r="I36" s="617">
        <v>0</v>
      </c>
      <c r="J36" s="617">
        <v>905671</v>
      </c>
      <c r="K36" s="617">
        <v>0</v>
      </c>
      <c r="L36" s="617">
        <v>501151</v>
      </c>
      <c r="M36" s="617">
        <v>348400</v>
      </c>
      <c r="N36" s="617">
        <v>0</v>
      </c>
      <c r="O36" s="617">
        <v>205582</v>
      </c>
      <c r="P36" s="617">
        <v>0</v>
      </c>
      <c r="Q36" s="617">
        <v>25068</v>
      </c>
      <c r="R36" s="617"/>
      <c r="S36" s="617"/>
      <c r="T36" s="618"/>
      <c r="U36" s="619"/>
      <c r="V36" s="70">
        <f t="shared" si="0"/>
        <v>1985872</v>
      </c>
      <c r="W36" s="17"/>
    </row>
    <row r="37" spans="1:23" ht="12" customHeight="1" x14ac:dyDescent="0.2">
      <c r="A37" s="6"/>
      <c r="B37" s="6"/>
      <c r="C37" s="13"/>
      <c r="D37" s="19">
        <f t="shared" si="1"/>
        <v>26</v>
      </c>
      <c r="E37" s="65" t="str">
        <f>IF(OR('Services - Base year'!E35="",'Services - Base year'!E35="[Enter service]"),"",'Services - Base year'!E35)</f>
        <v>School crossing supervision</v>
      </c>
      <c r="F37" s="66" t="str">
        <f>IF(OR('Services - Base year'!F35="",'Services - Base year'!F35="[Select]"),"",'Services - Base year'!F35)</f>
        <v>External</v>
      </c>
      <c r="G37" s="15"/>
      <c r="H37" s="617">
        <v>0</v>
      </c>
      <c r="I37" s="617">
        <v>0</v>
      </c>
      <c r="J37" s="617">
        <v>30200</v>
      </c>
      <c r="K37" s="617">
        <v>0</v>
      </c>
      <c r="L37" s="617">
        <v>0</v>
      </c>
      <c r="M37" s="617">
        <v>0</v>
      </c>
      <c r="N37" s="617">
        <v>0</v>
      </c>
      <c r="O37" s="617">
        <v>0</v>
      </c>
      <c r="P37" s="617">
        <v>0</v>
      </c>
      <c r="Q37" s="617">
        <v>0</v>
      </c>
      <c r="R37" s="617"/>
      <c r="S37" s="617"/>
      <c r="T37" s="618"/>
      <c r="U37" s="619"/>
      <c r="V37" s="70">
        <f t="shared" si="0"/>
        <v>30200</v>
      </c>
      <c r="W37" s="17"/>
    </row>
    <row r="38" spans="1:23" ht="12" customHeight="1" x14ac:dyDescent="0.2">
      <c r="A38" s="6"/>
      <c r="B38" s="6"/>
      <c r="C38" s="13"/>
      <c r="D38" s="19">
        <f t="shared" si="1"/>
        <v>27</v>
      </c>
      <c r="E38" s="65" t="str">
        <f>IF(OR('Services - Base year'!E36="",'Services - Base year'!E36="[Enter service]"),"",'Services - Base year'!E36)</f>
        <v>Sport and recreation</v>
      </c>
      <c r="F38" s="66" t="str">
        <f>IF(OR('Services - Base year'!F36="",'Services - Base year'!F36="[Select]"),"",'Services - Base year'!F36)</f>
        <v>External</v>
      </c>
      <c r="G38" s="15"/>
      <c r="H38" s="617">
        <v>0</v>
      </c>
      <c r="I38" s="617">
        <v>46200</v>
      </c>
      <c r="J38" s="617">
        <v>0</v>
      </c>
      <c r="K38" s="617">
        <v>13000</v>
      </c>
      <c r="L38" s="617">
        <v>0</v>
      </c>
      <c r="M38" s="617">
        <v>0</v>
      </c>
      <c r="N38" s="617">
        <v>0</v>
      </c>
      <c r="O38" s="617">
        <v>0</v>
      </c>
      <c r="P38" s="617">
        <v>0</v>
      </c>
      <c r="Q38" s="617">
        <v>70000</v>
      </c>
      <c r="R38" s="617"/>
      <c r="S38" s="617"/>
      <c r="T38" s="618"/>
      <c r="U38" s="619"/>
      <c r="V38" s="70">
        <f t="shared" si="0"/>
        <v>129200</v>
      </c>
      <c r="W38" s="17"/>
    </row>
    <row r="39" spans="1:23" ht="12" customHeight="1" x14ac:dyDescent="0.2">
      <c r="A39" s="6"/>
      <c r="B39" s="6"/>
      <c r="C39" s="13"/>
      <c r="D39" s="19">
        <f t="shared" si="1"/>
        <v>28</v>
      </c>
      <c r="E39" s="65" t="str">
        <f>IF(OR('Services - Base year'!E37="",'Services - Base year'!E37="[Enter service]"),"",'Services - Base year'!E37)</f>
        <v>Statutory planning</v>
      </c>
      <c r="F39" s="66" t="str">
        <f>IF(OR('Services - Base year'!F37="",'Services - Base year'!F37="[Select]"),"",'Services - Base year'!F37)</f>
        <v>External</v>
      </c>
      <c r="G39" s="15"/>
      <c r="H39" s="617">
        <v>200000</v>
      </c>
      <c r="I39" s="617">
        <v>520</v>
      </c>
      <c r="J39" s="617">
        <v>0</v>
      </c>
      <c r="K39" s="617">
        <v>0</v>
      </c>
      <c r="L39" s="617">
        <v>0</v>
      </c>
      <c r="M39" s="617">
        <v>0</v>
      </c>
      <c r="N39" s="617">
        <v>0</v>
      </c>
      <c r="O39" s="617">
        <v>0</v>
      </c>
      <c r="P39" s="617">
        <v>0</v>
      </c>
      <c r="Q39" s="617">
        <v>0</v>
      </c>
      <c r="R39" s="617"/>
      <c r="S39" s="617"/>
      <c r="T39" s="618"/>
      <c r="U39" s="619"/>
      <c r="V39" s="70">
        <f t="shared" si="0"/>
        <v>200520</v>
      </c>
      <c r="W39" s="17"/>
    </row>
    <row r="40" spans="1:23" ht="12" customHeight="1" x14ac:dyDescent="0.2">
      <c r="A40" s="6"/>
      <c r="B40" s="6"/>
      <c r="C40" s="13"/>
      <c r="D40" s="19">
        <f t="shared" si="1"/>
        <v>29</v>
      </c>
      <c r="E40" s="65" t="str">
        <f>IF(OR('Services - Base year'!E38="",'Services - Base year'!E38="[Enter service]"),"",'Services - Base year'!E38)</f>
        <v>Strategic planning</v>
      </c>
      <c r="F40" s="66" t="str">
        <f>IF(OR('Services - Base year'!F38="",'Services - Base year'!F38="[Select]"),"",'Services - Base year'!F38)</f>
        <v>Mixed</v>
      </c>
      <c r="G40" s="15"/>
      <c r="H40" s="617">
        <v>0</v>
      </c>
      <c r="I40" s="617">
        <v>0</v>
      </c>
      <c r="J40" s="617">
        <v>0</v>
      </c>
      <c r="K40" s="617">
        <v>180000</v>
      </c>
      <c r="L40" s="617">
        <v>0</v>
      </c>
      <c r="M40" s="617">
        <v>0</v>
      </c>
      <c r="N40" s="617">
        <v>0</v>
      </c>
      <c r="O40" s="617">
        <v>0</v>
      </c>
      <c r="P40" s="617">
        <v>0</v>
      </c>
      <c r="Q40" s="617">
        <v>0</v>
      </c>
      <c r="R40" s="617"/>
      <c r="S40" s="617"/>
      <c r="T40" s="618"/>
      <c r="U40" s="619"/>
      <c r="V40" s="70">
        <f t="shared" si="0"/>
        <v>180000</v>
      </c>
      <c r="W40" s="17"/>
    </row>
    <row r="41" spans="1:23" ht="12" customHeight="1" x14ac:dyDescent="0.2">
      <c r="A41" s="6"/>
      <c r="B41" s="6"/>
      <c r="C41" s="13"/>
      <c r="D41" s="19">
        <f t="shared" si="1"/>
        <v>30</v>
      </c>
      <c r="E41" s="65" t="str">
        <f>IF(OR('Services - Base year'!E39="",'Services - Base year'!E39="[Enter service]"),"",'Services - Base year'!E39)</f>
        <v>Tourism and events</v>
      </c>
      <c r="F41" s="66" t="str">
        <f>IF(OR('Services - Base year'!F39="",'Services - Base year'!F39="[Select]"),"",'Services - Base year'!F39)</f>
        <v>External</v>
      </c>
      <c r="G41" s="15"/>
      <c r="H41" s="617">
        <v>0</v>
      </c>
      <c r="I41" s="617">
        <v>20000</v>
      </c>
      <c r="J41" s="617">
        <v>0</v>
      </c>
      <c r="K41" s="617">
        <v>0</v>
      </c>
      <c r="L41" s="617">
        <v>0</v>
      </c>
      <c r="M41" s="617">
        <v>0</v>
      </c>
      <c r="N41" s="617">
        <v>4950</v>
      </c>
      <c r="O41" s="617">
        <v>0</v>
      </c>
      <c r="P41" s="617">
        <v>0</v>
      </c>
      <c r="Q41" s="617">
        <v>909</v>
      </c>
      <c r="R41" s="617"/>
      <c r="S41" s="617"/>
      <c r="T41" s="618"/>
      <c r="U41" s="619"/>
      <c r="V41" s="70">
        <f t="shared" si="0"/>
        <v>25859</v>
      </c>
      <c r="W41" s="17"/>
    </row>
    <row r="42" spans="1:23" ht="12" customHeight="1" x14ac:dyDescent="0.2">
      <c r="A42" s="6"/>
      <c r="B42" s="6"/>
      <c r="C42" s="13"/>
      <c r="D42" s="19">
        <f t="shared" si="1"/>
        <v>31</v>
      </c>
      <c r="E42" s="65" t="str">
        <f>IF(OR('Services - Base year'!E40="",'Services - Base year'!E40="[Enter service]"),"",'Services - Base year'!E40)</f>
        <v>Waste management</v>
      </c>
      <c r="F42" s="66" t="str">
        <f>IF(OR('Services - Base year'!F40="",'Services - Base year'!F40="[Select]"),"",'Services - Base year'!F40)</f>
        <v>External</v>
      </c>
      <c r="G42" s="15"/>
      <c r="H42" s="617">
        <v>0</v>
      </c>
      <c r="I42" s="617">
        <v>113315</v>
      </c>
      <c r="J42" s="617">
        <v>0</v>
      </c>
      <c r="K42" s="617">
        <v>12274</v>
      </c>
      <c r="L42" s="617">
        <v>0</v>
      </c>
      <c r="M42" s="617">
        <v>0</v>
      </c>
      <c r="N42" s="617">
        <v>0</v>
      </c>
      <c r="O42" s="617">
        <v>0</v>
      </c>
      <c r="P42" s="617">
        <v>0</v>
      </c>
      <c r="Q42" s="617">
        <v>0</v>
      </c>
      <c r="R42" s="617"/>
      <c r="S42" s="617"/>
      <c r="T42" s="618"/>
      <c r="U42" s="619">
        <v>3217895</v>
      </c>
      <c r="V42" s="70">
        <f t="shared" si="0"/>
        <v>3343484</v>
      </c>
      <c r="W42" s="17"/>
    </row>
    <row r="43" spans="1:23" ht="12" customHeight="1" x14ac:dyDescent="0.2">
      <c r="A43" s="6"/>
      <c r="B43" s="6"/>
      <c r="C43" s="13"/>
      <c r="D43" s="19">
        <f t="shared" si="1"/>
        <v>32</v>
      </c>
      <c r="E43" s="65" t="str">
        <f>IF(OR('Services - Base year'!E41="",'Services - Base year'!E41="[Enter service]"),"",'Services - Base year'!E41)</f>
        <v/>
      </c>
      <c r="F43" s="66" t="str">
        <f>IF(OR('Services - Base year'!F41="",'Services - Base year'!F41="[Select]"),"",'Services - Base year'!F41)</f>
        <v/>
      </c>
      <c r="G43" s="15"/>
      <c r="H43" s="617"/>
      <c r="I43" s="617"/>
      <c r="J43" s="617"/>
      <c r="K43" s="617"/>
      <c r="L43" s="617"/>
      <c r="M43" s="617"/>
      <c r="N43" s="617"/>
      <c r="O43" s="617"/>
      <c r="P43" s="617"/>
      <c r="Q43" s="617"/>
      <c r="R43" s="617"/>
      <c r="S43" s="617"/>
      <c r="T43" s="618"/>
      <c r="U43" s="619"/>
      <c r="V43" s="70">
        <f t="shared" si="0"/>
        <v>0</v>
      </c>
      <c r="W43" s="17"/>
    </row>
    <row r="44" spans="1:23" ht="12" customHeight="1" x14ac:dyDescent="0.2">
      <c r="A44" s="6"/>
      <c r="B44" s="6"/>
      <c r="C44" s="13"/>
      <c r="D44" s="19">
        <f t="shared" si="1"/>
        <v>33</v>
      </c>
      <c r="E44" s="65" t="str">
        <f>IF(OR('Services - Base year'!E42="",'Services - Base year'!E42="[Enter service]"),"",'Services - Base year'!E42)</f>
        <v/>
      </c>
      <c r="F44" s="66" t="str">
        <f>IF(OR('Services - Base year'!F42="",'Services - Base year'!F42="[Select]"),"",'Services - Base year'!F42)</f>
        <v/>
      </c>
      <c r="G44" s="15"/>
      <c r="H44" s="617"/>
      <c r="I44" s="617"/>
      <c r="J44" s="617"/>
      <c r="K44" s="617"/>
      <c r="L44" s="617"/>
      <c r="M44" s="617"/>
      <c r="N44" s="617"/>
      <c r="O44" s="617"/>
      <c r="P44" s="617"/>
      <c r="Q44" s="617"/>
      <c r="R44" s="617"/>
      <c r="S44" s="617"/>
      <c r="T44" s="618"/>
      <c r="U44" s="619"/>
      <c r="V44" s="70">
        <f t="shared" ref="V44:V75" si="2">SUM(H44:U44)</f>
        <v>0</v>
      </c>
      <c r="W44" s="17"/>
    </row>
    <row r="45" spans="1:23" ht="12" customHeight="1" x14ac:dyDescent="0.2">
      <c r="A45" s="6"/>
      <c r="B45" s="6"/>
      <c r="C45" s="13"/>
      <c r="D45" s="19">
        <f t="shared" si="1"/>
        <v>34</v>
      </c>
      <c r="E45" s="65" t="str">
        <f>IF(OR('Services - Base year'!E43="",'Services - Base year'!E43="[Enter service]"),"",'Services - Base year'!E43)</f>
        <v/>
      </c>
      <c r="F45" s="66" t="str">
        <f>IF(OR('Services - Base year'!F43="",'Services - Base year'!F43="[Select]"),"",'Services - Base year'!F43)</f>
        <v/>
      </c>
      <c r="G45" s="15"/>
      <c r="H45" s="617"/>
      <c r="I45" s="617"/>
      <c r="J45" s="617"/>
      <c r="K45" s="617"/>
      <c r="L45" s="617"/>
      <c r="M45" s="617"/>
      <c r="N45" s="617"/>
      <c r="O45" s="617"/>
      <c r="P45" s="617"/>
      <c r="Q45" s="617"/>
      <c r="R45" s="617"/>
      <c r="S45" s="617"/>
      <c r="T45" s="618"/>
      <c r="U45" s="619"/>
      <c r="V45" s="70">
        <f t="shared" si="2"/>
        <v>0</v>
      </c>
      <c r="W45" s="17"/>
    </row>
    <row r="46" spans="1:23" ht="12" customHeight="1" x14ac:dyDescent="0.2">
      <c r="A46" s="6"/>
      <c r="B46" s="6"/>
      <c r="C46" s="13"/>
      <c r="D46" s="19">
        <f t="shared" si="1"/>
        <v>35</v>
      </c>
      <c r="E46" s="65" t="str">
        <f>IF(OR('Services - Base year'!E44="",'Services - Base year'!E44="[Enter service]"),"",'Services - Base year'!E44)</f>
        <v/>
      </c>
      <c r="F46" s="66" t="str">
        <f>IF(OR('Services - Base year'!F44="",'Services - Base year'!F44="[Select]"),"",'Services - Base year'!F44)</f>
        <v/>
      </c>
      <c r="G46" s="15"/>
      <c r="H46" s="617"/>
      <c r="I46" s="617"/>
      <c r="J46" s="617"/>
      <c r="K46" s="617"/>
      <c r="L46" s="617"/>
      <c r="M46" s="617"/>
      <c r="N46" s="617"/>
      <c r="O46" s="617"/>
      <c r="P46" s="617"/>
      <c r="Q46" s="617"/>
      <c r="R46" s="617"/>
      <c r="S46" s="617"/>
      <c r="T46" s="618"/>
      <c r="U46" s="619"/>
      <c r="V46" s="70">
        <f t="shared" si="2"/>
        <v>0</v>
      </c>
      <c r="W46" s="17"/>
    </row>
    <row r="47" spans="1:23" ht="12" customHeight="1" x14ac:dyDescent="0.2">
      <c r="A47" s="6"/>
      <c r="B47" s="6"/>
      <c r="C47" s="13"/>
      <c r="D47" s="19">
        <f t="shared" si="1"/>
        <v>36</v>
      </c>
      <c r="E47" s="65" t="str">
        <f>IF(OR('Services - Base year'!E45="",'Services - Base year'!E45="[Enter service]"),"",'Services - Base year'!E45)</f>
        <v/>
      </c>
      <c r="F47" s="66" t="str">
        <f>IF(OR('Services - Base year'!F45="",'Services - Base year'!F45="[Select]"),"",'Services - Base year'!F45)</f>
        <v/>
      </c>
      <c r="G47" s="15"/>
      <c r="H47" s="617"/>
      <c r="I47" s="617"/>
      <c r="J47" s="617"/>
      <c r="K47" s="617"/>
      <c r="L47" s="617"/>
      <c r="M47" s="617"/>
      <c r="N47" s="617"/>
      <c r="O47" s="617"/>
      <c r="P47" s="617"/>
      <c r="Q47" s="617"/>
      <c r="R47" s="617"/>
      <c r="S47" s="617"/>
      <c r="T47" s="618"/>
      <c r="U47" s="619"/>
      <c r="V47" s="70">
        <f t="shared" si="2"/>
        <v>0</v>
      </c>
      <c r="W47" s="17"/>
    </row>
    <row r="48" spans="1:23" ht="12" customHeight="1" x14ac:dyDescent="0.2">
      <c r="A48" s="6"/>
      <c r="B48" s="6"/>
      <c r="C48" s="13"/>
      <c r="D48" s="19">
        <f t="shared" si="1"/>
        <v>37</v>
      </c>
      <c r="E48" s="65" t="str">
        <f>IF(OR('Services - Base year'!E46="",'Services - Base year'!E46="[Enter service]"),"",'Services - Base year'!E46)</f>
        <v/>
      </c>
      <c r="F48" s="66" t="str">
        <f>IF(OR('Services - Base year'!F46="",'Services - Base year'!F46="[Select]"),"",'Services - Base year'!F46)</f>
        <v/>
      </c>
      <c r="G48" s="15"/>
      <c r="H48" s="617"/>
      <c r="I48" s="617"/>
      <c r="J48" s="617"/>
      <c r="K48" s="617"/>
      <c r="L48" s="617"/>
      <c r="M48" s="617"/>
      <c r="N48" s="617"/>
      <c r="O48" s="617"/>
      <c r="P48" s="617"/>
      <c r="Q48" s="617"/>
      <c r="R48" s="617"/>
      <c r="S48" s="617"/>
      <c r="T48" s="618"/>
      <c r="U48" s="619"/>
      <c r="V48" s="70">
        <f t="shared" si="2"/>
        <v>0</v>
      </c>
      <c r="W48" s="17"/>
    </row>
    <row r="49" spans="1:23" ht="12" customHeight="1" x14ac:dyDescent="0.2">
      <c r="A49" s="6"/>
      <c r="B49" s="6"/>
      <c r="C49" s="13"/>
      <c r="D49" s="19">
        <f t="shared" si="1"/>
        <v>38</v>
      </c>
      <c r="E49" s="65" t="str">
        <f>IF(OR('Services - Base year'!E47="",'Services - Base year'!E47="[Enter service]"),"",'Services - Base year'!E47)</f>
        <v/>
      </c>
      <c r="F49" s="66" t="str">
        <f>IF(OR('Services - Base year'!F47="",'Services - Base year'!F47="[Select]"),"",'Services - Base year'!F47)</f>
        <v/>
      </c>
      <c r="G49" s="15"/>
      <c r="H49" s="617"/>
      <c r="I49" s="617"/>
      <c r="J49" s="617"/>
      <c r="K49" s="617"/>
      <c r="L49" s="617"/>
      <c r="M49" s="617"/>
      <c r="N49" s="617"/>
      <c r="O49" s="617"/>
      <c r="P49" s="617"/>
      <c r="Q49" s="617"/>
      <c r="R49" s="617"/>
      <c r="S49" s="617"/>
      <c r="T49" s="618"/>
      <c r="U49" s="619"/>
      <c r="V49" s="70">
        <f t="shared" si="2"/>
        <v>0</v>
      </c>
      <c r="W49" s="17"/>
    </row>
    <row r="50" spans="1:23" ht="12" customHeight="1" x14ac:dyDescent="0.2">
      <c r="A50" s="6"/>
      <c r="B50" s="6"/>
      <c r="C50" s="13"/>
      <c r="D50" s="19">
        <f t="shared" si="1"/>
        <v>39</v>
      </c>
      <c r="E50" s="65" t="str">
        <f>IF(OR('Services - Base year'!E48="",'Services - Base year'!E48="[Enter service]"),"",'Services - Base year'!E48)</f>
        <v/>
      </c>
      <c r="F50" s="66" t="str">
        <f>IF(OR('Services - Base year'!F48="",'Services - Base year'!F48="[Select]"),"",'Services - Base year'!F48)</f>
        <v/>
      </c>
      <c r="G50" s="15"/>
      <c r="H50" s="617"/>
      <c r="I50" s="617"/>
      <c r="J50" s="617"/>
      <c r="K50" s="617"/>
      <c r="L50" s="617"/>
      <c r="M50" s="617"/>
      <c r="N50" s="617"/>
      <c r="O50" s="617"/>
      <c r="P50" s="617"/>
      <c r="Q50" s="617"/>
      <c r="R50" s="617"/>
      <c r="S50" s="617"/>
      <c r="T50" s="618"/>
      <c r="U50" s="619"/>
      <c r="V50" s="70">
        <f t="shared" si="2"/>
        <v>0</v>
      </c>
      <c r="W50" s="17"/>
    </row>
    <row r="51" spans="1:23" ht="12" customHeight="1" x14ac:dyDescent="0.2">
      <c r="A51" s="6"/>
      <c r="B51" s="6"/>
      <c r="C51" s="13"/>
      <c r="D51" s="19">
        <f t="shared" si="1"/>
        <v>40</v>
      </c>
      <c r="E51" s="65" t="str">
        <f>IF(OR('Services - Base year'!E49="",'Services - Base year'!E49="[Enter service]"),"",'Services - Base year'!E49)</f>
        <v/>
      </c>
      <c r="F51" s="66" t="str">
        <f>IF(OR('Services - Base year'!F49="",'Services - Base year'!F49="[Select]"),"",'Services - Base year'!F49)</f>
        <v/>
      </c>
      <c r="G51" s="15"/>
      <c r="H51" s="617"/>
      <c r="I51" s="617"/>
      <c r="J51" s="617"/>
      <c r="K51" s="617"/>
      <c r="L51" s="617"/>
      <c r="M51" s="617"/>
      <c r="N51" s="617"/>
      <c r="O51" s="617"/>
      <c r="P51" s="617"/>
      <c r="Q51" s="617"/>
      <c r="R51" s="617"/>
      <c r="S51" s="617"/>
      <c r="T51" s="618"/>
      <c r="U51" s="619"/>
      <c r="V51" s="70">
        <f t="shared" si="2"/>
        <v>0</v>
      </c>
      <c r="W51" s="17"/>
    </row>
    <row r="52" spans="1:23" ht="12" customHeight="1" x14ac:dyDescent="0.2">
      <c r="A52" s="6"/>
      <c r="B52" s="6"/>
      <c r="C52" s="13"/>
      <c r="D52" s="19">
        <f t="shared" si="1"/>
        <v>41</v>
      </c>
      <c r="E52" s="65" t="str">
        <f>IF(OR('Services - Base year'!E50="",'Services - Base year'!E50="[Enter service]"),"",'Services - Base year'!E50)</f>
        <v/>
      </c>
      <c r="F52" s="66" t="str">
        <f>IF(OR('Services - Base year'!F50="",'Services - Base year'!F50="[Select]"),"",'Services - Base year'!F50)</f>
        <v/>
      </c>
      <c r="G52" s="15"/>
      <c r="H52" s="617"/>
      <c r="I52" s="617"/>
      <c r="J52" s="617"/>
      <c r="K52" s="617"/>
      <c r="L52" s="617"/>
      <c r="M52" s="617"/>
      <c r="N52" s="617"/>
      <c r="O52" s="617"/>
      <c r="P52" s="617"/>
      <c r="Q52" s="617"/>
      <c r="R52" s="617"/>
      <c r="S52" s="617"/>
      <c r="T52" s="618"/>
      <c r="U52" s="619"/>
      <c r="V52" s="70">
        <f t="shared" si="2"/>
        <v>0</v>
      </c>
      <c r="W52" s="17"/>
    </row>
    <row r="53" spans="1:23" ht="12" customHeight="1" x14ac:dyDescent="0.2">
      <c r="A53" s="6"/>
      <c r="B53" s="6"/>
      <c r="C53" s="13"/>
      <c r="D53" s="19">
        <f t="shared" si="1"/>
        <v>42</v>
      </c>
      <c r="E53" s="65" t="str">
        <f>IF(OR('Services - Base year'!E51="",'Services - Base year'!E51="[Enter service]"),"",'Services - Base year'!E51)</f>
        <v/>
      </c>
      <c r="F53" s="66" t="str">
        <f>IF(OR('Services - Base year'!F51="",'Services - Base year'!F51="[Select]"),"",'Services - Base year'!F51)</f>
        <v/>
      </c>
      <c r="G53" s="15"/>
      <c r="H53" s="617"/>
      <c r="I53" s="617"/>
      <c r="J53" s="617"/>
      <c r="K53" s="617"/>
      <c r="L53" s="617"/>
      <c r="M53" s="617"/>
      <c r="N53" s="617"/>
      <c r="O53" s="617"/>
      <c r="P53" s="617"/>
      <c r="Q53" s="617"/>
      <c r="R53" s="617"/>
      <c r="S53" s="617"/>
      <c r="T53" s="618"/>
      <c r="U53" s="619"/>
      <c r="V53" s="70">
        <f t="shared" si="2"/>
        <v>0</v>
      </c>
      <c r="W53" s="17"/>
    </row>
    <row r="54" spans="1:23" ht="12" customHeight="1" x14ac:dyDescent="0.2">
      <c r="A54" s="6"/>
      <c r="B54" s="6"/>
      <c r="C54" s="13"/>
      <c r="D54" s="19">
        <f t="shared" si="1"/>
        <v>43</v>
      </c>
      <c r="E54" s="65" t="str">
        <f>IF(OR('Services - Base year'!E52="",'Services - Base year'!E52="[Enter service]"),"",'Services - Base year'!E52)</f>
        <v/>
      </c>
      <c r="F54" s="66" t="str">
        <f>IF(OR('Services - Base year'!F52="",'Services - Base year'!F52="[Select]"),"",'Services - Base year'!F52)</f>
        <v/>
      </c>
      <c r="G54" s="15"/>
      <c r="H54" s="617"/>
      <c r="I54" s="617"/>
      <c r="J54" s="617"/>
      <c r="K54" s="617"/>
      <c r="L54" s="617"/>
      <c r="M54" s="617"/>
      <c r="N54" s="617"/>
      <c r="O54" s="617"/>
      <c r="P54" s="617"/>
      <c r="Q54" s="617"/>
      <c r="R54" s="617"/>
      <c r="S54" s="617"/>
      <c r="T54" s="618"/>
      <c r="U54" s="619"/>
      <c r="V54" s="70">
        <f t="shared" si="2"/>
        <v>0</v>
      </c>
      <c r="W54" s="17"/>
    </row>
    <row r="55" spans="1:23" ht="12" customHeight="1" x14ac:dyDescent="0.2">
      <c r="A55" s="6"/>
      <c r="B55" s="6"/>
      <c r="C55" s="13"/>
      <c r="D55" s="19">
        <f t="shared" si="1"/>
        <v>44</v>
      </c>
      <c r="E55" s="65" t="str">
        <f>IF(OR('Services - Base year'!E53="",'Services - Base year'!E53="[Enter service]"),"",'Services - Base year'!E53)</f>
        <v/>
      </c>
      <c r="F55" s="66" t="str">
        <f>IF(OR('Services - Base year'!F53="",'Services - Base year'!F53="[Select]"),"",'Services - Base year'!F53)</f>
        <v/>
      </c>
      <c r="G55" s="15"/>
      <c r="H55" s="617"/>
      <c r="I55" s="617"/>
      <c r="J55" s="617"/>
      <c r="K55" s="617"/>
      <c r="L55" s="617"/>
      <c r="M55" s="617"/>
      <c r="N55" s="617"/>
      <c r="O55" s="617"/>
      <c r="P55" s="617"/>
      <c r="Q55" s="617"/>
      <c r="R55" s="617"/>
      <c r="S55" s="617"/>
      <c r="T55" s="618"/>
      <c r="U55" s="619"/>
      <c r="V55" s="70">
        <f t="shared" si="2"/>
        <v>0</v>
      </c>
      <c r="W55" s="17"/>
    </row>
    <row r="56" spans="1:23" ht="12" customHeight="1" x14ac:dyDescent="0.2">
      <c r="A56" s="6"/>
      <c r="B56" s="6"/>
      <c r="C56" s="13"/>
      <c r="D56" s="19">
        <f t="shared" si="1"/>
        <v>45</v>
      </c>
      <c r="E56" s="65" t="str">
        <f>IF(OR('Services - Base year'!E54="",'Services - Base year'!E54="[Enter service]"),"",'Services - Base year'!E54)</f>
        <v/>
      </c>
      <c r="F56" s="66" t="str">
        <f>IF(OR('Services - Base year'!F54="",'Services - Base year'!F54="[Select]"),"",'Services - Base year'!F54)</f>
        <v/>
      </c>
      <c r="G56" s="15"/>
      <c r="H56" s="617"/>
      <c r="I56" s="617"/>
      <c r="J56" s="617"/>
      <c r="K56" s="617"/>
      <c r="L56" s="617"/>
      <c r="M56" s="617"/>
      <c r="N56" s="617"/>
      <c r="O56" s="617"/>
      <c r="P56" s="617"/>
      <c r="Q56" s="617"/>
      <c r="R56" s="617"/>
      <c r="S56" s="617"/>
      <c r="T56" s="618"/>
      <c r="U56" s="619"/>
      <c r="V56" s="70">
        <f t="shared" si="2"/>
        <v>0</v>
      </c>
      <c r="W56" s="17"/>
    </row>
    <row r="57" spans="1:23" ht="12" customHeight="1" x14ac:dyDescent="0.2">
      <c r="A57" s="6"/>
      <c r="B57" s="6"/>
      <c r="C57" s="13"/>
      <c r="D57" s="19">
        <f t="shared" si="1"/>
        <v>46</v>
      </c>
      <c r="E57" s="65" t="str">
        <f>IF(OR('Services - Base year'!E55="",'Services - Base year'!E55="[Enter service]"),"",'Services - Base year'!E55)</f>
        <v/>
      </c>
      <c r="F57" s="66" t="str">
        <f>IF(OR('Services - Base year'!F55="",'Services - Base year'!F55="[Select]"),"",'Services - Base year'!F55)</f>
        <v/>
      </c>
      <c r="G57" s="15"/>
      <c r="H57" s="617"/>
      <c r="I57" s="617"/>
      <c r="J57" s="617"/>
      <c r="K57" s="617"/>
      <c r="L57" s="617"/>
      <c r="M57" s="617"/>
      <c r="N57" s="617"/>
      <c r="O57" s="617"/>
      <c r="P57" s="617"/>
      <c r="Q57" s="617"/>
      <c r="R57" s="617"/>
      <c r="S57" s="617"/>
      <c r="T57" s="618"/>
      <c r="U57" s="619"/>
      <c r="V57" s="70">
        <f t="shared" si="2"/>
        <v>0</v>
      </c>
      <c r="W57" s="17"/>
    </row>
    <row r="58" spans="1:23" ht="12" customHeight="1" x14ac:dyDescent="0.2">
      <c r="A58" s="6"/>
      <c r="B58" s="6"/>
      <c r="C58" s="13"/>
      <c r="D58" s="19">
        <f t="shared" si="1"/>
        <v>47</v>
      </c>
      <c r="E58" s="65" t="str">
        <f>IF(OR('Services - Base year'!E56="",'Services - Base year'!E56="[Enter service]"),"",'Services - Base year'!E56)</f>
        <v/>
      </c>
      <c r="F58" s="66" t="str">
        <f>IF(OR('Services - Base year'!F56="",'Services - Base year'!F56="[Select]"),"",'Services - Base year'!F56)</f>
        <v/>
      </c>
      <c r="G58" s="15"/>
      <c r="H58" s="617"/>
      <c r="I58" s="617"/>
      <c r="J58" s="617"/>
      <c r="K58" s="617"/>
      <c r="L58" s="617"/>
      <c r="M58" s="617"/>
      <c r="N58" s="617"/>
      <c r="O58" s="617"/>
      <c r="P58" s="617"/>
      <c r="Q58" s="617"/>
      <c r="R58" s="617"/>
      <c r="S58" s="617"/>
      <c r="T58" s="618"/>
      <c r="U58" s="619"/>
      <c r="V58" s="70">
        <f t="shared" si="2"/>
        <v>0</v>
      </c>
      <c r="W58" s="17"/>
    </row>
    <row r="59" spans="1:23" ht="12" customHeight="1" x14ac:dyDescent="0.2">
      <c r="A59" s="6"/>
      <c r="B59" s="6"/>
      <c r="C59" s="13"/>
      <c r="D59" s="19">
        <f t="shared" si="1"/>
        <v>48</v>
      </c>
      <c r="E59" s="65" t="str">
        <f>IF(OR('Services - Base year'!E57="",'Services - Base year'!E57="[Enter service]"),"",'Services - Base year'!E57)</f>
        <v/>
      </c>
      <c r="F59" s="66" t="str">
        <f>IF(OR('Services - Base year'!F57="",'Services - Base year'!F57="[Select]"),"",'Services - Base year'!F57)</f>
        <v/>
      </c>
      <c r="G59" s="15"/>
      <c r="H59" s="617"/>
      <c r="I59" s="617"/>
      <c r="J59" s="617"/>
      <c r="K59" s="617"/>
      <c r="L59" s="617"/>
      <c r="M59" s="617"/>
      <c r="N59" s="617"/>
      <c r="O59" s="617"/>
      <c r="P59" s="617"/>
      <c r="Q59" s="617"/>
      <c r="R59" s="617"/>
      <c r="S59" s="617"/>
      <c r="T59" s="618"/>
      <c r="U59" s="619"/>
      <c r="V59" s="70">
        <f t="shared" si="2"/>
        <v>0</v>
      </c>
      <c r="W59" s="17"/>
    </row>
    <row r="60" spans="1:23" ht="12" customHeight="1" x14ac:dyDescent="0.2">
      <c r="A60" s="6"/>
      <c r="B60" s="6"/>
      <c r="C60" s="13"/>
      <c r="D60" s="19">
        <f t="shared" si="1"/>
        <v>49</v>
      </c>
      <c r="E60" s="65" t="str">
        <f>IF(OR('Services - Base year'!E58="",'Services - Base year'!E58="[Enter service]"),"",'Services - Base year'!E58)</f>
        <v/>
      </c>
      <c r="F60" s="66" t="str">
        <f>IF(OR('Services - Base year'!F58="",'Services - Base year'!F58="[Select]"),"",'Services - Base year'!F58)</f>
        <v/>
      </c>
      <c r="G60" s="15"/>
      <c r="H60" s="617"/>
      <c r="I60" s="617"/>
      <c r="J60" s="617"/>
      <c r="K60" s="617"/>
      <c r="L60" s="617"/>
      <c r="M60" s="617"/>
      <c r="N60" s="617"/>
      <c r="O60" s="617"/>
      <c r="P60" s="617"/>
      <c r="Q60" s="617"/>
      <c r="R60" s="617"/>
      <c r="S60" s="617"/>
      <c r="T60" s="618"/>
      <c r="U60" s="619"/>
      <c r="V60" s="70">
        <f t="shared" si="2"/>
        <v>0</v>
      </c>
      <c r="W60" s="17"/>
    </row>
    <row r="61" spans="1:23" ht="12" customHeight="1" x14ac:dyDescent="0.2">
      <c r="A61" s="6"/>
      <c r="B61" s="6"/>
      <c r="C61" s="13"/>
      <c r="D61" s="19">
        <f t="shared" si="1"/>
        <v>50</v>
      </c>
      <c r="E61" s="65" t="str">
        <f>IF(OR('Services - Base year'!E59="",'Services - Base year'!E59="[Enter service]"),"",'Services - Base year'!E59)</f>
        <v/>
      </c>
      <c r="F61" s="66" t="str">
        <f>IF(OR('Services - Base year'!F59="",'Services - Base year'!F59="[Select]"),"",'Services - Base year'!F59)</f>
        <v/>
      </c>
      <c r="G61" s="15"/>
      <c r="H61" s="617"/>
      <c r="I61" s="617"/>
      <c r="J61" s="617"/>
      <c r="K61" s="617"/>
      <c r="L61" s="617"/>
      <c r="M61" s="617"/>
      <c r="N61" s="617"/>
      <c r="O61" s="617"/>
      <c r="P61" s="617"/>
      <c r="Q61" s="617"/>
      <c r="R61" s="617"/>
      <c r="S61" s="617"/>
      <c r="T61" s="618"/>
      <c r="U61" s="619"/>
      <c r="V61" s="70">
        <f t="shared" si="2"/>
        <v>0</v>
      </c>
      <c r="W61" s="17"/>
    </row>
    <row r="62" spans="1:23" ht="12" customHeight="1" x14ac:dyDescent="0.2">
      <c r="A62" s="6"/>
      <c r="B62" s="6"/>
      <c r="C62" s="13"/>
      <c r="D62" s="19">
        <f t="shared" si="1"/>
        <v>51</v>
      </c>
      <c r="E62" s="65" t="str">
        <f>IF(OR('Services - Base year'!E60="",'Services - Base year'!E60="[Enter service]"),"",'Services - Base year'!E60)</f>
        <v/>
      </c>
      <c r="F62" s="66" t="str">
        <f>IF(OR('Services - Base year'!F60="",'Services - Base year'!F60="[Select]"),"",'Services - Base year'!F60)</f>
        <v/>
      </c>
      <c r="G62" s="15"/>
      <c r="H62" s="617"/>
      <c r="I62" s="617"/>
      <c r="J62" s="617"/>
      <c r="K62" s="617"/>
      <c r="L62" s="617"/>
      <c r="M62" s="617"/>
      <c r="N62" s="617"/>
      <c r="O62" s="617"/>
      <c r="P62" s="617"/>
      <c r="Q62" s="617"/>
      <c r="R62" s="617"/>
      <c r="S62" s="617"/>
      <c r="T62" s="618"/>
      <c r="U62" s="619"/>
      <c r="V62" s="70">
        <f t="shared" si="2"/>
        <v>0</v>
      </c>
      <c r="W62" s="17"/>
    </row>
    <row r="63" spans="1:23" ht="12" customHeight="1" x14ac:dyDescent="0.2">
      <c r="A63" s="6"/>
      <c r="B63" s="6"/>
      <c r="C63" s="13"/>
      <c r="D63" s="19">
        <f t="shared" si="1"/>
        <v>52</v>
      </c>
      <c r="E63" s="65" t="str">
        <f>IF(OR('Services - Base year'!E61="",'Services - Base year'!E61="[Enter service]"),"",'Services - Base year'!E61)</f>
        <v/>
      </c>
      <c r="F63" s="66" t="str">
        <f>IF(OR('Services - Base year'!F61="",'Services - Base year'!F61="[Select]"),"",'Services - Base year'!F61)</f>
        <v/>
      </c>
      <c r="G63" s="15"/>
      <c r="H63" s="617"/>
      <c r="I63" s="617"/>
      <c r="J63" s="617"/>
      <c r="K63" s="617"/>
      <c r="L63" s="617"/>
      <c r="M63" s="617"/>
      <c r="N63" s="617"/>
      <c r="O63" s="617"/>
      <c r="P63" s="617"/>
      <c r="Q63" s="617"/>
      <c r="R63" s="617"/>
      <c r="S63" s="617"/>
      <c r="T63" s="618"/>
      <c r="U63" s="619"/>
      <c r="V63" s="70">
        <f t="shared" si="2"/>
        <v>0</v>
      </c>
      <c r="W63" s="17"/>
    </row>
    <row r="64" spans="1:23" ht="12" customHeight="1" x14ac:dyDescent="0.2">
      <c r="A64" s="6"/>
      <c r="B64" s="6"/>
      <c r="C64" s="13"/>
      <c r="D64" s="19">
        <f t="shared" si="1"/>
        <v>53</v>
      </c>
      <c r="E64" s="65" t="str">
        <f>IF(OR('Services - Base year'!E62="",'Services - Base year'!E62="[Enter service]"),"",'Services - Base year'!E62)</f>
        <v/>
      </c>
      <c r="F64" s="66" t="str">
        <f>IF(OR('Services - Base year'!F62="",'Services - Base year'!F62="[Select]"),"",'Services - Base year'!F62)</f>
        <v/>
      </c>
      <c r="G64" s="15"/>
      <c r="H64" s="617"/>
      <c r="I64" s="617"/>
      <c r="J64" s="617"/>
      <c r="K64" s="617"/>
      <c r="L64" s="617"/>
      <c r="M64" s="617"/>
      <c r="N64" s="617"/>
      <c r="O64" s="617"/>
      <c r="P64" s="617"/>
      <c r="Q64" s="617"/>
      <c r="R64" s="617"/>
      <c r="S64" s="617"/>
      <c r="T64" s="618"/>
      <c r="U64" s="619"/>
      <c r="V64" s="70">
        <f t="shared" si="2"/>
        <v>0</v>
      </c>
      <c r="W64" s="17"/>
    </row>
    <row r="65" spans="1:23" ht="12" customHeight="1" x14ac:dyDescent="0.2">
      <c r="A65" s="6"/>
      <c r="B65" s="6"/>
      <c r="C65" s="13"/>
      <c r="D65" s="19">
        <f t="shared" si="1"/>
        <v>54</v>
      </c>
      <c r="E65" s="65" t="str">
        <f>IF(OR('Services - Base year'!E63="",'Services - Base year'!E63="[Enter service]"),"",'Services - Base year'!E63)</f>
        <v/>
      </c>
      <c r="F65" s="66" t="str">
        <f>IF(OR('Services - Base year'!F63="",'Services - Base year'!F63="[Select]"),"",'Services - Base year'!F63)</f>
        <v/>
      </c>
      <c r="G65" s="15"/>
      <c r="H65" s="617"/>
      <c r="I65" s="617"/>
      <c r="J65" s="617"/>
      <c r="K65" s="617"/>
      <c r="L65" s="617"/>
      <c r="M65" s="617"/>
      <c r="N65" s="617"/>
      <c r="O65" s="617"/>
      <c r="P65" s="617"/>
      <c r="Q65" s="617"/>
      <c r="R65" s="617"/>
      <c r="S65" s="617"/>
      <c r="T65" s="618"/>
      <c r="U65" s="619"/>
      <c r="V65" s="70">
        <f t="shared" si="2"/>
        <v>0</v>
      </c>
      <c r="W65" s="17"/>
    </row>
    <row r="66" spans="1:23" ht="12" customHeight="1" x14ac:dyDescent="0.2">
      <c r="A66" s="6"/>
      <c r="B66" s="6"/>
      <c r="C66" s="13"/>
      <c r="D66" s="19">
        <f t="shared" si="1"/>
        <v>55</v>
      </c>
      <c r="E66" s="65" t="str">
        <f>IF(OR('Services - Base year'!E64="",'Services - Base year'!E64="[Enter service]"),"",'Services - Base year'!E64)</f>
        <v/>
      </c>
      <c r="F66" s="66" t="str">
        <f>IF(OR('Services - Base year'!F64="",'Services - Base year'!F64="[Select]"),"",'Services - Base year'!F64)</f>
        <v/>
      </c>
      <c r="G66" s="15"/>
      <c r="H66" s="617"/>
      <c r="I66" s="617"/>
      <c r="J66" s="617"/>
      <c r="K66" s="617"/>
      <c r="L66" s="617"/>
      <c r="M66" s="617"/>
      <c r="N66" s="617"/>
      <c r="O66" s="617"/>
      <c r="P66" s="617"/>
      <c r="Q66" s="617"/>
      <c r="R66" s="617"/>
      <c r="S66" s="617"/>
      <c r="T66" s="618"/>
      <c r="U66" s="619"/>
      <c r="V66" s="70">
        <f t="shared" si="2"/>
        <v>0</v>
      </c>
      <c r="W66" s="17"/>
    </row>
    <row r="67" spans="1:23" ht="12" customHeight="1" x14ac:dyDescent="0.2">
      <c r="A67" s="6"/>
      <c r="B67" s="6"/>
      <c r="C67" s="13"/>
      <c r="D67" s="19">
        <f t="shared" si="1"/>
        <v>56</v>
      </c>
      <c r="E67" s="65" t="str">
        <f>IF(OR('Services - Base year'!E65="",'Services - Base year'!E65="[Enter service]"),"",'Services - Base year'!E65)</f>
        <v/>
      </c>
      <c r="F67" s="66" t="str">
        <f>IF(OR('Services - Base year'!F65="",'Services - Base year'!F65="[Select]"),"",'Services - Base year'!F65)</f>
        <v/>
      </c>
      <c r="G67" s="15"/>
      <c r="H67" s="617"/>
      <c r="I67" s="617"/>
      <c r="J67" s="617"/>
      <c r="K67" s="617"/>
      <c r="L67" s="617"/>
      <c r="M67" s="617"/>
      <c r="N67" s="617"/>
      <c r="O67" s="617"/>
      <c r="P67" s="617"/>
      <c r="Q67" s="617"/>
      <c r="R67" s="617"/>
      <c r="S67" s="617"/>
      <c r="T67" s="618"/>
      <c r="U67" s="619"/>
      <c r="V67" s="70">
        <f t="shared" si="2"/>
        <v>0</v>
      </c>
      <c r="W67" s="17"/>
    </row>
    <row r="68" spans="1:23" ht="12" customHeight="1" x14ac:dyDescent="0.2">
      <c r="A68" s="6"/>
      <c r="B68" s="6"/>
      <c r="C68" s="13"/>
      <c r="D68" s="19">
        <f t="shared" si="1"/>
        <v>57</v>
      </c>
      <c r="E68" s="65" t="str">
        <f>IF(OR('Services - Base year'!E66="",'Services - Base year'!E66="[Enter service]"),"",'Services - Base year'!E66)</f>
        <v/>
      </c>
      <c r="F68" s="66" t="str">
        <f>IF(OR('Services - Base year'!F66="",'Services - Base year'!F66="[Select]"),"",'Services - Base year'!F66)</f>
        <v/>
      </c>
      <c r="G68" s="15"/>
      <c r="H68" s="617"/>
      <c r="I68" s="617"/>
      <c r="J68" s="617"/>
      <c r="K68" s="617"/>
      <c r="L68" s="617"/>
      <c r="M68" s="617"/>
      <c r="N68" s="617"/>
      <c r="O68" s="617"/>
      <c r="P68" s="617"/>
      <c r="Q68" s="617"/>
      <c r="R68" s="617"/>
      <c r="S68" s="617"/>
      <c r="T68" s="618"/>
      <c r="U68" s="619"/>
      <c r="V68" s="70">
        <f t="shared" si="2"/>
        <v>0</v>
      </c>
      <c r="W68" s="17"/>
    </row>
    <row r="69" spans="1:23" ht="12" customHeight="1" x14ac:dyDescent="0.2">
      <c r="A69" s="6"/>
      <c r="B69" s="6"/>
      <c r="C69" s="13"/>
      <c r="D69" s="19">
        <f t="shared" si="1"/>
        <v>58</v>
      </c>
      <c r="E69" s="65" t="str">
        <f>IF(OR('Services - Base year'!E67="",'Services - Base year'!E67="[Enter service]"),"",'Services - Base year'!E67)</f>
        <v/>
      </c>
      <c r="F69" s="66" t="str">
        <f>IF(OR('Services - Base year'!F67="",'Services - Base year'!F67="[Select]"),"",'Services - Base year'!F67)</f>
        <v/>
      </c>
      <c r="G69" s="15"/>
      <c r="H69" s="617"/>
      <c r="I69" s="617"/>
      <c r="J69" s="617"/>
      <c r="K69" s="617"/>
      <c r="L69" s="617"/>
      <c r="M69" s="617"/>
      <c r="N69" s="617"/>
      <c r="O69" s="617"/>
      <c r="P69" s="617"/>
      <c r="Q69" s="617"/>
      <c r="R69" s="617"/>
      <c r="S69" s="617"/>
      <c r="T69" s="618"/>
      <c r="U69" s="619"/>
      <c r="V69" s="70">
        <f t="shared" si="2"/>
        <v>0</v>
      </c>
      <c r="W69" s="17"/>
    </row>
    <row r="70" spans="1:23" ht="12" customHeight="1" x14ac:dyDescent="0.2">
      <c r="A70" s="6"/>
      <c r="B70" s="6"/>
      <c r="C70" s="13"/>
      <c r="D70" s="19">
        <f t="shared" si="1"/>
        <v>59</v>
      </c>
      <c r="E70" s="65" t="str">
        <f>IF(OR('Services - Base year'!E68="",'Services - Base year'!E68="[Enter service]"),"",'Services - Base year'!E68)</f>
        <v/>
      </c>
      <c r="F70" s="66" t="str">
        <f>IF(OR('Services - Base year'!F68="",'Services - Base year'!F68="[Select]"),"",'Services - Base year'!F68)</f>
        <v/>
      </c>
      <c r="G70" s="15"/>
      <c r="H70" s="617"/>
      <c r="I70" s="617"/>
      <c r="J70" s="617"/>
      <c r="K70" s="617"/>
      <c r="L70" s="617"/>
      <c r="M70" s="617"/>
      <c r="N70" s="617"/>
      <c r="O70" s="617"/>
      <c r="P70" s="617"/>
      <c r="Q70" s="617"/>
      <c r="R70" s="617"/>
      <c r="S70" s="617"/>
      <c r="T70" s="618"/>
      <c r="U70" s="619"/>
      <c r="V70" s="70">
        <f t="shared" si="2"/>
        <v>0</v>
      </c>
      <c r="W70" s="17"/>
    </row>
    <row r="71" spans="1:23" ht="12" customHeight="1" x14ac:dyDescent="0.2">
      <c r="A71" s="6"/>
      <c r="B71" s="6"/>
      <c r="C71" s="13"/>
      <c r="D71" s="19">
        <f t="shared" si="1"/>
        <v>60</v>
      </c>
      <c r="E71" s="65" t="str">
        <f>IF(OR('Services - Base year'!E69="",'Services - Base year'!E69="[Enter service]"),"",'Services - Base year'!E69)</f>
        <v/>
      </c>
      <c r="F71" s="66" t="str">
        <f>IF(OR('Services - Base year'!F69="",'Services - Base year'!F69="[Select]"),"",'Services - Base year'!F69)</f>
        <v/>
      </c>
      <c r="G71" s="15"/>
      <c r="H71" s="617"/>
      <c r="I71" s="617"/>
      <c r="J71" s="617"/>
      <c r="K71" s="617"/>
      <c r="L71" s="617"/>
      <c r="M71" s="617"/>
      <c r="N71" s="617"/>
      <c r="O71" s="617"/>
      <c r="P71" s="617"/>
      <c r="Q71" s="617"/>
      <c r="R71" s="617"/>
      <c r="S71" s="617"/>
      <c r="T71" s="618"/>
      <c r="U71" s="619"/>
      <c r="V71" s="70">
        <f t="shared" si="2"/>
        <v>0</v>
      </c>
      <c r="W71" s="17"/>
    </row>
    <row r="72" spans="1:23" ht="12" customHeight="1" x14ac:dyDescent="0.2">
      <c r="A72" s="6"/>
      <c r="B72" s="6"/>
      <c r="C72" s="13"/>
      <c r="D72" s="19">
        <f t="shared" si="1"/>
        <v>61</v>
      </c>
      <c r="E72" s="65" t="str">
        <f>IF(OR('Services - Base year'!E70="",'Services - Base year'!E70="[Enter service]"),"",'Services - Base year'!E70)</f>
        <v/>
      </c>
      <c r="F72" s="66" t="str">
        <f>IF(OR('Services - Base year'!F70="",'Services - Base year'!F70="[Select]"),"",'Services - Base year'!F70)</f>
        <v/>
      </c>
      <c r="G72" s="15"/>
      <c r="H72" s="617"/>
      <c r="I72" s="617"/>
      <c r="J72" s="617"/>
      <c r="K72" s="617"/>
      <c r="L72" s="617"/>
      <c r="M72" s="617"/>
      <c r="N72" s="617"/>
      <c r="O72" s="617"/>
      <c r="P72" s="617"/>
      <c r="Q72" s="617"/>
      <c r="R72" s="617"/>
      <c r="S72" s="617"/>
      <c r="T72" s="618"/>
      <c r="U72" s="619"/>
      <c r="V72" s="70">
        <f t="shared" si="2"/>
        <v>0</v>
      </c>
      <c r="W72" s="17"/>
    </row>
    <row r="73" spans="1:23" ht="12" customHeight="1" x14ac:dyDescent="0.2">
      <c r="A73" s="6"/>
      <c r="B73" s="6"/>
      <c r="C73" s="13"/>
      <c r="D73" s="19">
        <f t="shared" si="1"/>
        <v>62</v>
      </c>
      <c r="E73" s="65" t="str">
        <f>IF(OR('Services - Base year'!E71="",'Services - Base year'!E71="[Enter service]"),"",'Services - Base year'!E71)</f>
        <v/>
      </c>
      <c r="F73" s="66" t="str">
        <f>IF(OR('Services - Base year'!F71="",'Services - Base year'!F71="[Select]"),"",'Services - Base year'!F71)</f>
        <v/>
      </c>
      <c r="G73" s="15"/>
      <c r="H73" s="617"/>
      <c r="I73" s="617"/>
      <c r="J73" s="617"/>
      <c r="K73" s="617"/>
      <c r="L73" s="617"/>
      <c r="M73" s="617"/>
      <c r="N73" s="617"/>
      <c r="O73" s="617"/>
      <c r="P73" s="617"/>
      <c r="Q73" s="617"/>
      <c r="R73" s="617"/>
      <c r="S73" s="617"/>
      <c r="T73" s="618"/>
      <c r="U73" s="619"/>
      <c r="V73" s="70">
        <f t="shared" si="2"/>
        <v>0</v>
      </c>
      <c r="W73" s="17"/>
    </row>
    <row r="74" spans="1:23" ht="12" customHeight="1" x14ac:dyDescent="0.2">
      <c r="A74" s="6"/>
      <c r="B74" s="6"/>
      <c r="C74" s="13"/>
      <c r="D74" s="19">
        <f t="shared" si="1"/>
        <v>63</v>
      </c>
      <c r="E74" s="65" t="str">
        <f>IF(OR('Services - Base year'!E72="",'Services - Base year'!E72="[Enter service]"),"",'Services - Base year'!E72)</f>
        <v/>
      </c>
      <c r="F74" s="66" t="str">
        <f>IF(OR('Services - Base year'!F72="",'Services - Base year'!F72="[Select]"),"",'Services - Base year'!F72)</f>
        <v/>
      </c>
      <c r="G74" s="15"/>
      <c r="H74" s="617"/>
      <c r="I74" s="617"/>
      <c r="J74" s="617"/>
      <c r="K74" s="617"/>
      <c r="L74" s="617"/>
      <c r="M74" s="617"/>
      <c r="N74" s="617"/>
      <c r="O74" s="617"/>
      <c r="P74" s="617"/>
      <c r="Q74" s="617"/>
      <c r="R74" s="617"/>
      <c r="S74" s="617"/>
      <c r="T74" s="618"/>
      <c r="U74" s="619"/>
      <c r="V74" s="70">
        <f t="shared" si="2"/>
        <v>0</v>
      </c>
      <c r="W74" s="17"/>
    </row>
    <row r="75" spans="1:23" ht="12" customHeight="1" x14ac:dyDescent="0.2">
      <c r="A75" s="6"/>
      <c r="B75" s="6"/>
      <c r="C75" s="13"/>
      <c r="D75" s="19">
        <f t="shared" si="1"/>
        <v>64</v>
      </c>
      <c r="E75" s="65" t="str">
        <f>IF(OR('Services - Base year'!E73="",'Services - Base year'!E73="[Enter service]"),"",'Services - Base year'!E73)</f>
        <v/>
      </c>
      <c r="F75" s="66" t="str">
        <f>IF(OR('Services - Base year'!F73="",'Services - Base year'!F73="[Select]"),"",'Services - Base year'!F73)</f>
        <v/>
      </c>
      <c r="G75" s="15"/>
      <c r="H75" s="617"/>
      <c r="I75" s="617"/>
      <c r="J75" s="617"/>
      <c r="K75" s="617"/>
      <c r="L75" s="617"/>
      <c r="M75" s="617"/>
      <c r="N75" s="617"/>
      <c r="O75" s="617"/>
      <c r="P75" s="617"/>
      <c r="Q75" s="617"/>
      <c r="R75" s="617"/>
      <c r="S75" s="617"/>
      <c r="T75" s="618"/>
      <c r="U75" s="619"/>
      <c r="V75" s="70">
        <f t="shared" si="2"/>
        <v>0</v>
      </c>
      <c r="W75" s="17"/>
    </row>
    <row r="76" spans="1:23" ht="12" customHeight="1" x14ac:dyDescent="0.2">
      <c r="A76" s="6"/>
      <c r="B76" s="6"/>
      <c r="C76" s="13"/>
      <c r="D76" s="19">
        <f t="shared" si="1"/>
        <v>65</v>
      </c>
      <c r="E76" s="65" t="str">
        <f>IF(OR('Services - Base year'!E74="",'Services - Base year'!E74="[Enter service]"),"",'Services - Base year'!E74)</f>
        <v/>
      </c>
      <c r="F76" s="66" t="str">
        <f>IF(OR('Services - Base year'!F74="",'Services - Base year'!F74="[Select]"),"",'Services - Base year'!F74)</f>
        <v/>
      </c>
      <c r="G76" s="15"/>
      <c r="H76" s="617"/>
      <c r="I76" s="617"/>
      <c r="J76" s="617"/>
      <c r="K76" s="617"/>
      <c r="L76" s="617"/>
      <c r="M76" s="617"/>
      <c r="N76" s="617"/>
      <c r="O76" s="617"/>
      <c r="P76" s="617"/>
      <c r="Q76" s="617"/>
      <c r="R76" s="617"/>
      <c r="S76" s="617"/>
      <c r="T76" s="618"/>
      <c r="U76" s="619"/>
      <c r="V76" s="70">
        <f t="shared" ref="V76:V107" si="3">SUM(H76:U76)</f>
        <v>0</v>
      </c>
      <c r="W76" s="17"/>
    </row>
    <row r="77" spans="1:23" ht="12" customHeight="1" x14ac:dyDescent="0.2">
      <c r="A77" s="6"/>
      <c r="B77" s="6"/>
      <c r="C77" s="13"/>
      <c r="D77" s="19">
        <f t="shared" si="1"/>
        <v>66</v>
      </c>
      <c r="E77" s="65" t="str">
        <f>IF(OR('Services - Base year'!E75="",'Services - Base year'!E75="[Enter service]"),"",'Services - Base year'!E75)</f>
        <v/>
      </c>
      <c r="F77" s="66" t="str">
        <f>IF(OR('Services - Base year'!F75="",'Services - Base year'!F75="[Select]"),"",'Services - Base year'!F75)</f>
        <v/>
      </c>
      <c r="G77" s="15"/>
      <c r="H77" s="617"/>
      <c r="I77" s="617"/>
      <c r="J77" s="617"/>
      <c r="K77" s="617"/>
      <c r="L77" s="617"/>
      <c r="M77" s="617"/>
      <c r="N77" s="617"/>
      <c r="O77" s="617"/>
      <c r="P77" s="617"/>
      <c r="Q77" s="617"/>
      <c r="R77" s="617"/>
      <c r="S77" s="617"/>
      <c r="T77" s="618"/>
      <c r="U77" s="619"/>
      <c r="V77" s="70">
        <f t="shared" si="3"/>
        <v>0</v>
      </c>
      <c r="W77" s="17"/>
    </row>
    <row r="78" spans="1:23" ht="12" customHeight="1" x14ac:dyDescent="0.2">
      <c r="A78" s="6"/>
      <c r="B78" s="6"/>
      <c r="C78" s="13"/>
      <c r="D78" s="19">
        <f t="shared" ref="D78:D141" si="4">D77+1</f>
        <v>67</v>
      </c>
      <c r="E78" s="65" t="str">
        <f>IF(OR('Services - Base year'!E76="",'Services - Base year'!E76="[Enter service]"),"",'Services - Base year'!E76)</f>
        <v/>
      </c>
      <c r="F78" s="66" t="str">
        <f>IF(OR('Services - Base year'!F76="",'Services - Base year'!F76="[Select]"),"",'Services - Base year'!F76)</f>
        <v/>
      </c>
      <c r="G78" s="15"/>
      <c r="H78" s="617"/>
      <c r="I78" s="617"/>
      <c r="J78" s="617"/>
      <c r="K78" s="617"/>
      <c r="L78" s="617"/>
      <c r="M78" s="617"/>
      <c r="N78" s="617"/>
      <c r="O78" s="617"/>
      <c r="P78" s="617"/>
      <c r="Q78" s="617"/>
      <c r="R78" s="617"/>
      <c r="S78" s="617"/>
      <c r="T78" s="618"/>
      <c r="U78" s="619"/>
      <c r="V78" s="70">
        <f t="shared" si="3"/>
        <v>0</v>
      </c>
      <c r="W78" s="17"/>
    </row>
    <row r="79" spans="1:23" ht="12" customHeight="1" x14ac:dyDescent="0.2">
      <c r="A79" s="6"/>
      <c r="B79" s="6"/>
      <c r="C79" s="13"/>
      <c r="D79" s="19">
        <f t="shared" si="4"/>
        <v>68</v>
      </c>
      <c r="E79" s="65" t="str">
        <f>IF(OR('Services - Base year'!E77="",'Services - Base year'!E77="[Enter service]"),"",'Services - Base year'!E77)</f>
        <v/>
      </c>
      <c r="F79" s="66" t="str">
        <f>IF(OR('Services - Base year'!F77="",'Services - Base year'!F77="[Select]"),"",'Services - Base year'!F77)</f>
        <v/>
      </c>
      <c r="G79" s="15"/>
      <c r="H79" s="617"/>
      <c r="I79" s="617"/>
      <c r="J79" s="617"/>
      <c r="K79" s="617"/>
      <c r="L79" s="617"/>
      <c r="M79" s="617"/>
      <c r="N79" s="617"/>
      <c r="O79" s="617"/>
      <c r="P79" s="617"/>
      <c r="Q79" s="617"/>
      <c r="R79" s="617"/>
      <c r="S79" s="617"/>
      <c r="T79" s="618"/>
      <c r="U79" s="619"/>
      <c r="V79" s="70">
        <f t="shared" si="3"/>
        <v>0</v>
      </c>
      <c r="W79" s="17"/>
    </row>
    <row r="80" spans="1:23" ht="12" customHeight="1" x14ac:dyDescent="0.2">
      <c r="A80" s="6"/>
      <c r="B80" s="6"/>
      <c r="C80" s="13"/>
      <c r="D80" s="19">
        <f t="shared" si="4"/>
        <v>69</v>
      </c>
      <c r="E80" s="65" t="str">
        <f>IF(OR('Services - Base year'!E78="",'Services - Base year'!E78="[Enter service]"),"",'Services - Base year'!E78)</f>
        <v/>
      </c>
      <c r="F80" s="66" t="str">
        <f>IF(OR('Services - Base year'!F78="",'Services - Base year'!F78="[Select]"),"",'Services - Base year'!F78)</f>
        <v/>
      </c>
      <c r="G80" s="15"/>
      <c r="H80" s="617"/>
      <c r="I80" s="617"/>
      <c r="J80" s="617"/>
      <c r="K80" s="617"/>
      <c r="L80" s="617"/>
      <c r="M80" s="617"/>
      <c r="N80" s="617"/>
      <c r="O80" s="617"/>
      <c r="P80" s="617"/>
      <c r="Q80" s="617"/>
      <c r="R80" s="617"/>
      <c r="S80" s="617"/>
      <c r="T80" s="618"/>
      <c r="U80" s="619"/>
      <c r="V80" s="70">
        <f t="shared" si="3"/>
        <v>0</v>
      </c>
      <c r="W80" s="17"/>
    </row>
    <row r="81" spans="1:23" ht="12" customHeight="1" x14ac:dyDescent="0.2">
      <c r="A81" s="6"/>
      <c r="B81" s="6"/>
      <c r="C81" s="13"/>
      <c r="D81" s="19">
        <f t="shared" si="4"/>
        <v>70</v>
      </c>
      <c r="E81" s="65" t="str">
        <f>IF(OR('Services - Base year'!E79="",'Services - Base year'!E79="[Enter service]"),"",'Services - Base year'!E79)</f>
        <v/>
      </c>
      <c r="F81" s="66" t="str">
        <f>IF(OR('Services - Base year'!F79="",'Services - Base year'!F79="[Select]"),"",'Services - Base year'!F79)</f>
        <v/>
      </c>
      <c r="G81" s="15"/>
      <c r="H81" s="617"/>
      <c r="I81" s="617"/>
      <c r="J81" s="617"/>
      <c r="K81" s="617"/>
      <c r="L81" s="617"/>
      <c r="M81" s="617"/>
      <c r="N81" s="617"/>
      <c r="O81" s="617"/>
      <c r="P81" s="617"/>
      <c r="Q81" s="617"/>
      <c r="R81" s="617"/>
      <c r="S81" s="617"/>
      <c r="T81" s="618"/>
      <c r="U81" s="619"/>
      <c r="V81" s="70">
        <f t="shared" si="3"/>
        <v>0</v>
      </c>
      <c r="W81" s="17"/>
    </row>
    <row r="82" spans="1:23" ht="12" customHeight="1" x14ac:dyDescent="0.2">
      <c r="A82" s="6"/>
      <c r="B82" s="6"/>
      <c r="C82" s="13"/>
      <c r="D82" s="19">
        <f t="shared" si="4"/>
        <v>71</v>
      </c>
      <c r="E82" s="65" t="str">
        <f>IF(OR('Services - Base year'!E80="",'Services - Base year'!E80="[Enter service]"),"",'Services - Base year'!E80)</f>
        <v/>
      </c>
      <c r="F82" s="66" t="str">
        <f>IF(OR('Services - Base year'!F80="",'Services - Base year'!F80="[Select]"),"",'Services - Base year'!F80)</f>
        <v/>
      </c>
      <c r="G82" s="15"/>
      <c r="H82" s="617"/>
      <c r="I82" s="617"/>
      <c r="J82" s="617"/>
      <c r="K82" s="617"/>
      <c r="L82" s="617"/>
      <c r="M82" s="617"/>
      <c r="N82" s="617"/>
      <c r="O82" s="617"/>
      <c r="P82" s="617"/>
      <c r="Q82" s="617"/>
      <c r="R82" s="617"/>
      <c r="S82" s="617"/>
      <c r="T82" s="618"/>
      <c r="U82" s="619"/>
      <c r="V82" s="70">
        <f t="shared" si="3"/>
        <v>0</v>
      </c>
      <c r="W82" s="17"/>
    </row>
    <row r="83" spans="1:23" ht="12" customHeight="1" x14ac:dyDescent="0.2">
      <c r="A83" s="6"/>
      <c r="B83" s="6"/>
      <c r="C83" s="13"/>
      <c r="D83" s="19">
        <f t="shared" si="4"/>
        <v>72</v>
      </c>
      <c r="E83" s="65" t="str">
        <f>IF(OR('Services - Base year'!E81="",'Services - Base year'!E81="[Enter service]"),"",'Services - Base year'!E81)</f>
        <v/>
      </c>
      <c r="F83" s="66" t="str">
        <f>IF(OR('Services - Base year'!F81="",'Services - Base year'!F81="[Select]"),"",'Services - Base year'!F81)</f>
        <v/>
      </c>
      <c r="G83" s="15"/>
      <c r="H83" s="617"/>
      <c r="I83" s="617"/>
      <c r="J83" s="617"/>
      <c r="K83" s="617"/>
      <c r="L83" s="617"/>
      <c r="M83" s="617"/>
      <c r="N83" s="617"/>
      <c r="O83" s="617"/>
      <c r="P83" s="617"/>
      <c r="Q83" s="617"/>
      <c r="R83" s="617"/>
      <c r="S83" s="617"/>
      <c r="T83" s="618"/>
      <c r="U83" s="619"/>
      <c r="V83" s="70">
        <f t="shared" si="3"/>
        <v>0</v>
      </c>
      <c r="W83" s="17"/>
    </row>
    <row r="84" spans="1:23" ht="12" customHeight="1" x14ac:dyDescent="0.2">
      <c r="A84" s="6"/>
      <c r="B84" s="6"/>
      <c r="C84" s="13"/>
      <c r="D84" s="19">
        <f t="shared" si="4"/>
        <v>73</v>
      </c>
      <c r="E84" s="65" t="str">
        <f>IF(OR('Services - Base year'!E82="",'Services - Base year'!E82="[Enter service]"),"",'Services - Base year'!E82)</f>
        <v/>
      </c>
      <c r="F84" s="66" t="str">
        <f>IF(OR('Services - Base year'!F82="",'Services - Base year'!F82="[Select]"),"",'Services - Base year'!F82)</f>
        <v/>
      </c>
      <c r="G84" s="15"/>
      <c r="H84" s="617"/>
      <c r="I84" s="617"/>
      <c r="J84" s="617"/>
      <c r="K84" s="617"/>
      <c r="L84" s="617"/>
      <c r="M84" s="617"/>
      <c r="N84" s="617"/>
      <c r="O84" s="617"/>
      <c r="P84" s="617"/>
      <c r="Q84" s="617"/>
      <c r="R84" s="617"/>
      <c r="S84" s="617"/>
      <c r="T84" s="618"/>
      <c r="U84" s="619"/>
      <c r="V84" s="70">
        <f t="shared" si="3"/>
        <v>0</v>
      </c>
      <c r="W84" s="17"/>
    </row>
    <row r="85" spans="1:23" ht="12" customHeight="1" x14ac:dyDescent="0.2">
      <c r="A85" s="6"/>
      <c r="B85" s="6"/>
      <c r="C85" s="13"/>
      <c r="D85" s="19">
        <f t="shared" si="4"/>
        <v>74</v>
      </c>
      <c r="E85" s="65" t="str">
        <f>IF(OR('Services - Base year'!E83="",'Services - Base year'!E83="[Enter service]"),"",'Services - Base year'!E83)</f>
        <v/>
      </c>
      <c r="F85" s="66" t="str">
        <f>IF(OR('Services - Base year'!F83="",'Services - Base year'!F83="[Select]"),"",'Services - Base year'!F83)</f>
        <v/>
      </c>
      <c r="G85" s="15"/>
      <c r="H85" s="617"/>
      <c r="I85" s="617"/>
      <c r="J85" s="617"/>
      <c r="K85" s="617"/>
      <c r="L85" s="617"/>
      <c r="M85" s="617"/>
      <c r="N85" s="617"/>
      <c r="O85" s="617"/>
      <c r="P85" s="617"/>
      <c r="Q85" s="617"/>
      <c r="R85" s="617"/>
      <c r="S85" s="617"/>
      <c r="T85" s="618"/>
      <c r="U85" s="619"/>
      <c r="V85" s="70">
        <f t="shared" si="3"/>
        <v>0</v>
      </c>
      <c r="W85" s="17"/>
    </row>
    <row r="86" spans="1:23" ht="12" customHeight="1" x14ac:dyDescent="0.2">
      <c r="A86" s="6"/>
      <c r="B86" s="6"/>
      <c r="C86" s="13"/>
      <c r="D86" s="19">
        <f t="shared" si="4"/>
        <v>75</v>
      </c>
      <c r="E86" s="65" t="str">
        <f>IF(OR('Services - Base year'!E84="",'Services - Base year'!E84="[Enter service]"),"",'Services - Base year'!E84)</f>
        <v/>
      </c>
      <c r="F86" s="66" t="str">
        <f>IF(OR('Services - Base year'!F84="",'Services - Base year'!F84="[Select]"),"",'Services - Base year'!F84)</f>
        <v/>
      </c>
      <c r="G86" s="15"/>
      <c r="H86" s="617"/>
      <c r="I86" s="617"/>
      <c r="J86" s="617"/>
      <c r="K86" s="617"/>
      <c r="L86" s="617"/>
      <c r="M86" s="617"/>
      <c r="N86" s="617"/>
      <c r="O86" s="617"/>
      <c r="P86" s="617"/>
      <c r="Q86" s="617"/>
      <c r="R86" s="617"/>
      <c r="S86" s="617"/>
      <c r="T86" s="618"/>
      <c r="U86" s="619"/>
      <c r="V86" s="70">
        <f t="shared" si="3"/>
        <v>0</v>
      </c>
      <c r="W86" s="17"/>
    </row>
    <row r="87" spans="1:23" ht="12" customHeight="1" x14ac:dyDescent="0.2">
      <c r="A87" s="6"/>
      <c r="B87" s="6"/>
      <c r="C87" s="13"/>
      <c r="D87" s="19">
        <f t="shared" si="4"/>
        <v>76</v>
      </c>
      <c r="E87" s="65" t="str">
        <f>IF(OR('Services - Base year'!E85="",'Services - Base year'!E85="[Enter service]"),"",'Services - Base year'!E85)</f>
        <v/>
      </c>
      <c r="F87" s="66" t="str">
        <f>IF(OR('Services - Base year'!F85="",'Services - Base year'!F85="[Select]"),"",'Services - Base year'!F85)</f>
        <v/>
      </c>
      <c r="G87" s="15"/>
      <c r="H87" s="617"/>
      <c r="I87" s="617"/>
      <c r="J87" s="617"/>
      <c r="K87" s="617"/>
      <c r="L87" s="617"/>
      <c r="M87" s="617"/>
      <c r="N87" s="617"/>
      <c r="O87" s="617"/>
      <c r="P87" s="617"/>
      <c r="Q87" s="617"/>
      <c r="R87" s="617"/>
      <c r="S87" s="617"/>
      <c r="T87" s="618"/>
      <c r="U87" s="619"/>
      <c r="V87" s="70">
        <f t="shared" si="3"/>
        <v>0</v>
      </c>
      <c r="W87" s="17"/>
    </row>
    <row r="88" spans="1:23" ht="12" customHeight="1" x14ac:dyDescent="0.2">
      <c r="A88" s="6"/>
      <c r="B88" s="6"/>
      <c r="C88" s="13"/>
      <c r="D88" s="19">
        <f t="shared" si="4"/>
        <v>77</v>
      </c>
      <c r="E88" s="65" t="str">
        <f>IF(OR('Services - Base year'!E86="",'Services - Base year'!E86="[Enter service]"),"",'Services - Base year'!E86)</f>
        <v/>
      </c>
      <c r="F88" s="66" t="str">
        <f>IF(OR('Services - Base year'!F86="",'Services - Base year'!F86="[Select]"),"",'Services - Base year'!F86)</f>
        <v/>
      </c>
      <c r="G88" s="15"/>
      <c r="H88" s="617"/>
      <c r="I88" s="617"/>
      <c r="J88" s="617"/>
      <c r="K88" s="617"/>
      <c r="L88" s="617"/>
      <c r="M88" s="617"/>
      <c r="N88" s="617"/>
      <c r="O88" s="617"/>
      <c r="P88" s="617"/>
      <c r="Q88" s="617"/>
      <c r="R88" s="617"/>
      <c r="S88" s="617"/>
      <c r="T88" s="618"/>
      <c r="U88" s="619"/>
      <c r="V88" s="70">
        <f t="shared" si="3"/>
        <v>0</v>
      </c>
      <c r="W88" s="17"/>
    </row>
    <row r="89" spans="1:23" ht="12" customHeight="1" x14ac:dyDescent="0.2">
      <c r="A89" s="6"/>
      <c r="B89" s="6"/>
      <c r="C89" s="13"/>
      <c r="D89" s="19">
        <f t="shared" si="4"/>
        <v>78</v>
      </c>
      <c r="E89" s="65" t="str">
        <f>IF(OR('Services - Base year'!E87="",'Services - Base year'!E87="[Enter service]"),"",'Services - Base year'!E87)</f>
        <v/>
      </c>
      <c r="F89" s="66" t="str">
        <f>IF(OR('Services - Base year'!F87="",'Services - Base year'!F87="[Select]"),"",'Services - Base year'!F87)</f>
        <v/>
      </c>
      <c r="G89" s="15"/>
      <c r="H89" s="617"/>
      <c r="I89" s="617"/>
      <c r="J89" s="617"/>
      <c r="K89" s="617"/>
      <c r="L89" s="617"/>
      <c r="M89" s="617"/>
      <c r="N89" s="617"/>
      <c r="O89" s="617"/>
      <c r="P89" s="617"/>
      <c r="Q89" s="617"/>
      <c r="R89" s="617"/>
      <c r="S89" s="617"/>
      <c r="T89" s="618"/>
      <c r="U89" s="619"/>
      <c r="V89" s="70">
        <f t="shared" si="3"/>
        <v>0</v>
      </c>
      <c r="W89" s="17"/>
    </row>
    <row r="90" spans="1:23" ht="12" customHeight="1" x14ac:dyDescent="0.2">
      <c r="A90" s="6"/>
      <c r="B90" s="6"/>
      <c r="C90" s="13"/>
      <c r="D90" s="19">
        <f t="shared" si="4"/>
        <v>79</v>
      </c>
      <c r="E90" s="65" t="str">
        <f>IF(OR('Services - Base year'!E88="",'Services - Base year'!E88="[Enter service]"),"",'Services - Base year'!E88)</f>
        <v/>
      </c>
      <c r="F90" s="66" t="str">
        <f>IF(OR('Services - Base year'!F88="",'Services - Base year'!F88="[Select]"),"",'Services - Base year'!F88)</f>
        <v/>
      </c>
      <c r="G90" s="15"/>
      <c r="H90" s="617"/>
      <c r="I90" s="617"/>
      <c r="J90" s="617"/>
      <c r="K90" s="617"/>
      <c r="L90" s="617"/>
      <c r="M90" s="617"/>
      <c r="N90" s="617"/>
      <c r="O90" s="617"/>
      <c r="P90" s="617"/>
      <c r="Q90" s="617"/>
      <c r="R90" s="617"/>
      <c r="S90" s="617"/>
      <c r="T90" s="618"/>
      <c r="U90" s="619"/>
      <c r="V90" s="70">
        <f t="shared" si="3"/>
        <v>0</v>
      </c>
      <c r="W90" s="17"/>
    </row>
    <row r="91" spans="1:23" ht="12" customHeight="1" x14ac:dyDescent="0.2">
      <c r="A91" s="6"/>
      <c r="B91" s="6"/>
      <c r="C91" s="13"/>
      <c r="D91" s="19">
        <f t="shared" si="4"/>
        <v>80</v>
      </c>
      <c r="E91" s="65" t="str">
        <f>IF(OR('Services - Base year'!E89="",'Services - Base year'!E89="[Enter service]"),"",'Services - Base year'!E89)</f>
        <v/>
      </c>
      <c r="F91" s="66" t="str">
        <f>IF(OR('Services - Base year'!F89="",'Services - Base year'!F89="[Select]"),"",'Services - Base year'!F89)</f>
        <v/>
      </c>
      <c r="G91" s="15"/>
      <c r="H91" s="617"/>
      <c r="I91" s="617"/>
      <c r="J91" s="617"/>
      <c r="K91" s="617"/>
      <c r="L91" s="617"/>
      <c r="M91" s="617"/>
      <c r="N91" s="617"/>
      <c r="O91" s="617"/>
      <c r="P91" s="617"/>
      <c r="Q91" s="617"/>
      <c r="R91" s="617"/>
      <c r="S91" s="617"/>
      <c r="T91" s="618"/>
      <c r="U91" s="619"/>
      <c r="V91" s="70">
        <f t="shared" si="3"/>
        <v>0</v>
      </c>
      <c r="W91" s="17"/>
    </row>
    <row r="92" spans="1:23" ht="12" customHeight="1" x14ac:dyDescent="0.2">
      <c r="A92" s="6"/>
      <c r="B92" s="6"/>
      <c r="C92" s="13"/>
      <c r="D92" s="19">
        <f t="shared" si="4"/>
        <v>81</v>
      </c>
      <c r="E92" s="65" t="str">
        <f>IF(OR('Services - Base year'!E90="",'Services - Base year'!E90="[Enter service]"),"",'Services - Base year'!E90)</f>
        <v/>
      </c>
      <c r="F92" s="66" t="str">
        <f>IF(OR('Services - Base year'!F90="",'Services - Base year'!F90="[Select]"),"",'Services - Base year'!F90)</f>
        <v/>
      </c>
      <c r="G92" s="15"/>
      <c r="H92" s="617"/>
      <c r="I92" s="617"/>
      <c r="J92" s="617"/>
      <c r="K92" s="617"/>
      <c r="L92" s="617"/>
      <c r="M92" s="617"/>
      <c r="N92" s="617"/>
      <c r="O92" s="617"/>
      <c r="P92" s="617"/>
      <c r="Q92" s="617"/>
      <c r="R92" s="617"/>
      <c r="S92" s="617"/>
      <c r="T92" s="618"/>
      <c r="U92" s="619"/>
      <c r="V92" s="70">
        <f t="shared" si="3"/>
        <v>0</v>
      </c>
      <c r="W92" s="17"/>
    </row>
    <row r="93" spans="1:23" ht="12" customHeight="1" x14ac:dyDescent="0.2">
      <c r="A93" s="6"/>
      <c r="B93" s="6"/>
      <c r="C93" s="13"/>
      <c r="D93" s="19">
        <f t="shared" si="4"/>
        <v>82</v>
      </c>
      <c r="E93" s="65" t="str">
        <f>IF(OR('Services - Base year'!E91="",'Services - Base year'!E91="[Enter service]"),"",'Services - Base year'!E91)</f>
        <v/>
      </c>
      <c r="F93" s="66" t="str">
        <f>IF(OR('Services - Base year'!F91="",'Services - Base year'!F91="[Select]"),"",'Services - Base year'!F91)</f>
        <v/>
      </c>
      <c r="G93" s="15"/>
      <c r="H93" s="617"/>
      <c r="I93" s="617"/>
      <c r="J93" s="617"/>
      <c r="K93" s="617"/>
      <c r="L93" s="617"/>
      <c r="M93" s="617"/>
      <c r="N93" s="617"/>
      <c r="O93" s="617"/>
      <c r="P93" s="617"/>
      <c r="Q93" s="617"/>
      <c r="R93" s="617"/>
      <c r="S93" s="617"/>
      <c r="T93" s="618"/>
      <c r="U93" s="619"/>
      <c r="V93" s="70">
        <f t="shared" si="3"/>
        <v>0</v>
      </c>
      <c r="W93" s="17"/>
    </row>
    <row r="94" spans="1:23" ht="12" customHeight="1" x14ac:dyDescent="0.2">
      <c r="A94" s="6"/>
      <c r="B94" s="6"/>
      <c r="C94" s="13"/>
      <c r="D94" s="19">
        <f t="shared" si="4"/>
        <v>83</v>
      </c>
      <c r="E94" s="65" t="str">
        <f>IF(OR('Services - Base year'!E92="",'Services - Base year'!E92="[Enter service]"),"",'Services - Base year'!E92)</f>
        <v/>
      </c>
      <c r="F94" s="66" t="str">
        <f>IF(OR('Services - Base year'!F92="",'Services - Base year'!F92="[Select]"),"",'Services - Base year'!F92)</f>
        <v/>
      </c>
      <c r="G94" s="15"/>
      <c r="H94" s="617"/>
      <c r="I94" s="617"/>
      <c r="J94" s="617"/>
      <c r="K94" s="617"/>
      <c r="L94" s="617"/>
      <c r="M94" s="617"/>
      <c r="N94" s="617"/>
      <c r="O94" s="617"/>
      <c r="P94" s="617"/>
      <c r="Q94" s="617"/>
      <c r="R94" s="617"/>
      <c r="S94" s="617"/>
      <c r="T94" s="618"/>
      <c r="U94" s="619"/>
      <c r="V94" s="70">
        <f t="shared" si="3"/>
        <v>0</v>
      </c>
      <c r="W94" s="17"/>
    </row>
    <row r="95" spans="1:23" ht="12" customHeight="1" x14ac:dyDescent="0.2">
      <c r="A95" s="6"/>
      <c r="B95" s="6"/>
      <c r="C95" s="13"/>
      <c r="D95" s="19">
        <f t="shared" si="4"/>
        <v>84</v>
      </c>
      <c r="E95" s="65" t="str">
        <f>IF(OR('Services - Base year'!E93="",'Services - Base year'!E93="[Enter service]"),"",'Services - Base year'!E93)</f>
        <v/>
      </c>
      <c r="F95" s="66" t="str">
        <f>IF(OR('Services - Base year'!F93="",'Services - Base year'!F93="[Select]"),"",'Services - Base year'!F93)</f>
        <v/>
      </c>
      <c r="G95" s="15"/>
      <c r="H95" s="617"/>
      <c r="I95" s="617"/>
      <c r="J95" s="617"/>
      <c r="K95" s="617"/>
      <c r="L95" s="617"/>
      <c r="M95" s="617"/>
      <c r="N95" s="617"/>
      <c r="O95" s="617"/>
      <c r="P95" s="617"/>
      <c r="Q95" s="617"/>
      <c r="R95" s="617"/>
      <c r="S95" s="617"/>
      <c r="T95" s="618"/>
      <c r="U95" s="619"/>
      <c r="V95" s="70">
        <f t="shared" si="3"/>
        <v>0</v>
      </c>
      <c r="W95" s="17"/>
    </row>
    <row r="96" spans="1:23" ht="12" customHeight="1" x14ac:dyDescent="0.2">
      <c r="A96" s="6"/>
      <c r="B96" s="6"/>
      <c r="C96" s="13"/>
      <c r="D96" s="19">
        <f t="shared" si="4"/>
        <v>85</v>
      </c>
      <c r="E96" s="65" t="str">
        <f>IF(OR('Services - Base year'!E94="",'Services - Base year'!E94="[Enter service]"),"",'Services - Base year'!E94)</f>
        <v/>
      </c>
      <c r="F96" s="66" t="str">
        <f>IF(OR('Services - Base year'!F94="",'Services - Base year'!F94="[Select]"),"",'Services - Base year'!F94)</f>
        <v/>
      </c>
      <c r="G96" s="15"/>
      <c r="H96" s="617"/>
      <c r="I96" s="617"/>
      <c r="J96" s="617"/>
      <c r="K96" s="617"/>
      <c r="L96" s="617"/>
      <c r="M96" s="617"/>
      <c r="N96" s="617"/>
      <c r="O96" s="617"/>
      <c r="P96" s="617"/>
      <c r="Q96" s="617"/>
      <c r="R96" s="617"/>
      <c r="S96" s="617"/>
      <c r="T96" s="618"/>
      <c r="U96" s="619"/>
      <c r="V96" s="70">
        <f t="shared" si="3"/>
        <v>0</v>
      </c>
      <c r="W96" s="17"/>
    </row>
    <row r="97" spans="1:23" ht="12" customHeight="1" x14ac:dyDescent="0.2">
      <c r="A97" s="6"/>
      <c r="B97" s="6"/>
      <c r="C97" s="13"/>
      <c r="D97" s="19">
        <f t="shared" si="4"/>
        <v>86</v>
      </c>
      <c r="E97" s="65" t="str">
        <f>IF(OR('Services - Base year'!E95="",'Services - Base year'!E95="[Enter service]"),"",'Services - Base year'!E95)</f>
        <v/>
      </c>
      <c r="F97" s="66" t="str">
        <f>IF(OR('Services - Base year'!F95="",'Services - Base year'!F95="[Select]"),"",'Services - Base year'!F95)</f>
        <v/>
      </c>
      <c r="G97" s="15"/>
      <c r="H97" s="617"/>
      <c r="I97" s="617"/>
      <c r="J97" s="617"/>
      <c r="K97" s="617"/>
      <c r="L97" s="617"/>
      <c r="M97" s="617"/>
      <c r="N97" s="617"/>
      <c r="O97" s="617"/>
      <c r="P97" s="617"/>
      <c r="Q97" s="617"/>
      <c r="R97" s="617"/>
      <c r="S97" s="617"/>
      <c r="T97" s="618"/>
      <c r="U97" s="619"/>
      <c r="V97" s="70">
        <f t="shared" si="3"/>
        <v>0</v>
      </c>
      <c r="W97" s="17"/>
    </row>
    <row r="98" spans="1:23" ht="12" customHeight="1" x14ac:dyDescent="0.2">
      <c r="A98" s="6"/>
      <c r="B98" s="6"/>
      <c r="C98" s="13"/>
      <c r="D98" s="19">
        <f t="shared" si="4"/>
        <v>87</v>
      </c>
      <c r="E98" s="65" t="str">
        <f>IF(OR('Services - Base year'!E96="",'Services - Base year'!E96="[Enter service]"),"",'Services - Base year'!E96)</f>
        <v/>
      </c>
      <c r="F98" s="66" t="str">
        <f>IF(OR('Services - Base year'!F96="",'Services - Base year'!F96="[Select]"),"",'Services - Base year'!F96)</f>
        <v/>
      </c>
      <c r="G98" s="15"/>
      <c r="H98" s="617"/>
      <c r="I98" s="617"/>
      <c r="J98" s="617"/>
      <c r="K98" s="617"/>
      <c r="L98" s="617"/>
      <c r="M98" s="617"/>
      <c r="N98" s="617"/>
      <c r="O98" s="617"/>
      <c r="P98" s="617"/>
      <c r="Q98" s="617"/>
      <c r="R98" s="617"/>
      <c r="S98" s="617"/>
      <c r="T98" s="618"/>
      <c r="U98" s="619"/>
      <c r="V98" s="70">
        <f t="shared" si="3"/>
        <v>0</v>
      </c>
      <c r="W98" s="17"/>
    </row>
    <row r="99" spans="1:23" ht="12" customHeight="1" x14ac:dyDescent="0.2">
      <c r="A99" s="6"/>
      <c r="B99" s="6"/>
      <c r="C99" s="13"/>
      <c r="D99" s="19">
        <f t="shared" si="4"/>
        <v>88</v>
      </c>
      <c r="E99" s="65" t="str">
        <f>IF(OR('Services - Base year'!E97="",'Services - Base year'!E97="[Enter service]"),"",'Services - Base year'!E97)</f>
        <v/>
      </c>
      <c r="F99" s="66" t="str">
        <f>IF(OR('Services - Base year'!F97="",'Services - Base year'!F97="[Select]"),"",'Services - Base year'!F97)</f>
        <v/>
      </c>
      <c r="G99" s="15"/>
      <c r="H99" s="617"/>
      <c r="I99" s="617"/>
      <c r="J99" s="617"/>
      <c r="K99" s="617"/>
      <c r="L99" s="617"/>
      <c r="M99" s="617"/>
      <c r="N99" s="617"/>
      <c r="O99" s="617"/>
      <c r="P99" s="617"/>
      <c r="Q99" s="617"/>
      <c r="R99" s="617"/>
      <c r="S99" s="617"/>
      <c r="T99" s="618"/>
      <c r="U99" s="619"/>
      <c r="V99" s="70">
        <f t="shared" si="3"/>
        <v>0</v>
      </c>
      <c r="W99" s="17"/>
    </row>
    <row r="100" spans="1:23" ht="12" customHeight="1" x14ac:dyDescent="0.2">
      <c r="A100" s="6"/>
      <c r="B100" s="6"/>
      <c r="C100" s="13"/>
      <c r="D100" s="19">
        <f t="shared" si="4"/>
        <v>89</v>
      </c>
      <c r="E100" s="65" t="str">
        <f>IF(OR('Services - Base year'!E98="",'Services - Base year'!E98="[Enter service]"),"",'Services - Base year'!E98)</f>
        <v/>
      </c>
      <c r="F100" s="66" t="str">
        <f>IF(OR('Services - Base year'!F98="",'Services - Base year'!F98="[Select]"),"",'Services - Base year'!F98)</f>
        <v/>
      </c>
      <c r="G100" s="15"/>
      <c r="H100" s="617"/>
      <c r="I100" s="617"/>
      <c r="J100" s="617"/>
      <c r="K100" s="617"/>
      <c r="L100" s="617"/>
      <c r="M100" s="617"/>
      <c r="N100" s="617"/>
      <c r="O100" s="617"/>
      <c r="P100" s="617"/>
      <c r="Q100" s="617"/>
      <c r="R100" s="617"/>
      <c r="S100" s="617"/>
      <c r="T100" s="618"/>
      <c r="U100" s="619"/>
      <c r="V100" s="70">
        <f t="shared" si="3"/>
        <v>0</v>
      </c>
      <c r="W100" s="17"/>
    </row>
    <row r="101" spans="1:23" ht="12" customHeight="1" x14ac:dyDescent="0.2">
      <c r="A101" s="6"/>
      <c r="B101" s="6"/>
      <c r="C101" s="13"/>
      <c r="D101" s="19">
        <f t="shared" si="4"/>
        <v>90</v>
      </c>
      <c r="E101" s="65" t="str">
        <f>IF(OR('Services - Base year'!E99="",'Services - Base year'!E99="[Enter service]"),"",'Services - Base year'!E99)</f>
        <v/>
      </c>
      <c r="F101" s="66" t="str">
        <f>IF(OR('Services - Base year'!F99="",'Services - Base year'!F99="[Select]"),"",'Services - Base year'!F99)</f>
        <v/>
      </c>
      <c r="G101" s="15"/>
      <c r="H101" s="617"/>
      <c r="I101" s="617"/>
      <c r="J101" s="617"/>
      <c r="K101" s="617"/>
      <c r="L101" s="617"/>
      <c r="M101" s="617"/>
      <c r="N101" s="617"/>
      <c r="O101" s="617"/>
      <c r="P101" s="617"/>
      <c r="Q101" s="617"/>
      <c r="R101" s="617"/>
      <c r="S101" s="617"/>
      <c r="T101" s="618"/>
      <c r="U101" s="619"/>
      <c r="V101" s="70">
        <f t="shared" si="3"/>
        <v>0</v>
      </c>
      <c r="W101" s="17"/>
    </row>
    <row r="102" spans="1:23" ht="12" customHeight="1" x14ac:dyDescent="0.2">
      <c r="A102" s="6"/>
      <c r="B102" s="6"/>
      <c r="C102" s="13"/>
      <c r="D102" s="19">
        <f t="shared" si="4"/>
        <v>91</v>
      </c>
      <c r="E102" s="65" t="str">
        <f>IF(OR('Services - Base year'!E100="",'Services - Base year'!E100="[Enter service]"),"",'Services - Base year'!E100)</f>
        <v/>
      </c>
      <c r="F102" s="66" t="str">
        <f>IF(OR('Services - Base year'!F100="",'Services - Base year'!F100="[Select]"),"",'Services - Base year'!F100)</f>
        <v/>
      </c>
      <c r="G102" s="15"/>
      <c r="H102" s="617"/>
      <c r="I102" s="617"/>
      <c r="J102" s="617"/>
      <c r="K102" s="617"/>
      <c r="L102" s="617"/>
      <c r="M102" s="617"/>
      <c r="N102" s="617"/>
      <c r="O102" s="617"/>
      <c r="P102" s="617"/>
      <c r="Q102" s="617"/>
      <c r="R102" s="617"/>
      <c r="S102" s="617"/>
      <c r="T102" s="618"/>
      <c r="U102" s="619"/>
      <c r="V102" s="70">
        <f t="shared" si="3"/>
        <v>0</v>
      </c>
      <c r="W102" s="17"/>
    </row>
    <row r="103" spans="1:23" ht="12" customHeight="1" x14ac:dyDescent="0.2">
      <c r="A103" s="6"/>
      <c r="B103" s="6"/>
      <c r="C103" s="13"/>
      <c r="D103" s="19">
        <f t="shared" si="4"/>
        <v>92</v>
      </c>
      <c r="E103" s="65" t="str">
        <f>IF(OR('Services - Base year'!E101="",'Services - Base year'!E101="[Enter service]"),"",'Services - Base year'!E101)</f>
        <v/>
      </c>
      <c r="F103" s="66" t="str">
        <f>IF(OR('Services - Base year'!F101="",'Services - Base year'!F101="[Select]"),"",'Services - Base year'!F101)</f>
        <v/>
      </c>
      <c r="G103" s="15"/>
      <c r="H103" s="617"/>
      <c r="I103" s="617"/>
      <c r="J103" s="617"/>
      <c r="K103" s="617"/>
      <c r="L103" s="617"/>
      <c r="M103" s="617"/>
      <c r="N103" s="617"/>
      <c r="O103" s="617"/>
      <c r="P103" s="617"/>
      <c r="Q103" s="617"/>
      <c r="R103" s="617"/>
      <c r="S103" s="617"/>
      <c r="T103" s="618"/>
      <c r="U103" s="619"/>
      <c r="V103" s="70">
        <f t="shared" si="3"/>
        <v>0</v>
      </c>
      <c r="W103" s="17"/>
    </row>
    <row r="104" spans="1:23" ht="12" customHeight="1" x14ac:dyDescent="0.2">
      <c r="A104" s="6"/>
      <c r="B104" s="6"/>
      <c r="C104" s="13"/>
      <c r="D104" s="19">
        <f t="shared" si="4"/>
        <v>93</v>
      </c>
      <c r="E104" s="65" t="str">
        <f>IF(OR('Services - Base year'!E102="",'Services - Base year'!E102="[Enter service]"),"",'Services - Base year'!E102)</f>
        <v/>
      </c>
      <c r="F104" s="66" t="str">
        <f>IF(OR('Services - Base year'!F102="",'Services - Base year'!F102="[Select]"),"",'Services - Base year'!F102)</f>
        <v/>
      </c>
      <c r="G104" s="15"/>
      <c r="H104" s="617"/>
      <c r="I104" s="617"/>
      <c r="J104" s="617"/>
      <c r="K104" s="617"/>
      <c r="L104" s="617"/>
      <c r="M104" s="617"/>
      <c r="N104" s="617"/>
      <c r="O104" s="617"/>
      <c r="P104" s="617"/>
      <c r="Q104" s="617"/>
      <c r="R104" s="617"/>
      <c r="S104" s="617"/>
      <c r="T104" s="618"/>
      <c r="U104" s="619"/>
      <c r="V104" s="70">
        <f t="shared" si="3"/>
        <v>0</v>
      </c>
      <c r="W104" s="17"/>
    </row>
    <row r="105" spans="1:23" ht="12" customHeight="1" x14ac:dyDescent="0.2">
      <c r="A105" s="6"/>
      <c r="B105" s="6"/>
      <c r="C105" s="13"/>
      <c r="D105" s="19">
        <f t="shared" si="4"/>
        <v>94</v>
      </c>
      <c r="E105" s="65" t="str">
        <f>IF(OR('Services - Base year'!E103="",'Services - Base year'!E103="[Enter service]"),"",'Services - Base year'!E103)</f>
        <v/>
      </c>
      <c r="F105" s="66" t="str">
        <f>IF(OR('Services - Base year'!F103="",'Services - Base year'!F103="[Select]"),"",'Services - Base year'!F103)</f>
        <v/>
      </c>
      <c r="G105" s="15"/>
      <c r="H105" s="617"/>
      <c r="I105" s="617"/>
      <c r="J105" s="617"/>
      <c r="K105" s="617"/>
      <c r="L105" s="617"/>
      <c r="M105" s="617"/>
      <c r="N105" s="617"/>
      <c r="O105" s="617"/>
      <c r="P105" s="617"/>
      <c r="Q105" s="617"/>
      <c r="R105" s="617"/>
      <c r="S105" s="617"/>
      <c r="T105" s="618"/>
      <c r="U105" s="619"/>
      <c r="V105" s="70">
        <f t="shared" si="3"/>
        <v>0</v>
      </c>
      <c r="W105" s="17"/>
    </row>
    <row r="106" spans="1:23" ht="12" customHeight="1" x14ac:dyDescent="0.2">
      <c r="A106" s="6"/>
      <c r="B106" s="6"/>
      <c r="C106" s="13"/>
      <c r="D106" s="19">
        <f t="shared" si="4"/>
        <v>95</v>
      </c>
      <c r="E106" s="65" t="str">
        <f>IF(OR('Services - Base year'!E104="",'Services - Base year'!E104="[Enter service]"),"",'Services - Base year'!E104)</f>
        <v/>
      </c>
      <c r="F106" s="66" t="str">
        <f>IF(OR('Services - Base year'!F104="",'Services - Base year'!F104="[Select]"),"",'Services - Base year'!F104)</f>
        <v/>
      </c>
      <c r="G106" s="15"/>
      <c r="H106" s="617"/>
      <c r="I106" s="617"/>
      <c r="J106" s="617"/>
      <c r="K106" s="617"/>
      <c r="L106" s="617"/>
      <c r="M106" s="617"/>
      <c r="N106" s="617"/>
      <c r="O106" s="617"/>
      <c r="P106" s="617"/>
      <c r="Q106" s="617"/>
      <c r="R106" s="617"/>
      <c r="S106" s="617"/>
      <c r="T106" s="618"/>
      <c r="U106" s="619"/>
      <c r="V106" s="70">
        <f t="shared" si="3"/>
        <v>0</v>
      </c>
      <c r="W106" s="17"/>
    </row>
    <row r="107" spans="1:23" ht="12" customHeight="1" x14ac:dyDescent="0.2">
      <c r="A107" s="6"/>
      <c r="B107" s="6"/>
      <c r="C107" s="13"/>
      <c r="D107" s="19">
        <f t="shared" si="4"/>
        <v>96</v>
      </c>
      <c r="E107" s="65" t="str">
        <f>IF(OR('Services - Base year'!E105="",'Services - Base year'!E105="[Enter service]"),"",'Services - Base year'!E105)</f>
        <v/>
      </c>
      <c r="F107" s="66" t="str">
        <f>IF(OR('Services - Base year'!F105="",'Services - Base year'!F105="[Select]"),"",'Services - Base year'!F105)</f>
        <v/>
      </c>
      <c r="G107" s="15"/>
      <c r="H107" s="617"/>
      <c r="I107" s="617"/>
      <c r="J107" s="617"/>
      <c r="K107" s="617"/>
      <c r="L107" s="617"/>
      <c r="M107" s="617"/>
      <c r="N107" s="617"/>
      <c r="O107" s="617"/>
      <c r="P107" s="617"/>
      <c r="Q107" s="617"/>
      <c r="R107" s="617"/>
      <c r="S107" s="617"/>
      <c r="T107" s="618"/>
      <c r="U107" s="619"/>
      <c r="V107" s="70">
        <f t="shared" si="3"/>
        <v>0</v>
      </c>
      <c r="W107" s="17"/>
    </row>
    <row r="108" spans="1:23" ht="12" customHeight="1" x14ac:dyDescent="0.2">
      <c r="A108" s="6"/>
      <c r="B108" s="6"/>
      <c r="C108" s="13"/>
      <c r="D108" s="19">
        <f t="shared" si="4"/>
        <v>97</v>
      </c>
      <c r="E108" s="65" t="str">
        <f>IF(OR('Services - Base year'!E106="",'Services - Base year'!E106="[Enter service]"),"",'Services - Base year'!E106)</f>
        <v/>
      </c>
      <c r="F108" s="66" t="str">
        <f>IF(OR('Services - Base year'!F106="",'Services - Base year'!F106="[Select]"),"",'Services - Base year'!F106)</f>
        <v/>
      </c>
      <c r="G108" s="15"/>
      <c r="H108" s="617"/>
      <c r="I108" s="617"/>
      <c r="J108" s="617"/>
      <c r="K108" s="617"/>
      <c r="L108" s="617"/>
      <c r="M108" s="617"/>
      <c r="N108" s="617"/>
      <c r="O108" s="617"/>
      <c r="P108" s="617"/>
      <c r="Q108" s="617"/>
      <c r="R108" s="617"/>
      <c r="S108" s="617"/>
      <c r="T108" s="618"/>
      <c r="U108" s="619"/>
      <c r="V108" s="70">
        <f t="shared" ref="V108:V139" si="5">SUM(H108:U108)</f>
        <v>0</v>
      </c>
      <c r="W108" s="17"/>
    </row>
    <row r="109" spans="1:23" ht="12" customHeight="1" x14ac:dyDescent="0.2">
      <c r="A109" s="6"/>
      <c r="B109" s="6"/>
      <c r="C109" s="13"/>
      <c r="D109" s="19">
        <f t="shared" si="4"/>
        <v>98</v>
      </c>
      <c r="E109" s="65" t="str">
        <f>IF(OR('Services - Base year'!E107="",'Services - Base year'!E107="[Enter service]"),"",'Services - Base year'!E107)</f>
        <v/>
      </c>
      <c r="F109" s="66" t="str">
        <f>IF(OR('Services - Base year'!F107="",'Services - Base year'!F107="[Select]"),"",'Services - Base year'!F107)</f>
        <v/>
      </c>
      <c r="G109" s="15"/>
      <c r="H109" s="617"/>
      <c r="I109" s="617"/>
      <c r="J109" s="617"/>
      <c r="K109" s="617"/>
      <c r="L109" s="617"/>
      <c r="M109" s="617"/>
      <c r="N109" s="617"/>
      <c r="O109" s="617"/>
      <c r="P109" s="617"/>
      <c r="Q109" s="617"/>
      <c r="R109" s="617"/>
      <c r="S109" s="617"/>
      <c r="T109" s="618"/>
      <c r="U109" s="619"/>
      <c r="V109" s="70">
        <f t="shared" si="5"/>
        <v>0</v>
      </c>
      <c r="W109" s="17"/>
    </row>
    <row r="110" spans="1:23" ht="12" customHeight="1" x14ac:dyDescent="0.2">
      <c r="A110" s="6"/>
      <c r="B110" s="6"/>
      <c r="C110" s="13"/>
      <c r="D110" s="19">
        <f t="shared" si="4"/>
        <v>99</v>
      </c>
      <c r="E110" s="65" t="str">
        <f>IF(OR('Services - Base year'!E108="",'Services - Base year'!E108="[Enter service]"),"",'Services - Base year'!E108)</f>
        <v/>
      </c>
      <c r="F110" s="66" t="str">
        <f>IF(OR('Services - Base year'!F108="",'Services - Base year'!F108="[Select]"),"",'Services - Base year'!F108)</f>
        <v/>
      </c>
      <c r="G110" s="15"/>
      <c r="H110" s="617"/>
      <c r="I110" s="617"/>
      <c r="J110" s="617"/>
      <c r="K110" s="617"/>
      <c r="L110" s="617"/>
      <c r="M110" s="617"/>
      <c r="N110" s="617"/>
      <c r="O110" s="617"/>
      <c r="P110" s="617"/>
      <c r="Q110" s="617"/>
      <c r="R110" s="617"/>
      <c r="S110" s="617"/>
      <c r="T110" s="618"/>
      <c r="U110" s="619"/>
      <c r="V110" s="70">
        <f t="shared" si="5"/>
        <v>0</v>
      </c>
      <c r="W110" s="17"/>
    </row>
    <row r="111" spans="1:23" ht="12" customHeight="1" x14ac:dyDescent="0.2">
      <c r="A111" s="6"/>
      <c r="B111" s="6"/>
      <c r="C111" s="13"/>
      <c r="D111" s="19">
        <f t="shared" si="4"/>
        <v>100</v>
      </c>
      <c r="E111" s="65" t="str">
        <f>IF(OR('Services - Base year'!E109="",'Services - Base year'!E109="[Enter service]"),"",'Services - Base year'!E109)</f>
        <v/>
      </c>
      <c r="F111" s="66" t="str">
        <f>IF(OR('Services - Base year'!F109="",'Services - Base year'!F109="[Select]"),"",'Services - Base year'!F109)</f>
        <v/>
      </c>
      <c r="G111" s="15"/>
      <c r="H111" s="617"/>
      <c r="I111" s="617"/>
      <c r="J111" s="617"/>
      <c r="K111" s="617"/>
      <c r="L111" s="617"/>
      <c r="M111" s="617"/>
      <c r="N111" s="617"/>
      <c r="O111" s="617"/>
      <c r="P111" s="617"/>
      <c r="Q111" s="617"/>
      <c r="R111" s="617"/>
      <c r="S111" s="617"/>
      <c r="T111" s="618"/>
      <c r="U111" s="619"/>
      <c r="V111" s="70">
        <f t="shared" si="5"/>
        <v>0</v>
      </c>
      <c r="W111" s="17"/>
    </row>
    <row r="112" spans="1:23" ht="12" customHeight="1" x14ac:dyDescent="0.2">
      <c r="A112" s="6"/>
      <c r="B112" s="6"/>
      <c r="C112" s="13"/>
      <c r="D112" s="19">
        <f t="shared" si="4"/>
        <v>101</v>
      </c>
      <c r="E112" s="65" t="str">
        <f>IF(OR('Services - Base year'!E110="",'Services - Base year'!E110="[Enter service]"),"",'Services - Base year'!E110)</f>
        <v/>
      </c>
      <c r="F112" s="66" t="str">
        <f>IF(OR('Services - Base year'!F110="",'Services - Base year'!F110="[Select]"),"",'Services - Base year'!F110)</f>
        <v/>
      </c>
      <c r="G112" s="15"/>
      <c r="H112" s="617"/>
      <c r="I112" s="617"/>
      <c r="J112" s="617"/>
      <c r="K112" s="617"/>
      <c r="L112" s="617"/>
      <c r="M112" s="617"/>
      <c r="N112" s="617"/>
      <c r="O112" s="617"/>
      <c r="P112" s="617"/>
      <c r="Q112" s="617"/>
      <c r="R112" s="617"/>
      <c r="S112" s="617"/>
      <c r="T112" s="618"/>
      <c r="U112" s="619"/>
      <c r="V112" s="70">
        <f t="shared" si="5"/>
        <v>0</v>
      </c>
      <c r="W112" s="17"/>
    </row>
    <row r="113" spans="1:23" ht="12" customHeight="1" x14ac:dyDescent="0.2">
      <c r="A113" s="6"/>
      <c r="B113" s="6"/>
      <c r="C113" s="13"/>
      <c r="D113" s="19">
        <f t="shared" si="4"/>
        <v>102</v>
      </c>
      <c r="E113" s="65" t="str">
        <f>IF(OR('Services - Base year'!E111="",'Services - Base year'!E111="[Enter service]"),"",'Services - Base year'!E111)</f>
        <v/>
      </c>
      <c r="F113" s="66" t="str">
        <f>IF(OR('Services - Base year'!F111="",'Services - Base year'!F111="[Select]"),"",'Services - Base year'!F111)</f>
        <v/>
      </c>
      <c r="G113" s="15"/>
      <c r="H113" s="617"/>
      <c r="I113" s="617"/>
      <c r="J113" s="617"/>
      <c r="K113" s="617"/>
      <c r="L113" s="617"/>
      <c r="M113" s="617"/>
      <c r="N113" s="617"/>
      <c r="O113" s="617"/>
      <c r="P113" s="617"/>
      <c r="Q113" s="617"/>
      <c r="R113" s="617"/>
      <c r="S113" s="617"/>
      <c r="T113" s="618"/>
      <c r="U113" s="619"/>
      <c r="V113" s="70">
        <f t="shared" si="5"/>
        <v>0</v>
      </c>
      <c r="W113" s="17"/>
    </row>
    <row r="114" spans="1:23" ht="12" customHeight="1" x14ac:dyDescent="0.2">
      <c r="A114" s="6"/>
      <c r="B114" s="6"/>
      <c r="C114" s="13"/>
      <c r="D114" s="19">
        <f t="shared" si="4"/>
        <v>103</v>
      </c>
      <c r="E114" s="65" t="str">
        <f>IF(OR('Services - Base year'!E112="",'Services - Base year'!E112="[Enter service]"),"",'Services - Base year'!E112)</f>
        <v/>
      </c>
      <c r="F114" s="66" t="str">
        <f>IF(OR('Services - Base year'!F112="",'Services - Base year'!F112="[Select]"),"",'Services - Base year'!F112)</f>
        <v/>
      </c>
      <c r="G114" s="15"/>
      <c r="H114" s="617"/>
      <c r="I114" s="617"/>
      <c r="J114" s="617"/>
      <c r="K114" s="617"/>
      <c r="L114" s="617"/>
      <c r="M114" s="617"/>
      <c r="N114" s="617"/>
      <c r="O114" s="617"/>
      <c r="P114" s="617"/>
      <c r="Q114" s="617"/>
      <c r="R114" s="617"/>
      <c r="S114" s="617"/>
      <c r="T114" s="618"/>
      <c r="U114" s="619"/>
      <c r="V114" s="70">
        <f t="shared" si="5"/>
        <v>0</v>
      </c>
      <c r="W114" s="17"/>
    </row>
    <row r="115" spans="1:23" ht="12" customHeight="1" x14ac:dyDescent="0.2">
      <c r="A115" s="6"/>
      <c r="B115" s="6"/>
      <c r="C115" s="13"/>
      <c r="D115" s="19">
        <f t="shared" si="4"/>
        <v>104</v>
      </c>
      <c r="E115" s="65" t="str">
        <f>IF(OR('Services - Base year'!E113="",'Services - Base year'!E113="[Enter service]"),"",'Services - Base year'!E113)</f>
        <v/>
      </c>
      <c r="F115" s="66" t="str">
        <f>IF(OR('Services - Base year'!F113="",'Services - Base year'!F113="[Select]"),"",'Services - Base year'!F113)</f>
        <v/>
      </c>
      <c r="G115" s="15"/>
      <c r="H115" s="617"/>
      <c r="I115" s="617"/>
      <c r="J115" s="617"/>
      <c r="K115" s="617"/>
      <c r="L115" s="617"/>
      <c r="M115" s="617"/>
      <c r="N115" s="617"/>
      <c r="O115" s="617"/>
      <c r="P115" s="617"/>
      <c r="Q115" s="617"/>
      <c r="R115" s="617"/>
      <c r="S115" s="617"/>
      <c r="T115" s="618"/>
      <c r="U115" s="619"/>
      <c r="V115" s="70">
        <f t="shared" si="5"/>
        <v>0</v>
      </c>
      <c r="W115" s="17"/>
    </row>
    <row r="116" spans="1:23" ht="12" customHeight="1" x14ac:dyDescent="0.2">
      <c r="A116" s="6"/>
      <c r="B116" s="6"/>
      <c r="C116" s="13"/>
      <c r="D116" s="19">
        <f t="shared" si="4"/>
        <v>105</v>
      </c>
      <c r="E116" s="65" t="str">
        <f>IF(OR('Services - Base year'!E114="",'Services - Base year'!E114="[Enter service]"),"",'Services - Base year'!E114)</f>
        <v/>
      </c>
      <c r="F116" s="66" t="str">
        <f>IF(OR('Services - Base year'!F114="",'Services - Base year'!F114="[Select]"),"",'Services - Base year'!F114)</f>
        <v/>
      </c>
      <c r="G116" s="15"/>
      <c r="H116" s="617"/>
      <c r="I116" s="617"/>
      <c r="J116" s="617"/>
      <c r="K116" s="617"/>
      <c r="L116" s="617"/>
      <c r="M116" s="617"/>
      <c r="N116" s="617"/>
      <c r="O116" s="617"/>
      <c r="P116" s="617"/>
      <c r="Q116" s="617"/>
      <c r="R116" s="617"/>
      <c r="S116" s="617"/>
      <c r="T116" s="618"/>
      <c r="U116" s="619"/>
      <c r="V116" s="70">
        <f t="shared" si="5"/>
        <v>0</v>
      </c>
      <c r="W116" s="17"/>
    </row>
    <row r="117" spans="1:23" ht="12" customHeight="1" x14ac:dyDescent="0.2">
      <c r="A117" s="6"/>
      <c r="B117" s="6"/>
      <c r="C117" s="13"/>
      <c r="D117" s="19">
        <f t="shared" si="4"/>
        <v>106</v>
      </c>
      <c r="E117" s="65" t="str">
        <f>IF(OR('Services - Base year'!E115="",'Services - Base year'!E115="[Enter service]"),"",'Services - Base year'!E115)</f>
        <v/>
      </c>
      <c r="F117" s="66" t="str">
        <f>IF(OR('Services - Base year'!F115="",'Services - Base year'!F115="[Select]"),"",'Services - Base year'!F115)</f>
        <v/>
      </c>
      <c r="G117" s="15"/>
      <c r="H117" s="617"/>
      <c r="I117" s="617"/>
      <c r="J117" s="617"/>
      <c r="K117" s="617"/>
      <c r="L117" s="617"/>
      <c r="M117" s="617"/>
      <c r="N117" s="617"/>
      <c r="O117" s="617"/>
      <c r="P117" s="617"/>
      <c r="Q117" s="617"/>
      <c r="R117" s="617"/>
      <c r="S117" s="617"/>
      <c r="T117" s="618"/>
      <c r="U117" s="619"/>
      <c r="V117" s="70">
        <f t="shared" si="5"/>
        <v>0</v>
      </c>
      <c r="W117" s="17"/>
    </row>
    <row r="118" spans="1:23" ht="12" customHeight="1" x14ac:dyDescent="0.2">
      <c r="A118" s="6"/>
      <c r="B118" s="6"/>
      <c r="C118" s="13"/>
      <c r="D118" s="19">
        <f t="shared" si="4"/>
        <v>107</v>
      </c>
      <c r="E118" s="65" t="str">
        <f>IF(OR('Services - Base year'!E116="",'Services - Base year'!E116="[Enter service]"),"",'Services - Base year'!E116)</f>
        <v/>
      </c>
      <c r="F118" s="66" t="str">
        <f>IF(OR('Services - Base year'!F116="",'Services - Base year'!F116="[Select]"),"",'Services - Base year'!F116)</f>
        <v/>
      </c>
      <c r="G118" s="15"/>
      <c r="H118" s="617"/>
      <c r="I118" s="617"/>
      <c r="J118" s="617"/>
      <c r="K118" s="617"/>
      <c r="L118" s="617"/>
      <c r="M118" s="617"/>
      <c r="N118" s="617"/>
      <c r="O118" s="617"/>
      <c r="P118" s="617"/>
      <c r="Q118" s="617"/>
      <c r="R118" s="617"/>
      <c r="S118" s="617"/>
      <c r="T118" s="618"/>
      <c r="U118" s="619"/>
      <c r="V118" s="70">
        <f t="shared" si="5"/>
        <v>0</v>
      </c>
      <c r="W118" s="17"/>
    </row>
    <row r="119" spans="1:23" ht="12" customHeight="1" x14ac:dyDescent="0.2">
      <c r="A119" s="6"/>
      <c r="B119" s="6"/>
      <c r="C119" s="13"/>
      <c r="D119" s="19">
        <f t="shared" si="4"/>
        <v>108</v>
      </c>
      <c r="E119" s="65" t="str">
        <f>IF(OR('Services - Base year'!E117="",'Services - Base year'!E117="[Enter service]"),"",'Services - Base year'!E117)</f>
        <v/>
      </c>
      <c r="F119" s="66" t="str">
        <f>IF(OR('Services - Base year'!F117="",'Services - Base year'!F117="[Select]"),"",'Services - Base year'!F117)</f>
        <v/>
      </c>
      <c r="G119" s="15"/>
      <c r="H119" s="617"/>
      <c r="I119" s="617"/>
      <c r="J119" s="617"/>
      <c r="K119" s="617"/>
      <c r="L119" s="617"/>
      <c r="M119" s="617"/>
      <c r="N119" s="617"/>
      <c r="O119" s="617"/>
      <c r="P119" s="617"/>
      <c r="Q119" s="617"/>
      <c r="R119" s="617"/>
      <c r="S119" s="617"/>
      <c r="T119" s="618"/>
      <c r="U119" s="619"/>
      <c r="V119" s="70">
        <f t="shared" si="5"/>
        <v>0</v>
      </c>
      <c r="W119" s="17"/>
    </row>
    <row r="120" spans="1:23" ht="12" customHeight="1" x14ac:dyDescent="0.2">
      <c r="A120" s="6"/>
      <c r="B120" s="6"/>
      <c r="C120" s="13"/>
      <c r="D120" s="19">
        <f t="shared" si="4"/>
        <v>109</v>
      </c>
      <c r="E120" s="65" t="str">
        <f>IF(OR('Services - Base year'!E118="",'Services - Base year'!E118="[Enter service]"),"",'Services - Base year'!E118)</f>
        <v/>
      </c>
      <c r="F120" s="66" t="str">
        <f>IF(OR('Services - Base year'!F118="",'Services - Base year'!F118="[Select]"),"",'Services - Base year'!F118)</f>
        <v/>
      </c>
      <c r="G120" s="15"/>
      <c r="H120" s="617"/>
      <c r="I120" s="617"/>
      <c r="J120" s="617"/>
      <c r="K120" s="617"/>
      <c r="L120" s="617"/>
      <c r="M120" s="617"/>
      <c r="N120" s="617"/>
      <c r="O120" s="617"/>
      <c r="P120" s="617"/>
      <c r="Q120" s="617"/>
      <c r="R120" s="617"/>
      <c r="S120" s="617"/>
      <c r="T120" s="618"/>
      <c r="U120" s="619"/>
      <c r="V120" s="70">
        <f t="shared" si="5"/>
        <v>0</v>
      </c>
      <c r="W120" s="17"/>
    </row>
    <row r="121" spans="1:23" ht="12" customHeight="1" x14ac:dyDescent="0.2">
      <c r="A121" s="6"/>
      <c r="B121" s="6"/>
      <c r="C121" s="13"/>
      <c r="D121" s="19">
        <f t="shared" si="4"/>
        <v>110</v>
      </c>
      <c r="E121" s="65" t="str">
        <f>IF(OR('Services - Base year'!E119="",'Services - Base year'!E119="[Enter service]"),"",'Services - Base year'!E119)</f>
        <v/>
      </c>
      <c r="F121" s="66" t="str">
        <f>IF(OR('Services - Base year'!F119="",'Services - Base year'!F119="[Select]"),"",'Services - Base year'!F119)</f>
        <v/>
      </c>
      <c r="G121" s="15"/>
      <c r="H121" s="617"/>
      <c r="I121" s="617"/>
      <c r="J121" s="617"/>
      <c r="K121" s="617"/>
      <c r="L121" s="617"/>
      <c r="M121" s="617"/>
      <c r="N121" s="617"/>
      <c r="O121" s="617"/>
      <c r="P121" s="617"/>
      <c r="Q121" s="617"/>
      <c r="R121" s="617"/>
      <c r="S121" s="617"/>
      <c r="T121" s="618"/>
      <c r="U121" s="619"/>
      <c r="V121" s="70">
        <f t="shared" si="5"/>
        <v>0</v>
      </c>
      <c r="W121" s="17"/>
    </row>
    <row r="122" spans="1:23" ht="12" customHeight="1" x14ac:dyDescent="0.2">
      <c r="A122" s="6"/>
      <c r="B122" s="6"/>
      <c r="C122" s="13"/>
      <c r="D122" s="19">
        <f t="shared" si="4"/>
        <v>111</v>
      </c>
      <c r="E122" s="65" t="str">
        <f>IF(OR('Services - Base year'!E120="",'Services - Base year'!E120="[Enter service]"),"",'Services - Base year'!E120)</f>
        <v/>
      </c>
      <c r="F122" s="66" t="str">
        <f>IF(OR('Services - Base year'!F120="",'Services - Base year'!F120="[Select]"),"",'Services - Base year'!F120)</f>
        <v/>
      </c>
      <c r="G122" s="15"/>
      <c r="H122" s="617"/>
      <c r="I122" s="617"/>
      <c r="J122" s="617"/>
      <c r="K122" s="617"/>
      <c r="L122" s="617"/>
      <c r="M122" s="617"/>
      <c r="N122" s="617"/>
      <c r="O122" s="617"/>
      <c r="P122" s="617"/>
      <c r="Q122" s="617"/>
      <c r="R122" s="617"/>
      <c r="S122" s="617"/>
      <c r="T122" s="618"/>
      <c r="U122" s="619"/>
      <c r="V122" s="70">
        <f t="shared" si="5"/>
        <v>0</v>
      </c>
      <c r="W122" s="17"/>
    </row>
    <row r="123" spans="1:23" ht="12" customHeight="1" x14ac:dyDescent="0.2">
      <c r="A123" s="6"/>
      <c r="B123" s="6"/>
      <c r="C123" s="13"/>
      <c r="D123" s="19">
        <f t="shared" si="4"/>
        <v>112</v>
      </c>
      <c r="E123" s="65" t="str">
        <f>IF(OR('Services - Base year'!E121="",'Services - Base year'!E121="[Enter service]"),"",'Services - Base year'!E121)</f>
        <v/>
      </c>
      <c r="F123" s="66" t="str">
        <f>IF(OR('Services - Base year'!F121="",'Services - Base year'!F121="[Select]"),"",'Services - Base year'!F121)</f>
        <v/>
      </c>
      <c r="G123" s="15"/>
      <c r="H123" s="617"/>
      <c r="I123" s="617"/>
      <c r="J123" s="617"/>
      <c r="K123" s="617"/>
      <c r="L123" s="617"/>
      <c r="M123" s="617"/>
      <c r="N123" s="617"/>
      <c r="O123" s="617"/>
      <c r="P123" s="617"/>
      <c r="Q123" s="617"/>
      <c r="R123" s="617"/>
      <c r="S123" s="617"/>
      <c r="T123" s="618"/>
      <c r="U123" s="619"/>
      <c r="V123" s="70">
        <f t="shared" si="5"/>
        <v>0</v>
      </c>
      <c r="W123" s="17"/>
    </row>
    <row r="124" spans="1:23" ht="12" customHeight="1" x14ac:dyDescent="0.2">
      <c r="A124" s="6"/>
      <c r="B124" s="6"/>
      <c r="C124" s="13"/>
      <c r="D124" s="19">
        <f t="shared" si="4"/>
        <v>113</v>
      </c>
      <c r="E124" s="65" t="str">
        <f>IF(OR('Services - Base year'!E122="",'Services - Base year'!E122="[Enter service]"),"",'Services - Base year'!E122)</f>
        <v/>
      </c>
      <c r="F124" s="66" t="str">
        <f>IF(OR('Services - Base year'!F122="",'Services - Base year'!F122="[Select]"),"",'Services - Base year'!F122)</f>
        <v/>
      </c>
      <c r="G124" s="15"/>
      <c r="H124" s="617"/>
      <c r="I124" s="617"/>
      <c r="J124" s="617"/>
      <c r="K124" s="617"/>
      <c r="L124" s="617"/>
      <c r="M124" s="617"/>
      <c r="N124" s="617"/>
      <c r="O124" s="617"/>
      <c r="P124" s="617"/>
      <c r="Q124" s="617"/>
      <c r="R124" s="617"/>
      <c r="S124" s="617"/>
      <c r="T124" s="618"/>
      <c r="U124" s="619"/>
      <c r="V124" s="70">
        <f t="shared" si="5"/>
        <v>0</v>
      </c>
      <c r="W124" s="17"/>
    </row>
    <row r="125" spans="1:23" ht="12" customHeight="1" x14ac:dyDescent="0.2">
      <c r="A125" s="6"/>
      <c r="B125" s="6"/>
      <c r="C125" s="13"/>
      <c r="D125" s="19">
        <f t="shared" si="4"/>
        <v>114</v>
      </c>
      <c r="E125" s="65" t="str">
        <f>IF(OR('Services - Base year'!E123="",'Services - Base year'!E123="[Enter service]"),"",'Services - Base year'!E123)</f>
        <v/>
      </c>
      <c r="F125" s="66" t="str">
        <f>IF(OR('Services - Base year'!F123="",'Services - Base year'!F123="[Select]"),"",'Services - Base year'!F123)</f>
        <v/>
      </c>
      <c r="G125" s="15"/>
      <c r="H125" s="617"/>
      <c r="I125" s="617"/>
      <c r="J125" s="617"/>
      <c r="K125" s="617"/>
      <c r="L125" s="617"/>
      <c r="M125" s="617"/>
      <c r="N125" s="617"/>
      <c r="O125" s="617"/>
      <c r="P125" s="617"/>
      <c r="Q125" s="617"/>
      <c r="R125" s="617"/>
      <c r="S125" s="617"/>
      <c r="T125" s="618"/>
      <c r="U125" s="619"/>
      <c r="V125" s="70">
        <f t="shared" si="5"/>
        <v>0</v>
      </c>
      <c r="W125" s="17"/>
    </row>
    <row r="126" spans="1:23" ht="12" customHeight="1" x14ac:dyDescent="0.2">
      <c r="A126" s="6"/>
      <c r="B126" s="6"/>
      <c r="C126" s="13"/>
      <c r="D126" s="19">
        <f t="shared" si="4"/>
        <v>115</v>
      </c>
      <c r="E126" s="65" t="str">
        <f>IF(OR('Services - Base year'!E124="",'Services - Base year'!E124="[Enter service]"),"",'Services - Base year'!E124)</f>
        <v/>
      </c>
      <c r="F126" s="66" t="str">
        <f>IF(OR('Services - Base year'!F124="",'Services - Base year'!F124="[Select]"),"",'Services - Base year'!F124)</f>
        <v/>
      </c>
      <c r="G126" s="15"/>
      <c r="H126" s="617"/>
      <c r="I126" s="617"/>
      <c r="J126" s="617"/>
      <c r="K126" s="617"/>
      <c r="L126" s="617"/>
      <c r="M126" s="617"/>
      <c r="N126" s="617"/>
      <c r="O126" s="617"/>
      <c r="P126" s="617"/>
      <c r="Q126" s="617"/>
      <c r="R126" s="617"/>
      <c r="S126" s="617"/>
      <c r="T126" s="618"/>
      <c r="U126" s="619"/>
      <c r="V126" s="70">
        <f t="shared" si="5"/>
        <v>0</v>
      </c>
      <c r="W126" s="17"/>
    </row>
    <row r="127" spans="1:23" ht="12" customHeight="1" x14ac:dyDescent="0.2">
      <c r="A127" s="6"/>
      <c r="B127" s="6"/>
      <c r="C127" s="13"/>
      <c r="D127" s="19">
        <f t="shared" si="4"/>
        <v>116</v>
      </c>
      <c r="E127" s="65" t="str">
        <f>IF(OR('Services - Base year'!E125="",'Services - Base year'!E125="[Enter service]"),"",'Services - Base year'!E125)</f>
        <v/>
      </c>
      <c r="F127" s="66" t="str">
        <f>IF(OR('Services - Base year'!F125="",'Services - Base year'!F125="[Select]"),"",'Services - Base year'!F125)</f>
        <v/>
      </c>
      <c r="G127" s="15"/>
      <c r="H127" s="617"/>
      <c r="I127" s="617"/>
      <c r="J127" s="617"/>
      <c r="K127" s="617"/>
      <c r="L127" s="617"/>
      <c r="M127" s="617"/>
      <c r="N127" s="617"/>
      <c r="O127" s="617"/>
      <c r="P127" s="617"/>
      <c r="Q127" s="617"/>
      <c r="R127" s="617"/>
      <c r="S127" s="617"/>
      <c r="T127" s="618"/>
      <c r="U127" s="619"/>
      <c r="V127" s="70">
        <f t="shared" si="5"/>
        <v>0</v>
      </c>
      <c r="W127" s="17"/>
    </row>
    <row r="128" spans="1:23" ht="12" customHeight="1" x14ac:dyDescent="0.2">
      <c r="A128" s="6"/>
      <c r="B128" s="6"/>
      <c r="C128" s="13"/>
      <c r="D128" s="19">
        <f t="shared" si="4"/>
        <v>117</v>
      </c>
      <c r="E128" s="65" t="str">
        <f>IF(OR('Services - Base year'!E126="",'Services - Base year'!E126="[Enter service]"),"",'Services - Base year'!E126)</f>
        <v/>
      </c>
      <c r="F128" s="66" t="str">
        <f>IF(OR('Services - Base year'!F126="",'Services - Base year'!F126="[Select]"),"",'Services - Base year'!F126)</f>
        <v/>
      </c>
      <c r="G128" s="15"/>
      <c r="H128" s="617"/>
      <c r="I128" s="617"/>
      <c r="J128" s="617"/>
      <c r="K128" s="617"/>
      <c r="L128" s="617"/>
      <c r="M128" s="617"/>
      <c r="N128" s="617"/>
      <c r="O128" s="617"/>
      <c r="P128" s="617"/>
      <c r="Q128" s="617"/>
      <c r="R128" s="617"/>
      <c r="S128" s="617"/>
      <c r="T128" s="618"/>
      <c r="U128" s="619"/>
      <c r="V128" s="70">
        <f t="shared" si="5"/>
        <v>0</v>
      </c>
      <c r="W128" s="17"/>
    </row>
    <row r="129" spans="1:23" ht="12" customHeight="1" x14ac:dyDescent="0.2">
      <c r="A129" s="6"/>
      <c r="B129" s="6"/>
      <c r="C129" s="13"/>
      <c r="D129" s="19">
        <f t="shared" si="4"/>
        <v>118</v>
      </c>
      <c r="E129" s="65" t="str">
        <f>IF(OR('Services - Base year'!E127="",'Services - Base year'!E127="[Enter service]"),"",'Services - Base year'!E127)</f>
        <v/>
      </c>
      <c r="F129" s="66" t="str">
        <f>IF(OR('Services - Base year'!F127="",'Services - Base year'!F127="[Select]"),"",'Services - Base year'!F127)</f>
        <v/>
      </c>
      <c r="G129" s="15"/>
      <c r="H129" s="617"/>
      <c r="I129" s="617"/>
      <c r="J129" s="617"/>
      <c r="K129" s="617"/>
      <c r="L129" s="617"/>
      <c r="M129" s="617"/>
      <c r="N129" s="617"/>
      <c r="O129" s="617"/>
      <c r="P129" s="617"/>
      <c r="Q129" s="617"/>
      <c r="R129" s="617"/>
      <c r="S129" s="617"/>
      <c r="T129" s="618"/>
      <c r="U129" s="619"/>
      <c r="V129" s="70">
        <f t="shared" si="5"/>
        <v>0</v>
      </c>
      <c r="W129" s="17"/>
    </row>
    <row r="130" spans="1:23" ht="12" customHeight="1" x14ac:dyDescent="0.2">
      <c r="A130" s="6"/>
      <c r="B130" s="6"/>
      <c r="C130" s="13"/>
      <c r="D130" s="19">
        <f t="shared" si="4"/>
        <v>119</v>
      </c>
      <c r="E130" s="65" t="str">
        <f>IF(OR('Services - Base year'!E128="",'Services - Base year'!E128="[Enter service]"),"",'Services - Base year'!E128)</f>
        <v/>
      </c>
      <c r="F130" s="66" t="str">
        <f>IF(OR('Services - Base year'!F128="",'Services - Base year'!F128="[Select]"),"",'Services - Base year'!F128)</f>
        <v/>
      </c>
      <c r="G130" s="15"/>
      <c r="H130" s="617"/>
      <c r="I130" s="617"/>
      <c r="J130" s="617"/>
      <c r="K130" s="617"/>
      <c r="L130" s="617"/>
      <c r="M130" s="617"/>
      <c r="N130" s="617"/>
      <c r="O130" s="617"/>
      <c r="P130" s="617"/>
      <c r="Q130" s="617"/>
      <c r="R130" s="617"/>
      <c r="S130" s="617"/>
      <c r="T130" s="618"/>
      <c r="U130" s="619"/>
      <c r="V130" s="70">
        <f t="shared" si="5"/>
        <v>0</v>
      </c>
      <c r="W130" s="17"/>
    </row>
    <row r="131" spans="1:23" ht="12" customHeight="1" x14ac:dyDescent="0.2">
      <c r="A131" s="6"/>
      <c r="B131" s="6"/>
      <c r="C131" s="13"/>
      <c r="D131" s="19">
        <f t="shared" si="4"/>
        <v>120</v>
      </c>
      <c r="E131" s="65" t="str">
        <f>IF(OR('Services - Base year'!E129="",'Services - Base year'!E129="[Enter service]"),"",'Services - Base year'!E129)</f>
        <v/>
      </c>
      <c r="F131" s="66" t="str">
        <f>IF(OR('Services - Base year'!F129="",'Services - Base year'!F129="[Select]"),"",'Services - Base year'!F129)</f>
        <v/>
      </c>
      <c r="G131" s="15"/>
      <c r="H131" s="617"/>
      <c r="I131" s="617"/>
      <c r="J131" s="617"/>
      <c r="K131" s="617"/>
      <c r="L131" s="617"/>
      <c r="M131" s="617"/>
      <c r="N131" s="617"/>
      <c r="O131" s="617"/>
      <c r="P131" s="617"/>
      <c r="Q131" s="617"/>
      <c r="R131" s="617"/>
      <c r="S131" s="617"/>
      <c r="T131" s="618"/>
      <c r="U131" s="619"/>
      <c r="V131" s="70">
        <f t="shared" si="5"/>
        <v>0</v>
      </c>
      <c r="W131" s="17"/>
    </row>
    <row r="132" spans="1:23" ht="12" customHeight="1" x14ac:dyDescent="0.2">
      <c r="A132" s="6"/>
      <c r="B132" s="6"/>
      <c r="C132" s="13"/>
      <c r="D132" s="19">
        <f t="shared" si="4"/>
        <v>121</v>
      </c>
      <c r="E132" s="65" t="str">
        <f>IF(OR('Services - Base year'!E130="",'Services - Base year'!E130="[Enter service]"),"",'Services - Base year'!E130)</f>
        <v/>
      </c>
      <c r="F132" s="66" t="str">
        <f>IF(OR('Services - Base year'!F130="",'Services - Base year'!F130="[Select]"),"",'Services - Base year'!F130)</f>
        <v/>
      </c>
      <c r="G132" s="15"/>
      <c r="H132" s="617"/>
      <c r="I132" s="617"/>
      <c r="J132" s="617"/>
      <c r="K132" s="617"/>
      <c r="L132" s="617"/>
      <c r="M132" s="617"/>
      <c r="N132" s="617"/>
      <c r="O132" s="617"/>
      <c r="P132" s="617"/>
      <c r="Q132" s="617"/>
      <c r="R132" s="617"/>
      <c r="S132" s="617"/>
      <c r="T132" s="618"/>
      <c r="U132" s="619"/>
      <c r="V132" s="70">
        <f t="shared" si="5"/>
        <v>0</v>
      </c>
      <c r="W132" s="17"/>
    </row>
    <row r="133" spans="1:23" ht="12" customHeight="1" x14ac:dyDescent="0.2">
      <c r="A133" s="6"/>
      <c r="B133" s="6"/>
      <c r="C133" s="13"/>
      <c r="D133" s="19">
        <f t="shared" si="4"/>
        <v>122</v>
      </c>
      <c r="E133" s="65" t="str">
        <f>IF(OR('Services - Base year'!E131="",'Services - Base year'!E131="[Enter service]"),"",'Services - Base year'!E131)</f>
        <v/>
      </c>
      <c r="F133" s="66" t="str">
        <f>IF(OR('Services - Base year'!F131="",'Services - Base year'!F131="[Select]"),"",'Services - Base year'!F131)</f>
        <v/>
      </c>
      <c r="G133" s="15"/>
      <c r="H133" s="617"/>
      <c r="I133" s="617"/>
      <c r="J133" s="617"/>
      <c r="K133" s="617"/>
      <c r="L133" s="617"/>
      <c r="M133" s="617"/>
      <c r="N133" s="617"/>
      <c r="O133" s="617"/>
      <c r="P133" s="617"/>
      <c r="Q133" s="617"/>
      <c r="R133" s="617"/>
      <c r="S133" s="617"/>
      <c r="T133" s="618"/>
      <c r="U133" s="619"/>
      <c r="V133" s="70">
        <f t="shared" si="5"/>
        <v>0</v>
      </c>
      <c r="W133" s="17"/>
    </row>
    <row r="134" spans="1:23" ht="12" customHeight="1" x14ac:dyDescent="0.2">
      <c r="A134" s="6"/>
      <c r="B134" s="6"/>
      <c r="C134" s="13"/>
      <c r="D134" s="19">
        <f t="shared" si="4"/>
        <v>123</v>
      </c>
      <c r="E134" s="65" t="str">
        <f>IF(OR('Services - Base year'!E132="",'Services - Base year'!E132="[Enter service]"),"",'Services - Base year'!E132)</f>
        <v/>
      </c>
      <c r="F134" s="66" t="str">
        <f>IF(OR('Services - Base year'!F132="",'Services - Base year'!F132="[Select]"),"",'Services - Base year'!F132)</f>
        <v/>
      </c>
      <c r="G134" s="15"/>
      <c r="H134" s="617"/>
      <c r="I134" s="617"/>
      <c r="J134" s="617"/>
      <c r="K134" s="617"/>
      <c r="L134" s="617"/>
      <c r="M134" s="617"/>
      <c r="N134" s="617"/>
      <c r="O134" s="617"/>
      <c r="P134" s="617"/>
      <c r="Q134" s="617"/>
      <c r="R134" s="617"/>
      <c r="S134" s="617"/>
      <c r="T134" s="618"/>
      <c r="U134" s="619"/>
      <c r="V134" s="70">
        <f t="shared" si="5"/>
        <v>0</v>
      </c>
      <c r="W134" s="17"/>
    </row>
    <row r="135" spans="1:23" ht="12" customHeight="1" x14ac:dyDescent="0.2">
      <c r="A135" s="6"/>
      <c r="B135" s="6"/>
      <c r="C135" s="13"/>
      <c r="D135" s="19">
        <f t="shared" si="4"/>
        <v>124</v>
      </c>
      <c r="E135" s="65" t="str">
        <f>IF(OR('Services - Base year'!E133="",'Services - Base year'!E133="[Enter service]"),"",'Services - Base year'!E133)</f>
        <v/>
      </c>
      <c r="F135" s="66" t="str">
        <f>IF(OR('Services - Base year'!F133="",'Services - Base year'!F133="[Select]"),"",'Services - Base year'!F133)</f>
        <v/>
      </c>
      <c r="G135" s="15"/>
      <c r="H135" s="617"/>
      <c r="I135" s="617"/>
      <c r="J135" s="617"/>
      <c r="K135" s="617"/>
      <c r="L135" s="617"/>
      <c r="M135" s="617"/>
      <c r="N135" s="617"/>
      <c r="O135" s="617"/>
      <c r="P135" s="617"/>
      <c r="Q135" s="617"/>
      <c r="R135" s="617"/>
      <c r="S135" s="617"/>
      <c r="T135" s="618"/>
      <c r="U135" s="619"/>
      <c r="V135" s="70">
        <f t="shared" si="5"/>
        <v>0</v>
      </c>
      <c r="W135" s="17"/>
    </row>
    <row r="136" spans="1:23" ht="12" customHeight="1" x14ac:dyDescent="0.2">
      <c r="A136" s="6"/>
      <c r="B136" s="6"/>
      <c r="C136" s="13"/>
      <c r="D136" s="19">
        <f t="shared" si="4"/>
        <v>125</v>
      </c>
      <c r="E136" s="65" t="str">
        <f>IF(OR('Services - Base year'!E134="",'Services - Base year'!E134="[Enter service]"),"",'Services - Base year'!E134)</f>
        <v/>
      </c>
      <c r="F136" s="66" t="str">
        <f>IF(OR('Services - Base year'!F134="",'Services - Base year'!F134="[Select]"),"",'Services - Base year'!F134)</f>
        <v/>
      </c>
      <c r="G136" s="15"/>
      <c r="H136" s="617"/>
      <c r="I136" s="617"/>
      <c r="J136" s="617"/>
      <c r="K136" s="617"/>
      <c r="L136" s="617"/>
      <c r="M136" s="617"/>
      <c r="N136" s="617"/>
      <c r="O136" s="617"/>
      <c r="P136" s="617"/>
      <c r="Q136" s="617"/>
      <c r="R136" s="617"/>
      <c r="S136" s="617"/>
      <c r="T136" s="618"/>
      <c r="U136" s="619"/>
      <c r="V136" s="70">
        <f t="shared" si="5"/>
        <v>0</v>
      </c>
      <c r="W136" s="17"/>
    </row>
    <row r="137" spans="1:23" ht="12" customHeight="1" x14ac:dyDescent="0.2">
      <c r="A137" s="6"/>
      <c r="B137" s="6"/>
      <c r="C137" s="13"/>
      <c r="D137" s="19">
        <f t="shared" si="4"/>
        <v>126</v>
      </c>
      <c r="E137" s="65" t="str">
        <f>IF(OR('Services - Base year'!E135="",'Services - Base year'!E135="[Enter service]"),"",'Services - Base year'!E135)</f>
        <v/>
      </c>
      <c r="F137" s="66" t="str">
        <f>IF(OR('Services - Base year'!F135="",'Services - Base year'!F135="[Select]"),"",'Services - Base year'!F135)</f>
        <v/>
      </c>
      <c r="G137" s="15"/>
      <c r="H137" s="617"/>
      <c r="I137" s="617"/>
      <c r="J137" s="617"/>
      <c r="K137" s="617"/>
      <c r="L137" s="617"/>
      <c r="M137" s="617"/>
      <c r="N137" s="617"/>
      <c r="O137" s="617"/>
      <c r="P137" s="617"/>
      <c r="Q137" s="617"/>
      <c r="R137" s="617"/>
      <c r="S137" s="617"/>
      <c r="T137" s="618"/>
      <c r="U137" s="619"/>
      <c r="V137" s="70">
        <f t="shared" si="5"/>
        <v>0</v>
      </c>
      <c r="W137" s="17"/>
    </row>
    <row r="138" spans="1:23" ht="12" customHeight="1" x14ac:dyDescent="0.2">
      <c r="A138" s="6"/>
      <c r="B138" s="6"/>
      <c r="C138" s="13"/>
      <c r="D138" s="19">
        <f t="shared" si="4"/>
        <v>127</v>
      </c>
      <c r="E138" s="65" t="str">
        <f>IF(OR('Services - Base year'!E136="",'Services - Base year'!E136="[Enter service]"),"",'Services - Base year'!E136)</f>
        <v/>
      </c>
      <c r="F138" s="66" t="str">
        <f>IF(OR('Services - Base year'!F136="",'Services - Base year'!F136="[Select]"),"",'Services - Base year'!F136)</f>
        <v/>
      </c>
      <c r="G138" s="15"/>
      <c r="H138" s="617"/>
      <c r="I138" s="617"/>
      <c r="J138" s="617"/>
      <c r="K138" s="617"/>
      <c r="L138" s="617"/>
      <c r="M138" s="617"/>
      <c r="N138" s="617"/>
      <c r="O138" s="617"/>
      <c r="P138" s="617"/>
      <c r="Q138" s="617"/>
      <c r="R138" s="617"/>
      <c r="S138" s="617"/>
      <c r="T138" s="618"/>
      <c r="U138" s="619"/>
      <c r="V138" s="70">
        <f t="shared" si="5"/>
        <v>0</v>
      </c>
      <c r="W138" s="17"/>
    </row>
    <row r="139" spans="1:23" ht="12" customHeight="1" x14ac:dyDescent="0.2">
      <c r="A139" s="6"/>
      <c r="B139" s="6"/>
      <c r="C139" s="13"/>
      <c r="D139" s="19">
        <f t="shared" si="4"/>
        <v>128</v>
      </c>
      <c r="E139" s="65" t="str">
        <f>IF(OR('Services - Base year'!E137="",'Services - Base year'!E137="[Enter service]"),"",'Services - Base year'!E137)</f>
        <v/>
      </c>
      <c r="F139" s="66" t="str">
        <f>IF(OR('Services - Base year'!F137="",'Services - Base year'!F137="[Select]"),"",'Services - Base year'!F137)</f>
        <v/>
      </c>
      <c r="G139" s="15"/>
      <c r="H139" s="617"/>
      <c r="I139" s="617"/>
      <c r="J139" s="617"/>
      <c r="K139" s="617"/>
      <c r="L139" s="617"/>
      <c r="M139" s="617"/>
      <c r="N139" s="617"/>
      <c r="O139" s="617"/>
      <c r="P139" s="617"/>
      <c r="Q139" s="617"/>
      <c r="R139" s="617"/>
      <c r="S139" s="617"/>
      <c r="T139" s="618"/>
      <c r="U139" s="619"/>
      <c r="V139" s="70">
        <f t="shared" si="5"/>
        <v>0</v>
      </c>
      <c r="W139" s="17"/>
    </row>
    <row r="140" spans="1:23" ht="12" customHeight="1" x14ac:dyDescent="0.2">
      <c r="A140" s="6"/>
      <c r="B140" s="6"/>
      <c r="C140" s="13"/>
      <c r="D140" s="19">
        <f t="shared" si="4"/>
        <v>129</v>
      </c>
      <c r="E140" s="65" t="str">
        <f>IF(OR('Services - Base year'!E138="",'Services - Base year'!E138="[Enter service]"),"",'Services - Base year'!E138)</f>
        <v/>
      </c>
      <c r="F140" s="66" t="str">
        <f>IF(OR('Services - Base year'!F138="",'Services - Base year'!F138="[Select]"),"",'Services - Base year'!F138)</f>
        <v/>
      </c>
      <c r="G140" s="15"/>
      <c r="H140" s="617"/>
      <c r="I140" s="617"/>
      <c r="J140" s="617"/>
      <c r="K140" s="617"/>
      <c r="L140" s="617"/>
      <c r="M140" s="617"/>
      <c r="N140" s="617"/>
      <c r="O140" s="617"/>
      <c r="P140" s="617"/>
      <c r="Q140" s="617"/>
      <c r="R140" s="617"/>
      <c r="S140" s="617"/>
      <c r="T140" s="618"/>
      <c r="U140" s="619"/>
      <c r="V140" s="70">
        <f t="shared" ref="V140:V153" si="6">SUM(H140:U140)</f>
        <v>0</v>
      </c>
      <c r="W140" s="17"/>
    </row>
    <row r="141" spans="1:23" ht="12" customHeight="1" x14ac:dyDescent="0.2">
      <c r="A141" s="6"/>
      <c r="B141" s="6"/>
      <c r="C141" s="13"/>
      <c r="D141" s="19">
        <f t="shared" si="4"/>
        <v>130</v>
      </c>
      <c r="E141" s="65" t="str">
        <f>IF(OR('Services - Base year'!E139="",'Services - Base year'!E139="[Enter service]"),"",'Services - Base year'!E139)</f>
        <v/>
      </c>
      <c r="F141" s="66" t="str">
        <f>IF(OR('Services - Base year'!F139="",'Services - Base year'!F139="[Select]"),"",'Services - Base year'!F139)</f>
        <v/>
      </c>
      <c r="G141" s="15"/>
      <c r="H141" s="617"/>
      <c r="I141" s="617"/>
      <c r="J141" s="617"/>
      <c r="K141" s="617"/>
      <c r="L141" s="617"/>
      <c r="M141" s="617"/>
      <c r="N141" s="617"/>
      <c r="O141" s="617"/>
      <c r="P141" s="617"/>
      <c r="Q141" s="617"/>
      <c r="R141" s="617"/>
      <c r="S141" s="617"/>
      <c r="T141" s="618"/>
      <c r="U141" s="619"/>
      <c r="V141" s="70">
        <f t="shared" si="6"/>
        <v>0</v>
      </c>
      <c r="W141" s="17"/>
    </row>
    <row r="142" spans="1:23" ht="12" customHeight="1" x14ac:dyDescent="0.2">
      <c r="A142" s="6"/>
      <c r="B142" s="6"/>
      <c r="C142" s="13"/>
      <c r="D142" s="19">
        <f t="shared" ref="D142:D151" si="7">D141+1</f>
        <v>131</v>
      </c>
      <c r="E142" s="65" t="str">
        <f>IF(OR('Services - Base year'!E140="",'Services - Base year'!E140="[Enter service]"),"",'Services - Base year'!E140)</f>
        <v/>
      </c>
      <c r="F142" s="66" t="str">
        <f>IF(OR('Services - Base year'!F140="",'Services - Base year'!F140="[Select]"),"",'Services - Base year'!F140)</f>
        <v/>
      </c>
      <c r="G142" s="15"/>
      <c r="H142" s="617"/>
      <c r="I142" s="617"/>
      <c r="J142" s="617"/>
      <c r="K142" s="617"/>
      <c r="L142" s="617"/>
      <c r="M142" s="617"/>
      <c r="N142" s="617"/>
      <c r="O142" s="617"/>
      <c r="P142" s="617"/>
      <c r="Q142" s="617"/>
      <c r="R142" s="617"/>
      <c r="S142" s="617"/>
      <c r="T142" s="618"/>
      <c r="U142" s="619"/>
      <c r="V142" s="70">
        <f t="shared" si="6"/>
        <v>0</v>
      </c>
      <c r="W142" s="17"/>
    </row>
    <row r="143" spans="1:23" ht="12" customHeight="1" x14ac:dyDescent="0.2">
      <c r="A143" s="6"/>
      <c r="B143" s="6"/>
      <c r="C143" s="13"/>
      <c r="D143" s="19">
        <f t="shared" si="7"/>
        <v>132</v>
      </c>
      <c r="E143" s="65" t="str">
        <f>IF(OR('Services - Base year'!E141="",'Services - Base year'!E141="[Enter service]"),"",'Services - Base year'!E141)</f>
        <v/>
      </c>
      <c r="F143" s="66" t="str">
        <f>IF(OR('Services - Base year'!F141="",'Services - Base year'!F141="[Select]"),"",'Services - Base year'!F141)</f>
        <v/>
      </c>
      <c r="G143" s="15"/>
      <c r="H143" s="617"/>
      <c r="I143" s="617"/>
      <c r="J143" s="617"/>
      <c r="K143" s="617"/>
      <c r="L143" s="617"/>
      <c r="M143" s="617"/>
      <c r="N143" s="617"/>
      <c r="O143" s="617"/>
      <c r="P143" s="617"/>
      <c r="Q143" s="617"/>
      <c r="R143" s="617"/>
      <c r="S143" s="617"/>
      <c r="T143" s="618"/>
      <c r="U143" s="619"/>
      <c r="V143" s="70">
        <f t="shared" si="6"/>
        <v>0</v>
      </c>
      <c r="W143" s="17"/>
    </row>
    <row r="144" spans="1:23" ht="12" customHeight="1" x14ac:dyDescent="0.2">
      <c r="A144" s="6"/>
      <c r="B144" s="6"/>
      <c r="C144" s="13"/>
      <c r="D144" s="19">
        <f t="shared" si="7"/>
        <v>133</v>
      </c>
      <c r="E144" s="65" t="str">
        <f>IF(OR('Services - Base year'!E142="",'Services - Base year'!E142="[Enter service]"),"",'Services - Base year'!E142)</f>
        <v/>
      </c>
      <c r="F144" s="66" t="str">
        <f>IF(OR('Services - Base year'!F142="",'Services - Base year'!F142="[Select]"),"",'Services - Base year'!F142)</f>
        <v/>
      </c>
      <c r="G144" s="15"/>
      <c r="H144" s="617"/>
      <c r="I144" s="617"/>
      <c r="J144" s="617"/>
      <c r="K144" s="617"/>
      <c r="L144" s="617"/>
      <c r="M144" s="617"/>
      <c r="N144" s="617"/>
      <c r="O144" s="617"/>
      <c r="P144" s="617"/>
      <c r="Q144" s="617"/>
      <c r="R144" s="617"/>
      <c r="S144" s="617"/>
      <c r="T144" s="618"/>
      <c r="U144" s="619"/>
      <c r="V144" s="70">
        <f t="shared" si="6"/>
        <v>0</v>
      </c>
      <c r="W144" s="17"/>
    </row>
    <row r="145" spans="1:23" ht="12" customHeight="1" x14ac:dyDescent="0.2">
      <c r="A145" s="6"/>
      <c r="B145" s="6"/>
      <c r="C145" s="13"/>
      <c r="D145" s="19">
        <f t="shared" si="7"/>
        <v>134</v>
      </c>
      <c r="E145" s="65" t="str">
        <f>IF(OR('Services - Base year'!E143="",'Services - Base year'!E143="[Enter service]"),"",'Services - Base year'!E143)</f>
        <v/>
      </c>
      <c r="F145" s="66" t="str">
        <f>IF(OR('Services - Base year'!F143="",'Services - Base year'!F143="[Select]"),"",'Services - Base year'!F143)</f>
        <v/>
      </c>
      <c r="G145" s="15"/>
      <c r="H145" s="617"/>
      <c r="I145" s="617"/>
      <c r="J145" s="617"/>
      <c r="K145" s="617"/>
      <c r="L145" s="617"/>
      <c r="M145" s="617"/>
      <c r="N145" s="617"/>
      <c r="O145" s="617"/>
      <c r="P145" s="617"/>
      <c r="Q145" s="617"/>
      <c r="R145" s="617"/>
      <c r="S145" s="617"/>
      <c r="T145" s="618"/>
      <c r="U145" s="619"/>
      <c r="V145" s="70">
        <f t="shared" si="6"/>
        <v>0</v>
      </c>
      <c r="W145" s="17"/>
    </row>
    <row r="146" spans="1:23" ht="12" customHeight="1" x14ac:dyDescent="0.2">
      <c r="A146" s="6"/>
      <c r="B146" s="6"/>
      <c r="C146" s="13"/>
      <c r="D146" s="19">
        <f t="shared" si="7"/>
        <v>135</v>
      </c>
      <c r="E146" s="65" t="str">
        <f>IF(OR('Services - Base year'!E144="",'Services - Base year'!E144="[Enter service]"),"",'Services - Base year'!E144)</f>
        <v/>
      </c>
      <c r="F146" s="66" t="str">
        <f>IF(OR('Services - Base year'!F144="",'Services - Base year'!F144="[Select]"),"",'Services - Base year'!F144)</f>
        <v/>
      </c>
      <c r="G146" s="15"/>
      <c r="H146" s="617"/>
      <c r="I146" s="617"/>
      <c r="J146" s="617"/>
      <c r="K146" s="617"/>
      <c r="L146" s="617"/>
      <c r="M146" s="617"/>
      <c r="N146" s="617"/>
      <c r="O146" s="617"/>
      <c r="P146" s="617"/>
      <c r="Q146" s="617"/>
      <c r="R146" s="617"/>
      <c r="S146" s="617"/>
      <c r="T146" s="618"/>
      <c r="U146" s="619"/>
      <c r="V146" s="70">
        <f t="shared" si="6"/>
        <v>0</v>
      </c>
      <c r="W146" s="17"/>
    </row>
    <row r="147" spans="1:23" ht="12" customHeight="1" x14ac:dyDescent="0.2">
      <c r="A147" s="6"/>
      <c r="B147" s="6"/>
      <c r="C147" s="13"/>
      <c r="D147" s="19">
        <f t="shared" si="7"/>
        <v>136</v>
      </c>
      <c r="E147" s="65" t="str">
        <f>IF(OR('Services - Base year'!E145="",'Services - Base year'!E145="[Enter service]"),"",'Services - Base year'!E145)</f>
        <v/>
      </c>
      <c r="F147" s="66" t="str">
        <f>IF(OR('Services - Base year'!F145="",'Services - Base year'!F145="[Select]"),"",'Services - Base year'!F145)</f>
        <v/>
      </c>
      <c r="G147" s="15"/>
      <c r="H147" s="617"/>
      <c r="I147" s="617"/>
      <c r="J147" s="617"/>
      <c r="K147" s="617"/>
      <c r="L147" s="617"/>
      <c r="M147" s="617"/>
      <c r="N147" s="617"/>
      <c r="O147" s="617"/>
      <c r="P147" s="617"/>
      <c r="Q147" s="617"/>
      <c r="R147" s="617"/>
      <c r="S147" s="617"/>
      <c r="T147" s="618"/>
      <c r="U147" s="619"/>
      <c r="V147" s="70">
        <f t="shared" si="6"/>
        <v>0</v>
      </c>
      <c r="W147" s="17"/>
    </row>
    <row r="148" spans="1:23" ht="12" customHeight="1" x14ac:dyDescent="0.2">
      <c r="A148" s="6"/>
      <c r="B148" s="6"/>
      <c r="C148" s="13"/>
      <c r="D148" s="19">
        <f t="shared" si="7"/>
        <v>137</v>
      </c>
      <c r="E148" s="65" t="str">
        <f>IF(OR('Services - Base year'!E146="",'Services - Base year'!E146="[Enter service]"),"",'Services - Base year'!E146)</f>
        <v/>
      </c>
      <c r="F148" s="66" t="str">
        <f>IF(OR('Services - Base year'!F146="",'Services - Base year'!F146="[Select]"),"",'Services - Base year'!F146)</f>
        <v/>
      </c>
      <c r="G148" s="15"/>
      <c r="H148" s="617"/>
      <c r="I148" s="617"/>
      <c r="J148" s="617"/>
      <c r="K148" s="617"/>
      <c r="L148" s="617"/>
      <c r="M148" s="617"/>
      <c r="N148" s="617"/>
      <c r="O148" s="617"/>
      <c r="P148" s="617"/>
      <c r="Q148" s="617"/>
      <c r="R148" s="617"/>
      <c r="S148" s="617"/>
      <c r="T148" s="618"/>
      <c r="U148" s="619"/>
      <c r="V148" s="70">
        <f t="shared" si="6"/>
        <v>0</v>
      </c>
      <c r="W148" s="17"/>
    </row>
    <row r="149" spans="1:23" ht="12" customHeight="1" x14ac:dyDescent="0.2">
      <c r="A149" s="6"/>
      <c r="B149" s="6"/>
      <c r="C149" s="13"/>
      <c r="D149" s="19">
        <f t="shared" si="7"/>
        <v>138</v>
      </c>
      <c r="E149" s="65" t="str">
        <f>IF(OR('Services - Base year'!E147="",'Services - Base year'!E147="[Enter service]"),"",'Services - Base year'!E147)</f>
        <v/>
      </c>
      <c r="F149" s="66" t="str">
        <f>IF(OR('Services - Base year'!F147="",'Services - Base year'!F147="[Select]"),"",'Services - Base year'!F147)</f>
        <v/>
      </c>
      <c r="G149" s="15"/>
      <c r="H149" s="617"/>
      <c r="I149" s="617"/>
      <c r="J149" s="617"/>
      <c r="K149" s="617"/>
      <c r="L149" s="617"/>
      <c r="M149" s="617"/>
      <c r="N149" s="617"/>
      <c r="O149" s="617"/>
      <c r="P149" s="617"/>
      <c r="Q149" s="617"/>
      <c r="R149" s="617"/>
      <c r="S149" s="617"/>
      <c r="T149" s="618"/>
      <c r="U149" s="619"/>
      <c r="V149" s="70">
        <f t="shared" si="6"/>
        <v>0</v>
      </c>
      <c r="W149" s="17"/>
    </row>
    <row r="150" spans="1:23" ht="12" customHeight="1" x14ac:dyDescent="0.2">
      <c r="A150" s="6"/>
      <c r="B150" s="6"/>
      <c r="C150" s="13"/>
      <c r="D150" s="19">
        <f t="shared" si="7"/>
        <v>139</v>
      </c>
      <c r="E150" s="65" t="str">
        <f>IF(OR('Services - Base year'!E148="",'Services - Base year'!E148="[Enter service]"),"",'Services - Base year'!E148)</f>
        <v/>
      </c>
      <c r="F150" s="66" t="str">
        <f>IF(OR('Services - Base year'!F148="",'Services - Base year'!F148="[Select]"),"",'Services - Base year'!F148)</f>
        <v/>
      </c>
      <c r="G150" s="15"/>
      <c r="H150" s="617"/>
      <c r="I150" s="617"/>
      <c r="J150" s="617"/>
      <c r="K150" s="617"/>
      <c r="L150" s="617"/>
      <c r="M150" s="617"/>
      <c r="N150" s="617"/>
      <c r="O150" s="617"/>
      <c r="P150" s="617"/>
      <c r="Q150" s="617"/>
      <c r="R150" s="617"/>
      <c r="S150" s="617"/>
      <c r="T150" s="618"/>
      <c r="U150" s="619"/>
      <c r="V150" s="70">
        <f t="shared" si="6"/>
        <v>0</v>
      </c>
      <c r="W150" s="17"/>
    </row>
    <row r="151" spans="1:23" ht="12" customHeight="1" x14ac:dyDescent="0.2">
      <c r="A151" s="6"/>
      <c r="B151" s="6"/>
      <c r="C151" s="13"/>
      <c r="D151" s="19">
        <f t="shared" si="7"/>
        <v>140</v>
      </c>
      <c r="E151" s="65" t="str">
        <f>IF(OR('Services - Base year'!E149="",'Services - Base year'!E149="[Enter service]"),"",'Services - Base year'!E149)</f>
        <v/>
      </c>
      <c r="F151" s="66" t="str">
        <f>IF(OR('Services - Base year'!F149="",'Services - Base year'!F149="[Select]"),"",'Services - Base year'!F149)</f>
        <v/>
      </c>
      <c r="G151" s="15"/>
      <c r="H151" s="617"/>
      <c r="I151" s="617"/>
      <c r="J151" s="617"/>
      <c r="K151" s="617"/>
      <c r="L151" s="617"/>
      <c r="M151" s="617"/>
      <c r="N151" s="617"/>
      <c r="O151" s="617"/>
      <c r="P151" s="617"/>
      <c r="Q151" s="617"/>
      <c r="R151" s="617"/>
      <c r="S151" s="617"/>
      <c r="T151" s="618"/>
      <c r="U151" s="619"/>
      <c r="V151" s="70">
        <f t="shared" si="6"/>
        <v>0</v>
      </c>
      <c r="W151" s="17"/>
    </row>
    <row r="152" spans="1:23" ht="12" customHeight="1" thickBot="1" x14ac:dyDescent="0.25">
      <c r="A152" s="6"/>
      <c r="B152" s="6"/>
      <c r="C152" s="13"/>
      <c r="D152" s="14"/>
      <c r="E152" s="71" t="s">
        <v>88</v>
      </c>
      <c r="F152" s="72"/>
      <c r="G152" s="15"/>
      <c r="H152" s="620"/>
      <c r="I152" s="620"/>
      <c r="J152" s="620"/>
      <c r="K152" s="620"/>
      <c r="L152" s="620"/>
      <c r="M152" s="620"/>
      <c r="N152" s="620"/>
      <c r="O152" s="620"/>
      <c r="P152" s="620"/>
      <c r="Q152" s="620"/>
      <c r="R152" s="620"/>
      <c r="S152" s="620"/>
      <c r="T152" s="621"/>
      <c r="U152" s="622"/>
      <c r="V152" s="70">
        <f t="shared" si="6"/>
        <v>0</v>
      </c>
      <c r="W152" s="17"/>
    </row>
    <row r="153" spans="1:23" s="28" customFormat="1" ht="12" customHeight="1" thickTop="1" x14ac:dyDescent="0.2">
      <c r="A153" s="23"/>
      <c r="B153" s="23"/>
      <c r="C153" s="24"/>
      <c r="D153" s="14"/>
      <c r="E153" s="50" t="s">
        <v>87</v>
      </c>
      <c r="F153" s="51"/>
      <c r="G153" s="15"/>
      <c r="H153" s="220">
        <f t="shared" ref="H153:T153" si="8">+SUM(H12:H152)</f>
        <v>315434</v>
      </c>
      <c r="I153" s="220">
        <f t="shared" si="8"/>
        <v>732930</v>
      </c>
      <c r="J153" s="220">
        <f t="shared" si="8"/>
        <v>4117097</v>
      </c>
      <c r="K153" s="220">
        <f t="shared" si="8"/>
        <v>633947</v>
      </c>
      <c r="L153" s="220">
        <f t="shared" si="8"/>
        <v>501151</v>
      </c>
      <c r="M153" s="220">
        <f t="shared" si="8"/>
        <v>542900</v>
      </c>
      <c r="N153" s="220">
        <f t="shared" si="8"/>
        <v>21288</v>
      </c>
      <c r="O153" s="220">
        <f t="shared" si="8"/>
        <v>205582</v>
      </c>
      <c r="P153" s="220">
        <f t="shared" si="8"/>
        <v>0</v>
      </c>
      <c r="Q153" s="220">
        <f t="shared" si="8"/>
        <v>384936</v>
      </c>
      <c r="R153" s="220">
        <f t="shared" si="8"/>
        <v>117154</v>
      </c>
      <c r="S153" s="220">
        <f t="shared" si="8"/>
        <v>0</v>
      </c>
      <c r="T153" s="220">
        <f t="shared" si="8"/>
        <v>0</v>
      </c>
      <c r="U153" s="732">
        <f>+SUM(U12:U152)</f>
        <v>13693352</v>
      </c>
      <c r="V153" s="221">
        <f t="shared" si="6"/>
        <v>21265771</v>
      </c>
      <c r="W153" s="27"/>
    </row>
    <row r="154" spans="1:23" ht="12.6" customHeight="1" thickBot="1" x14ac:dyDescent="0.25">
      <c r="A154" s="6"/>
      <c r="B154" s="6"/>
      <c r="C154" s="32"/>
      <c r="D154" s="33"/>
      <c r="E154" s="34"/>
      <c r="F154" s="35"/>
      <c r="G154" s="35"/>
      <c r="H154" s="35"/>
      <c r="I154" s="108"/>
      <c r="J154" s="108"/>
      <c r="K154" s="108"/>
      <c r="L154" s="108"/>
      <c r="M154" s="33"/>
      <c r="N154" s="36"/>
      <c r="O154" s="355"/>
      <c r="P154" s="36"/>
      <c r="Q154" s="36"/>
      <c r="R154" s="36"/>
      <c r="S154" s="36"/>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x14ac:dyDescent="0.2">
      <c r="A156" s="6"/>
      <c r="B156" s="6"/>
      <c r="C156" s="6"/>
      <c r="D156" s="6"/>
      <c r="E156" s="6"/>
      <c r="F156" s="7"/>
      <c r="G156" s="7"/>
      <c r="H156" s="7"/>
      <c r="I156" s="7"/>
      <c r="J156" s="7"/>
      <c r="K156" s="7"/>
      <c r="L156" s="7"/>
      <c r="M156" s="6"/>
      <c r="N156" s="38"/>
      <c r="O156" s="38"/>
      <c r="P156" s="38"/>
      <c r="Q156" s="38"/>
      <c r="R156" s="38"/>
      <c r="S156" s="38"/>
      <c r="T156" s="38"/>
      <c r="U156" s="38"/>
      <c r="V156" s="38"/>
    </row>
    <row r="157" spans="1:23" ht="13.5" thickBot="1" x14ac:dyDescent="0.25">
      <c r="F157" s="3"/>
      <c r="G157" s="3"/>
      <c r="H157" s="3"/>
      <c r="I157" s="3"/>
      <c r="J157" s="3"/>
      <c r="K157" s="3"/>
      <c r="L157" s="3"/>
      <c r="V157" s="6"/>
    </row>
    <row r="158" spans="1:23" x14ac:dyDescent="0.2">
      <c r="C158" s="266"/>
      <c r="D158" s="267"/>
      <c r="E158" s="267"/>
      <c r="F158" s="268"/>
      <c r="G158" s="268"/>
      <c r="H158" s="269"/>
      <c r="I158" s="3"/>
      <c r="J158" s="3"/>
      <c r="K158" s="3"/>
      <c r="L158" s="3"/>
      <c r="V158" s="6"/>
    </row>
    <row r="159" spans="1:23" x14ac:dyDescent="0.2">
      <c r="C159" s="270"/>
      <c r="D159" s="16"/>
      <c r="E159" s="271" t="s">
        <v>212</v>
      </c>
      <c r="F159" s="15"/>
      <c r="G159" s="15"/>
      <c r="H159" s="31"/>
      <c r="I159" s="3"/>
      <c r="J159" s="3"/>
      <c r="K159" s="3"/>
      <c r="L159" s="3"/>
    </row>
    <row r="160" spans="1:23" x14ac:dyDescent="0.2">
      <c r="C160" s="270"/>
      <c r="D160" s="16"/>
      <c r="E160" s="3" t="s">
        <v>216</v>
      </c>
      <c r="F160" s="15" t="s">
        <v>209</v>
      </c>
      <c r="G160" s="272"/>
      <c r="H160" s="17"/>
      <c r="I160" s="3"/>
      <c r="J160" s="3"/>
      <c r="K160" s="3"/>
      <c r="L160" s="3"/>
    </row>
    <row r="161" spans="3:30" s="688" customFormat="1" x14ac:dyDescent="0.2">
      <c r="C161" s="684"/>
      <c r="D161" s="685"/>
      <c r="E161" s="639" t="s">
        <v>211</v>
      </c>
      <c r="F161" s="640"/>
      <c r="G161" s="686"/>
      <c r="H161" s="687"/>
      <c r="AC161" s="689"/>
      <c r="AD161" s="689"/>
    </row>
    <row r="162" spans="3:30" s="688" customFormat="1" x14ac:dyDescent="0.2">
      <c r="C162" s="684"/>
      <c r="D162" s="685"/>
      <c r="E162" s="639" t="s">
        <v>211</v>
      </c>
      <c r="F162" s="640"/>
      <c r="G162" s="686"/>
      <c r="H162" s="687"/>
      <c r="AC162" s="689"/>
      <c r="AD162" s="689"/>
    </row>
    <row r="163" spans="3:30" s="688" customFormat="1" x14ac:dyDescent="0.2">
      <c r="C163" s="684"/>
      <c r="D163" s="685"/>
      <c r="E163" s="639" t="s">
        <v>211</v>
      </c>
      <c r="F163" s="640"/>
      <c r="G163" s="686"/>
      <c r="H163" s="687"/>
      <c r="AC163" s="689"/>
      <c r="AD163" s="689"/>
    </row>
    <row r="164" spans="3:30" s="688" customFormat="1" x14ac:dyDescent="0.2">
      <c r="C164" s="684"/>
      <c r="D164" s="685"/>
      <c r="E164" s="639" t="s">
        <v>211</v>
      </c>
      <c r="F164" s="640"/>
      <c r="G164" s="686"/>
      <c r="H164" s="687"/>
      <c r="AC164" s="689"/>
      <c r="AD164" s="689"/>
    </row>
    <row r="165" spans="3:30" s="688" customFormat="1" x14ac:dyDescent="0.2">
      <c r="C165" s="684"/>
      <c r="D165" s="685"/>
      <c r="E165" s="639" t="s">
        <v>211</v>
      </c>
      <c r="F165" s="640"/>
      <c r="G165" s="686"/>
      <c r="H165" s="687"/>
      <c r="AC165" s="689"/>
      <c r="AD165" s="689"/>
    </row>
    <row r="166" spans="3:30" s="688" customFormat="1" x14ac:dyDescent="0.2">
      <c r="C166" s="684"/>
      <c r="D166" s="685"/>
      <c r="E166" s="639" t="s">
        <v>211</v>
      </c>
      <c r="F166" s="640"/>
      <c r="G166" s="686"/>
      <c r="H166" s="687"/>
      <c r="AC166" s="689"/>
      <c r="AD166" s="689"/>
    </row>
    <row r="167" spans="3:30" s="688" customFormat="1" x14ac:dyDescent="0.2">
      <c r="C167" s="684"/>
      <c r="D167" s="685"/>
      <c r="E167" s="639" t="s">
        <v>211</v>
      </c>
      <c r="F167" s="640"/>
      <c r="G167" s="686"/>
      <c r="H167" s="687"/>
      <c r="AC167" s="689"/>
      <c r="AD167" s="689"/>
    </row>
    <row r="168" spans="3:30" s="688" customFormat="1" x14ac:dyDescent="0.2">
      <c r="C168" s="684"/>
      <c r="D168" s="685"/>
      <c r="E168" s="639" t="s">
        <v>211</v>
      </c>
      <c r="F168" s="640"/>
      <c r="G168" s="686"/>
      <c r="H168" s="687"/>
      <c r="AC168" s="689"/>
      <c r="AD168" s="689"/>
    </row>
    <row r="169" spans="3:30" s="688" customFormat="1" x14ac:dyDescent="0.2">
      <c r="C169" s="684"/>
      <c r="D169" s="685"/>
      <c r="E169" s="639" t="s">
        <v>211</v>
      </c>
      <c r="F169" s="640"/>
      <c r="G169" s="686"/>
      <c r="H169" s="687"/>
      <c r="AB169" s="689"/>
      <c r="AC169" s="689"/>
    </row>
    <row r="170" spans="3:30" s="688" customFormat="1" x14ac:dyDescent="0.2">
      <c r="C170" s="684"/>
      <c r="D170" s="685"/>
      <c r="E170" s="639" t="s">
        <v>211</v>
      </c>
      <c r="F170" s="640"/>
      <c r="G170" s="686"/>
      <c r="H170" s="687"/>
      <c r="AC170" s="689"/>
      <c r="AD170" s="689"/>
    </row>
    <row r="171" spans="3:30" s="688" customFormat="1" x14ac:dyDescent="0.2">
      <c r="C171" s="684"/>
      <c r="D171" s="685"/>
      <c r="E171" s="639" t="s">
        <v>211</v>
      </c>
      <c r="F171" s="640"/>
      <c r="G171" s="686"/>
      <c r="H171" s="687"/>
      <c r="AC171" s="689"/>
      <c r="AD171" s="689"/>
    </row>
    <row r="172" spans="3:30" s="688" customFormat="1" x14ac:dyDescent="0.2">
      <c r="C172" s="684"/>
      <c r="D172" s="685"/>
      <c r="E172" s="639" t="s">
        <v>211</v>
      </c>
      <c r="F172" s="640"/>
      <c r="G172" s="686"/>
      <c r="H172" s="687"/>
      <c r="AC172" s="689"/>
      <c r="AD172" s="689"/>
    </row>
    <row r="173" spans="3:30" s="688" customFormat="1" x14ac:dyDescent="0.2">
      <c r="C173" s="684"/>
      <c r="D173" s="685"/>
      <c r="E173" s="639" t="s">
        <v>211</v>
      </c>
      <c r="F173" s="640"/>
      <c r="G173" s="686"/>
      <c r="H173" s="687"/>
      <c r="AC173" s="689"/>
      <c r="AD173" s="689"/>
    </row>
    <row r="174" spans="3:30" x14ac:dyDescent="0.2">
      <c r="C174" s="270"/>
      <c r="D174" s="16"/>
      <c r="E174" s="274" t="s">
        <v>87</v>
      </c>
      <c r="F174" s="275">
        <f>SUM(F161:F173)</f>
        <v>0</v>
      </c>
      <c r="G174" s="275"/>
      <c r="H174" s="17"/>
      <c r="I174" s="3"/>
      <c r="J174" s="3"/>
      <c r="K174" s="3"/>
      <c r="L174" s="3"/>
    </row>
    <row r="175" spans="3:30" x14ac:dyDescent="0.2">
      <c r="C175" s="270"/>
      <c r="D175" s="16"/>
      <c r="E175" s="274"/>
      <c r="F175" s="276"/>
      <c r="G175" s="276"/>
      <c r="H175" s="17"/>
      <c r="I175" s="3"/>
      <c r="J175" s="3"/>
      <c r="K175" s="3"/>
      <c r="L175" s="3"/>
    </row>
    <row r="176" spans="3:30" x14ac:dyDescent="0.2">
      <c r="C176" s="270"/>
      <c r="D176" s="16"/>
      <c r="E176" s="274" t="s">
        <v>213</v>
      </c>
      <c r="F176" s="277">
        <f>V152</f>
        <v>0</v>
      </c>
      <c r="G176" s="277"/>
      <c r="H176" s="17"/>
      <c r="I176" s="3"/>
      <c r="J176" s="3"/>
      <c r="K176" s="3"/>
      <c r="L176" s="3"/>
    </row>
    <row r="177" spans="3:12" x14ac:dyDescent="0.2">
      <c r="C177" s="270"/>
      <c r="D177" s="16"/>
      <c r="E177" s="30" t="s">
        <v>189</v>
      </c>
      <c r="F177" s="285">
        <f>F174-F176</f>
        <v>0</v>
      </c>
      <c r="G177" s="277"/>
      <c r="H177" s="17"/>
      <c r="I177" s="3"/>
      <c r="J177" s="3"/>
      <c r="K177" s="3"/>
      <c r="L177" s="3"/>
    </row>
    <row r="178" spans="3:12" ht="14.25" x14ac:dyDescent="0.2">
      <c r="C178" s="270"/>
      <c r="D178" s="16"/>
      <c r="E178" s="279" t="s">
        <v>210</v>
      </c>
      <c r="F178" s="290" t="str">
        <f>IF(F177="","",IF(F177=0,"OK","ISSUE"))</f>
        <v>OK</v>
      </c>
      <c r="G178" s="278"/>
      <c r="H178" s="17"/>
      <c r="I178" s="3"/>
      <c r="J178" s="3"/>
      <c r="K178" s="3"/>
      <c r="L178" s="3"/>
    </row>
    <row r="179" spans="3:12" x14ac:dyDescent="0.2">
      <c r="C179" s="270"/>
      <c r="D179" s="16"/>
      <c r="G179" s="280"/>
      <c r="H179" s="17"/>
      <c r="I179" s="3"/>
      <c r="J179" s="3"/>
      <c r="K179" s="3"/>
      <c r="L179" s="3"/>
    </row>
    <row r="180" spans="3:12" ht="13.5" thickBot="1" x14ac:dyDescent="0.25">
      <c r="C180" s="281"/>
      <c r="D180" s="282"/>
      <c r="E180" s="282"/>
      <c r="F180" s="283"/>
      <c r="G180" s="283"/>
      <c r="H180" s="284"/>
      <c r="I180" s="3"/>
      <c r="J180" s="3"/>
      <c r="K180" s="3"/>
      <c r="L180" s="3"/>
    </row>
    <row r="181" spans="3:12" x14ac:dyDescent="0.2">
      <c r="F181" s="3"/>
      <c r="G181" s="3"/>
      <c r="H181" s="3"/>
      <c r="I181" s="3"/>
      <c r="J181" s="3"/>
      <c r="K181" s="3"/>
      <c r="L181" s="3"/>
    </row>
    <row r="182" spans="3:12" x14ac:dyDescent="0.2">
      <c r="F182" s="3"/>
      <c r="G182" s="3"/>
      <c r="H182" s="3"/>
      <c r="I182" s="3"/>
      <c r="J182" s="3"/>
      <c r="K182" s="3"/>
      <c r="L182" s="3"/>
    </row>
    <row r="183" spans="3:12" x14ac:dyDescent="0.2">
      <c r="F183" s="3"/>
      <c r="G183" s="3"/>
      <c r="H183" s="3"/>
      <c r="I183" s="3"/>
      <c r="J183" s="3"/>
      <c r="K183" s="3"/>
      <c r="L183" s="3"/>
    </row>
    <row r="184" spans="3:12" x14ac:dyDescent="0.2">
      <c r="F184" s="3"/>
      <c r="G184" s="3"/>
      <c r="H184" s="3"/>
      <c r="I184" s="3"/>
      <c r="J184" s="3"/>
      <c r="K184" s="3"/>
      <c r="L184" s="3"/>
    </row>
    <row r="185" spans="3:12" x14ac:dyDescent="0.2">
      <c r="F185" s="3"/>
      <c r="G185" s="3"/>
      <c r="H185" s="3"/>
      <c r="I185" s="3"/>
      <c r="J185" s="3"/>
      <c r="K185" s="3"/>
      <c r="L185" s="3"/>
    </row>
    <row r="249" ht="13.5" customHeight="1" x14ac:dyDescent="0.2"/>
  </sheetData>
  <sheetProtection password="B0CC" sheet="1" objects="1" scenarios="1"/>
  <mergeCells count="13">
    <mergeCell ref="B4:E4"/>
    <mergeCell ref="H6:V6"/>
    <mergeCell ref="F8:F9"/>
    <mergeCell ref="H8:H9"/>
    <mergeCell ref="I8:I9"/>
    <mergeCell ref="J8:M8"/>
    <mergeCell ref="N8:P8"/>
    <mergeCell ref="Q8:Q9"/>
    <mergeCell ref="U8:U9"/>
    <mergeCell ref="V8:V9"/>
    <mergeCell ref="R8:R9"/>
    <mergeCell ref="S8:S9"/>
    <mergeCell ref="T8:T9"/>
  </mergeCells>
  <conditionalFormatting sqref="G178:G179 F177:F178">
    <cfRule type="cellIs" dxfId="77" priority="1" operator="equal">
      <formula>"OK"</formula>
    </cfRule>
    <cfRule type="cellIs" dxfId="76" priority="2" operator="equal">
      <formula>"ISSUE"</formula>
    </cfRule>
  </conditionalFormatting>
  <pageMargins left="0.25" right="0.25" top="0.75" bottom="0.75" header="0.3" footer="0.3"/>
  <pageSetup paperSize="8" scale="60" fitToHeight="0" orientation="landscape" r:id="rId1"/>
  <headerFooter alignWithMargins="0">
    <oddFooter>&amp;L&amp;"Arial,Bold"&amp;7&amp;F&amp;APrinted: &amp;T on &amp;D&amp;C&amp;"Arial,Bold"&amp;8Sheet 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79998168889431442"/>
    <pageSetUpPr fitToPage="1"/>
  </sheetPr>
  <dimension ref="A1:V201"/>
  <sheetViews>
    <sheetView zoomScale="80" zoomScaleNormal="80" zoomScalePageLayoutView="80" workbookViewId="0">
      <pane xSplit="5" ySplit="10" topLeftCell="G77"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33203125" style="6" bestFit="1" customWidth="1"/>
    <col min="5" max="5" width="71.33203125" style="6" bestFit="1" customWidth="1"/>
    <col min="6" max="6" width="27" style="7" customWidth="1"/>
    <col min="7" max="7" width="4" style="7" customWidth="1"/>
    <col min="8" max="17" width="25.1640625" style="6" customWidth="1"/>
    <col min="18" max="18" width="21.1640625" style="6" customWidth="1"/>
    <col min="19" max="19" width="3.83203125" style="6" customWidth="1"/>
    <col min="20" max="21" width="10.83203125" style="6"/>
    <col min="22" max="22" width="10.83203125" style="1"/>
    <col min="23" max="16384" width="10.83203125" style="6"/>
  </cols>
  <sheetData>
    <row r="1" spans="1:19" ht="7.35" customHeight="1" x14ac:dyDescent="0.2"/>
    <row r="2" spans="1:19" ht="18" x14ac:dyDescent="0.25">
      <c r="A2" s="5">
        <v>80</v>
      </c>
      <c r="B2" s="2" t="s">
        <v>452</v>
      </c>
      <c r="C2" s="49"/>
      <c r="F2" s="14"/>
    </row>
    <row r="3" spans="1:19" ht="16.350000000000001" customHeight="1" x14ac:dyDescent="0.25">
      <c r="B3" s="43" t="str">
        <f>'Revenue - Base year'!B3</f>
        <v>Mansfield (S)</v>
      </c>
      <c r="C3" s="49"/>
      <c r="F3" s="6"/>
      <c r="G3" s="6"/>
      <c r="N3" s="8"/>
      <c r="O3" s="8"/>
      <c r="P3" s="8"/>
      <c r="Q3" s="8"/>
    </row>
    <row r="4" spans="1:19" ht="13.5" thickBot="1" x14ac:dyDescent="0.25">
      <c r="B4" s="817"/>
      <c r="C4" s="817"/>
      <c r="D4" s="817"/>
      <c r="E4" s="817"/>
    </row>
    <row r="5" spans="1:19" ht="10.5" customHeight="1" x14ac:dyDescent="0.2">
      <c r="C5" s="9"/>
      <c r="D5" s="10"/>
      <c r="E5" s="10"/>
      <c r="F5" s="11"/>
      <c r="G5" s="107"/>
      <c r="H5" s="10"/>
      <c r="I5" s="10"/>
      <c r="J5" s="289"/>
      <c r="K5" s="10"/>
      <c r="L5" s="289"/>
      <c r="M5" s="289"/>
      <c r="N5" s="10"/>
      <c r="O5" s="289"/>
      <c r="P5" s="289"/>
      <c r="Q5" s="289"/>
      <c r="R5" s="10"/>
      <c r="S5" s="47"/>
    </row>
    <row r="6" spans="1:19" ht="13.5" customHeight="1" x14ac:dyDescent="0.2">
      <c r="C6" s="13"/>
      <c r="D6" s="45"/>
      <c r="E6" s="46"/>
      <c r="H6" s="821" t="str">
        <f>' Instructions'!C9</f>
        <v>2018-19</v>
      </c>
      <c r="I6" s="822"/>
      <c r="J6" s="823"/>
      <c r="K6" s="822"/>
      <c r="L6" s="823"/>
      <c r="M6" s="823"/>
      <c r="N6" s="822"/>
      <c r="O6" s="823"/>
      <c r="P6" s="823"/>
      <c r="Q6" s="823"/>
      <c r="R6" s="824"/>
      <c r="S6" s="31"/>
    </row>
    <row r="7" spans="1:19" ht="6.75" customHeight="1" x14ac:dyDescent="0.2">
      <c r="C7" s="13"/>
      <c r="D7" s="14"/>
      <c r="E7" s="29"/>
      <c r="F7" s="26"/>
      <c r="G7" s="26"/>
      <c r="H7" s="25"/>
      <c r="I7" s="30"/>
      <c r="J7" s="30"/>
      <c r="K7" s="30"/>
      <c r="L7" s="30"/>
      <c r="M7" s="30"/>
      <c r="N7" s="30"/>
      <c r="O7" s="30"/>
      <c r="P7" s="30"/>
      <c r="Q7" s="30"/>
      <c r="R7" s="30"/>
      <c r="S7" s="31"/>
    </row>
    <row r="8" spans="1:19" ht="38.25" x14ac:dyDescent="0.2">
      <c r="C8" s="13"/>
      <c r="D8" s="14"/>
      <c r="E8" s="63" t="s">
        <v>92</v>
      </c>
      <c r="F8" s="240" t="s">
        <v>113</v>
      </c>
      <c r="G8" s="26"/>
      <c r="H8" s="240" t="s">
        <v>79</v>
      </c>
      <c r="I8" s="240" t="s">
        <v>80</v>
      </c>
      <c r="J8" s="356" t="s">
        <v>259</v>
      </c>
      <c r="K8" s="240" t="s">
        <v>141</v>
      </c>
      <c r="L8" s="356" t="s">
        <v>337</v>
      </c>
      <c r="M8" s="356" t="s">
        <v>260</v>
      </c>
      <c r="N8" s="63" t="s">
        <v>82</v>
      </c>
      <c r="O8" s="357" t="s">
        <v>339</v>
      </c>
      <c r="P8" s="357" t="s">
        <v>334</v>
      </c>
      <c r="Q8" s="357" t="s">
        <v>336</v>
      </c>
      <c r="R8" s="97" t="s">
        <v>83</v>
      </c>
      <c r="S8" s="31"/>
    </row>
    <row r="9" spans="1:19" x14ac:dyDescent="0.2">
      <c r="C9" s="13"/>
      <c r="D9" s="14"/>
      <c r="E9" s="54"/>
      <c r="F9" s="134"/>
      <c r="G9" s="26"/>
      <c r="H9" s="134" t="s">
        <v>165</v>
      </c>
      <c r="I9" s="134" t="s">
        <v>165</v>
      </c>
      <c r="J9" s="134" t="s">
        <v>165</v>
      </c>
      <c r="K9" s="134" t="s">
        <v>165</v>
      </c>
      <c r="L9" s="134" t="s">
        <v>165</v>
      </c>
      <c r="M9" s="134" t="s">
        <v>165</v>
      </c>
      <c r="N9" s="134" t="s">
        <v>165</v>
      </c>
      <c r="O9" s="134" t="s">
        <v>165</v>
      </c>
      <c r="P9" s="134" t="s">
        <v>165</v>
      </c>
      <c r="Q9" s="134" t="s">
        <v>165</v>
      </c>
      <c r="R9" s="134" t="s">
        <v>165</v>
      </c>
      <c r="S9" s="31"/>
    </row>
    <row r="10" spans="1:19" ht="6.75" customHeight="1" x14ac:dyDescent="0.2">
      <c r="C10" s="13"/>
      <c r="D10" s="14"/>
      <c r="E10" s="29"/>
      <c r="F10" s="14"/>
      <c r="G10" s="26"/>
      <c r="H10" s="14"/>
      <c r="I10" s="14"/>
      <c r="J10" s="14"/>
      <c r="K10" s="14"/>
      <c r="L10" s="14"/>
      <c r="M10" s="14"/>
      <c r="N10" s="14"/>
      <c r="O10" s="14"/>
      <c r="P10" s="14"/>
      <c r="Q10" s="14"/>
      <c r="R10" s="14"/>
      <c r="S10" s="31"/>
    </row>
    <row r="11" spans="1:19" ht="12" customHeight="1" x14ac:dyDescent="0.2">
      <c r="C11" s="13"/>
      <c r="D11" s="19">
        <f>'Revenue - Base year'!D12</f>
        <v>1</v>
      </c>
      <c r="E11" s="65" t="str">
        <f>IF(OR('Services - Base year'!E10="",'Services - Base year'!E10="[Enter service]"),"",'Services - Base year'!E10)</f>
        <v>Aged and disability services</v>
      </c>
      <c r="F11" s="66" t="str">
        <f>IF(OR('Services - Base year'!F10="",'Services - Base year'!F10="[Select]"),"",'Services - Base year'!F10)</f>
        <v>External</v>
      </c>
      <c r="G11" s="26"/>
      <c r="H11" s="614">
        <v>597697</v>
      </c>
      <c r="I11" s="614">
        <v>151190</v>
      </c>
      <c r="J11" s="623">
        <v>0</v>
      </c>
      <c r="K11" s="623">
        <v>0</v>
      </c>
      <c r="L11" s="623">
        <v>0</v>
      </c>
      <c r="M11" s="623">
        <v>0</v>
      </c>
      <c r="N11" s="623">
        <v>0</v>
      </c>
      <c r="O11" s="623">
        <v>0</v>
      </c>
      <c r="P11" s="623"/>
      <c r="Q11" s="624"/>
      <c r="R11" s="372">
        <f>SUM(H11:Q11)</f>
        <v>748887</v>
      </c>
      <c r="S11" s="31"/>
    </row>
    <row r="12" spans="1:19" ht="12" customHeight="1" x14ac:dyDescent="0.2">
      <c r="C12" s="13"/>
      <c r="D12" s="19">
        <f>'Revenue - Base year'!D13</f>
        <v>2</v>
      </c>
      <c r="E12" s="65" t="str">
        <f>IF(OR('Services - Base year'!E11="",'Services - Base year'!E11="[Enter service]"),"",'Services - Base year'!E11)</f>
        <v>Arts, culture and library</v>
      </c>
      <c r="F12" s="66" t="str">
        <f>IF(OR('Services - Base year'!F11="",'Services - Base year'!F11="[Select]"),"",'Services - Base year'!F11)</f>
        <v>External</v>
      </c>
      <c r="G12" s="26"/>
      <c r="H12" s="625">
        <v>173425</v>
      </c>
      <c r="I12" s="625">
        <v>164016</v>
      </c>
      <c r="J12" s="625">
        <v>0</v>
      </c>
      <c r="K12" s="625">
        <v>0</v>
      </c>
      <c r="L12" s="625">
        <v>0</v>
      </c>
      <c r="M12" s="625">
        <v>0</v>
      </c>
      <c r="N12" s="625">
        <v>0</v>
      </c>
      <c r="O12" s="625">
        <v>0</v>
      </c>
      <c r="P12" s="625"/>
      <c r="Q12" s="626"/>
      <c r="R12" s="373">
        <f t="shared" ref="R12:R75" si="0">SUM(H12:Q12)</f>
        <v>337441</v>
      </c>
      <c r="S12" s="31"/>
    </row>
    <row r="13" spans="1:19" ht="12" customHeight="1" x14ac:dyDescent="0.2">
      <c r="C13" s="13"/>
      <c r="D13" s="19">
        <f>'Revenue - Base year'!D14</f>
        <v>3</v>
      </c>
      <c r="E13" s="65" t="str">
        <f>IF(OR('Services - Base year'!E12="",'Services - Base year'!E12="[Enter service]"),"",'Services - Base year'!E12)</f>
        <v>Building services</v>
      </c>
      <c r="F13" s="66" t="str">
        <f>IF(OR('Services - Base year'!F12="",'Services - Base year'!F12="[Select]"),"",'Services - Base year'!F12)</f>
        <v>External</v>
      </c>
      <c r="G13" s="26"/>
      <c r="H13" s="625">
        <v>0</v>
      </c>
      <c r="I13" s="625">
        <v>90350</v>
      </c>
      <c r="J13" s="625">
        <v>0</v>
      </c>
      <c r="K13" s="625">
        <v>0</v>
      </c>
      <c r="L13" s="625">
        <v>0</v>
      </c>
      <c r="M13" s="625">
        <v>0</v>
      </c>
      <c r="N13" s="625">
        <v>0</v>
      </c>
      <c r="O13" s="625">
        <v>0</v>
      </c>
      <c r="P13" s="625"/>
      <c r="Q13" s="626"/>
      <c r="R13" s="373">
        <f t="shared" si="0"/>
        <v>90350</v>
      </c>
      <c r="S13" s="31"/>
    </row>
    <row r="14" spans="1:19" ht="12" customHeight="1" x14ac:dyDescent="0.2">
      <c r="C14" s="13"/>
      <c r="D14" s="19">
        <f>'Revenue - Base year'!D15</f>
        <v>4</v>
      </c>
      <c r="E14" s="65" t="str">
        <f>IF(OR('Services - Base year'!E13="",'Services - Base year'!E13="[Enter service]"),"",'Services - Base year'!E13)</f>
        <v>Community assets and land management</v>
      </c>
      <c r="F14" s="66" t="str">
        <f>IF(OR('Services - Base year'!F13="",'Services - Base year'!F13="[Select]"),"",'Services - Base year'!F13)</f>
        <v>Internal</v>
      </c>
      <c r="G14" s="26"/>
      <c r="H14" s="625">
        <v>0</v>
      </c>
      <c r="I14" s="625">
        <v>72450</v>
      </c>
      <c r="J14" s="625">
        <v>0</v>
      </c>
      <c r="K14" s="625">
        <v>0</v>
      </c>
      <c r="L14" s="625">
        <v>0</v>
      </c>
      <c r="M14" s="625">
        <v>0</v>
      </c>
      <c r="N14" s="625">
        <v>0</v>
      </c>
      <c r="O14" s="625">
        <v>0</v>
      </c>
      <c r="P14" s="625"/>
      <c r="Q14" s="626"/>
      <c r="R14" s="373">
        <f t="shared" si="0"/>
        <v>72450</v>
      </c>
      <c r="S14" s="31"/>
    </row>
    <row r="15" spans="1:19" ht="12" customHeight="1" x14ac:dyDescent="0.2">
      <c r="C15" s="13"/>
      <c r="D15" s="19">
        <f>'Revenue - Base year'!D16</f>
        <v>5</v>
      </c>
      <c r="E15" s="65" t="str">
        <f>IF(OR('Services - Base year'!E14="",'Services - Base year'!E14="[Enter service]"),"",'Services - Base year'!E14)</f>
        <v>Community development</v>
      </c>
      <c r="F15" s="66" t="str">
        <f>IF(OR('Services - Base year'!F14="",'Services - Base year'!F14="[Select]"),"",'Services - Base year'!F14)</f>
        <v>External</v>
      </c>
      <c r="G15" s="26"/>
      <c r="H15" s="625">
        <v>470672</v>
      </c>
      <c r="I15" s="625">
        <v>154033</v>
      </c>
      <c r="J15" s="625">
        <v>0</v>
      </c>
      <c r="K15" s="625">
        <v>0</v>
      </c>
      <c r="L15" s="625">
        <v>0</v>
      </c>
      <c r="M15" s="625">
        <v>0</v>
      </c>
      <c r="N15" s="625">
        <v>1300</v>
      </c>
      <c r="O15" s="625">
        <v>0</v>
      </c>
      <c r="P15" s="625"/>
      <c r="Q15" s="626"/>
      <c r="R15" s="373">
        <f t="shared" si="0"/>
        <v>626005</v>
      </c>
      <c r="S15" s="31"/>
    </row>
    <row r="16" spans="1:19" ht="12" customHeight="1" x14ac:dyDescent="0.2">
      <c r="C16" s="13"/>
      <c r="D16" s="19">
        <f>'Revenue - Base year'!D17</f>
        <v>6</v>
      </c>
      <c r="E16" s="65" t="str">
        <f>IF(OR('Services - Base year'!E15="",'Services - Base year'!E15="[Enter service]"),"",'Services - Base year'!E15)</f>
        <v>Councillors</v>
      </c>
      <c r="F16" s="66" t="str">
        <f>IF(OR('Services - Base year'!F15="",'Services - Base year'!F15="[Select]"),"",'Services - Base year'!F15)</f>
        <v>Mixed</v>
      </c>
      <c r="G16" s="26"/>
      <c r="H16" s="625">
        <v>0</v>
      </c>
      <c r="I16" s="625">
        <v>78550</v>
      </c>
      <c r="J16" s="625">
        <v>0</v>
      </c>
      <c r="K16" s="625">
        <v>0</v>
      </c>
      <c r="L16" s="625">
        <v>0</v>
      </c>
      <c r="M16" s="625">
        <v>0</v>
      </c>
      <c r="N16" s="625">
        <v>158019</v>
      </c>
      <c r="O16" s="625">
        <v>0</v>
      </c>
      <c r="P16" s="625"/>
      <c r="Q16" s="626"/>
      <c r="R16" s="373">
        <f t="shared" si="0"/>
        <v>236569</v>
      </c>
      <c r="S16" s="31"/>
    </row>
    <row r="17" spans="3:19" ht="12" customHeight="1" x14ac:dyDescent="0.2">
      <c r="C17" s="13"/>
      <c r="D17" s="19">
        <f>'Revenue - Base year'!D18</f>
        <v>7</v>
      </c>
      <c r="E17" s="65" t="str">
        <f>IF(OR('Services - Base year'!E16="",'Services - Base year'!E16="[Enter service]"),"",'Services - Base year'!E16)</f>
        <v>Customer service and records</v>
      </c>
      <c r="F17" s="66" t="str">
        <f>IF(OR('Services - Base year'!F16="",'Services - Base year'!F16="[Select]"),"",'Services - Base year'!F16)</f>
        <v>Internal</v>
      </c>
      <c r="G17" s="26"/>
      <c r="H17" s="625">
        <v>377178</v>
      </c>
      <c r="I17" s="625">
        <v>176318</v>
      </c>
      <c r="J17" s="625">
        <v>0</v>
      </c>
      <c r="K17" s="625">
        <v>0</v>
      </c>
      <c r="L17" s="625">
        <v>0</v>
      </c>
      <c r="M17" s="625">
        <v>0</v>
      </c>
      <c r="N17" s="625">
        <v>0</v>
      </c>
      <c r="O17" s="625">
        <v>0</v>
      </c>
      <c r="P17" s="625"/>
      <c r="Q17" s="626"/>
      <c r="R17" s="373">
        <f t="shared" si="0"/>
        <v>553496</v>
      </c>
      <c r="S17" s="31"/>
    </row>
    <row r="18" spans="3:19" ht="12" customHeight="1" x14ac:dyDescent="0.2">
      <c r="C18" s="13"/>
      <c r="D18" s="19">
        <f>'Revenue - Base year'!D19</f>
        <v>8</v>
      </c>
      <c r="E18" s="65" t="str">
        <f>IF(OR('Services - Base year'!E17="",'Services - Base year'!E17="[Enter service]"),"",'Services - Base year'!E17)</f>
        <v>Development services management</v>
      </c>
      <c r="F18" s="66" t="str">
        <f>IF(OR('Services - Base year'!F17="",'Services - Base year'!F17="[Select]"),"",'Services - Base year'!F17)</f>
        <v>Mixed</v>
      </c>
      <c r="G18" s="26"/>
      <c r="H18" s="625">
        <v>305561</v>
      </c>
      <c r="I18" s="625">
        <v>37747</v>
      </c>
      <c r="J18" s="625">
        <v>0</v>
      </c>
      <c r="K18" s="625">
        <v>0</v>
      </c>
      <c r="L18" s="625">
        <v>0</v>
      </c>
      <c r="M18" s="625">
        <v>0</v>
      </c>
      <c r="N18" s="625">
        <v>0</v>
      </c>
      <c r="O18" s="625">
        <v>0</v>
      </c>
      <c r="P18" s="625"/>
      <c r="Q18" s="626"/>
      <c r="R18" s="373">
        <f t="shared" si="0"/>
        <v>343308</v>
      </c>
      <c r="S18" s="31"/>
    </row>
    <row r="19" spans="3:19" ht="12" customHeight="1" x14ac:dyDescent="0.2">
      <c r="C19" s="13"/>
      <c r="D19" s="19">
        <f>'Revenue - Base year'!D20</f>
        <v>9</v>
      </c>
      <c r="E19" s="65" t="str">
        <f>IF(OR('Services - Base year'!E18="",'Services - Base year'!E18="[Enter service]"),"",'Services - Base year'!E18)</f>
        <v>Economic development</v>
      </c>
      <c r="F19" s="66" t="str">
        <f>IF(OR('Services - Base year'!F18="",'Services - Base year'!F18="[Select]"),"",'Services - Base year'!F18)</f>
        <v>External</v>
      </c>
      <c r="G19" s="26"/>
      <c r="H19" s="625">
        <v>88582</v>
      </c>
      <c r="I19" s="625">
        <v>44499</v>
      </c>
      <c r="J19" s="625">
        <v>0</v>
      </c>
      <c r="K19" s="625">
        <v>0</v>
      </c>
      <c r="L19" s="625">
        <v>0</v>
      </c>
      <c r="M19" s="625">
        <v>0</v>
      </c>
      <c r="N19" s="625">
        <v>0</v>
      </c>
      <c r="O19" s="625">
        <v>0</v>
      </c>
      <c r="P19" s="625"/>
      <c r="Q19" s="626"/>
      <c r="R19" s="373">
        <f t="shared" si="0"/>
        <v>133081</v>
      </c>
      <c r="S19" s="31"/>
    </row>
    <row r="20" spans="3:19" ht="12" customHeight="1" x14ac:dyDescent="0.2">
      <c r="C20" s="13"/>
      <c r="D20" s="19">
        <f>'Revenue - Base year'!D21</f>
        <v>10</v>
      </c>
      <c r="E20" s="65" t="str">
        <f>IF(OR('Services - Base year'!E19="",'Services - Base year'!E19="[Enter service]"),"",'Services - Base year'!E19)</f>
        <v>Emergency management</v>
      </c>
      <c r="F20" s="66" t="str">
        <f>IF(OR('Services - Base year'!F19="",'Services - Base year'!F19="[Select]"),"",'Services - Base year'!F19)</f>
        <v>Mixed</v>
      </c>
      <c r="G20" s="26"/>
      <c r="H20" s="625">
        <v>101082</v>
      </c>
      <c r="I20" s="625">
        <v>122767</v>
      </c>
      <c r="J20" s="625">
        <v>0</v>
      </c>
      <c r="K20" s="625">
        <v>0</v>
      </c>
      <c r="L20" s="625">
        <v>0</v>
      </c>
      <c r="M20" s="625">
        <v>0</v>
      </c>
      <c r="N20" s="625">
        <v>0</v>
      </c>
      <c r="O20" s="625">
        <v>0</v>
      </c>
      <c r="P20" s="625"/>
      <c r="Q20" s="626"/>
      <c r="R20" s="373">
        <f t="shared" si="0"/>
        <v>223849</v>
      </c>
      <c r="S20" s="31"/>
    </row>
    <row r="21" spans="3:19" ht="12" customHeight="1" x14ac:dyDescent="0.2">
      <c r="C21" s="13"/>
      <c r="D21" s="19">
        <f>'Revenue - Base year'!D22</f>
        <v>11</v>
      </c>
      <c r="E21" s="65" t="str">
        <f>IF(OR('Services - Base year'!E20="",'Services - Base year'!E20="[Enter service]"),"",'Services - Base year'!E20)</f>
        <v>Environment</v>
      </c>
      <c r="F21" s="66" t="str">
        <f>IF(OR('Services - Base year'!F20="",'Services - Base year'!F20="[Select]"),"",'Services - Base year'!F20)</f>
        <v>Mixed</v>
      </c>
      <c r="G21" s="26"/>
      <c r="H21" s="625">
        <v>53943</v>
      </c>
      <c r="I21" s="625">
        <v>61137</v>
      </c>
      <c r="J21" s="625">
        <v>0</v>
      </c>
      <c r="K21" s="625">
        <v>0</v>
      </c>
      <c r="L21" s="625">
        <v>0</v>
      </c>
      <c r="M21" s="625">
        <v>0</v>
      </c>
      <c r="N21" s="625">
        <v>0</v>
      </c>
      <c r="O21" s="625">
        <v>0</v>
      </c>
      <c r="P21" s="625"/>
      <c r="Q21" s="626"/>
      <c r="R21" s="373">
        <f t="shared" si="0"/>
        <v>115080</v>
      </c>
      <c r="S21" s="31"/>
    </row>
    <row r="22" spans="3:19" ht="12" customHeight="1" x14ac:dyDescent="0.2">
      <c r="C22" s="13"/>
      <c r="D22" s="19">
        <f>'Revenue - Base year'!D23</f>
        <v>12</v>
      </c>
      <c r="E22" s="65" t="str">
        <f>IF(OR('Services - Base year'!E21="",'Services - Base year'!E21="[Enter service]"),"",'Services - Base year'!E21)</f>
        <v>Family services &amp; partnerships</v>
      </c>
      <c r="F22" s="66" t="str">
        <f>IF(OR('Services - Base year'!F21="",'Services - Base year'!F21="[Select]"),"",'Services - Base year'!F21)</f>
        <v>External</v>
      </c>
      <c r="G22" s="26"/>
      <c r="H22" s="625">
        <v>466138</v>
      </c>
      <c r="I22" s="625">
        <v>92024</v>
      </c>
      <c r="J22" s="625">
        <v>0</v>
      </c>
      <c r="K22" s="625">
        <v>0</v>
      </c>
      <c r="L22" s="625">
        <v>0</v>
      </c>
      <c r="M22" s="625">
        <v>0</v>
      </c>
      <c r="N22" s="625">
        <v>0</v>
      </c>
      <c r="O22" s="625">
        <v>0</v>
      </c>
      <c r="P22" s="625"/>
      <c r="Q22" s="626"/>
      <c r="R22" s="373">
        <f t="shared" si="0"/>
        <v>558162</v>
      </c>
      <c r="S22" s="31"/>
    </row>
    <row r="23" spans="3:19" ht="12" customHeight="1" x14ac:dyDescent="0.2">
      <c r="C23" s="13"/>
      <c r="D23" s="19">
        <f>'Revenue - Base year'!D24</f>
        <v>13</v>
      </c>
      <c r="E23" s="65" t="str">
        <f>IF(OR('Services - Base year'!E22="",'Services - Base year'!E22="[Enter service]"),"",'Services - Base year'!E22)</f>
        <v>Field services</v>
      </c>
      <c r="F23" s="66" t="str">
        <f>IF(OR('Services - Base year'!F22="",'Services - Base year'!F22="[Select]"),"",'Services - Base year'!F22)</f>
        <v>External</v>
      </c>
      <c r="G23" s="26"/>
      <c r="H23" s="625">
        <v>268311</v>
      </c>
      <c r="I23" s="625">
        <v>151202</v>
      </c>
      <c r="J23" s="625">
        <v>0</v>
      </c>
      <c r="K23" s="625">
        <v>0</v>
      </c>
      <c r="L23" s="625">
        <v>0</v>
      </c>
      <c r="M23" s="625">
        <v>0</v>
      </c>
      <c r="N23" s="625">
        <v>0</v>
      </c>
      <c r="O23" s="625">
        <v>0</v>
      </c>
      <c r="P23" s="625"/>
      <c r="Q23" s="626"/>
      <c r="R23" s="373">
        <f t="shared" si="0"/>
        <v>419513</v>
      </c>
      <c r="S23" s="31"/>
    </row>
    <row r="24" spans="3:19" ht="12" customHeight="1" x14ac:dyDescent="0.2">
      <c r="C24" s="13"/>
      <c r="D24" s="19">
        <f>'Revenue - Base year'!D25</f>
        <v>14</v>
      </c>
      <c r="E24" s="65" t="str">
        <f>IF(OR('Services - Base year'!E23="",'Services - Base year'!E23="[Enter service]"),"",'Services - Base year'!E23)</f>
        <v>Financial services</v>
      </c>
      <c r="F24" s="66" t="str">
        <f>IF(OR('Services - Base year'!F23="",'Services - Base year'!F23="[Select]"),"",'Services - Base year'!F23)</f>
        <v>Internal</v>
      </c>
      <c r="G24" s="26"/>
      <c r="H24" s="625">
        <v>528424</v>
      </c>
      <c r="I24" s="625">
        <v>48350</v>
      </c>
      <c r="J24" s="625">
        <v>0</v>
      </c>
      <c r="K24" s="625">
        <v>0</v>
      </c>
      <c r="L24" s="625">
        <v>0</v>
      </c>
      <c r="M24" s="625">
        <v>134456</v>
      </c>
      <c r="N24" s="625">
        <v>75000</v>
      </c>
      <c r="O24" s="625">
        <v>0</v>
      </c>
      <c r="P24" s="625"/>
      <c r="Q24" s="626"/>
      <c r="R24" s="373">
        <f t="shared" si="0"/>
        <v>786230</v>
      </c>
      <c r="S24" s="31"/>
    </row>
    <row r="25" spans="3:19" ht="12" customHeight="1" x14ac:dyDescent="0.2">
      <c r="C25" s="13"/>
      <c r="D25" s="19">
        <f>'Revenue - Base year'!D26</f>
        <v>15</v>
      </c>
      <c r="E25" s="65" t="str">
        <f>IF(OR('Services - Base year'!E24="",'Services - Base year'!E24="[Enter service]"),"",'Services - Base year'!E24)</f>
        <v>Governance</v>
      </c>
      <c r="F25" s="66" t="str">
        <f>IF(OR('Services - Base year'!F24="",'Services - Base year'!F24="[Select]"),"",'Services - Base year'!F24)</f>
        <v>Internal</v>
      </c>
      <c r="G25" s="26"/>
      <c r="H25" s="625">
        <v>461032</v>
      </c>
      <c r="I25" s="625">
        <v>127757</v>
      </c>
      <c r="J25" s="625">
        <v>0</v>
      </c>
      <c r="K25" s="625">
        <v>0</v>
      </c>
      <c r="L25" s="625">
        <v>0</v>
      </c>
      <c r="M25" s="625">
        <v>0</v>
      </c>
      <c r="N25" s="625">
        <v>9000</v>
      </c>
      <c r="O25" s="625">
        <v>0</v>
      </c>
      <c r="P25" s="625"/>
      <c r="Q25" s="626"/>
      <c r="R25" s="373">
        <f t="shared" si="0"/>
        <v>597789</v>
      </c>
      <c r="S25" s="31"/>
    </row>
    <row r="26" spans="3:19" ht="12" customHeight="1" x14ac:dyDescent="0.2">
      <c r="C26" s="13"/>
      <c r="D26" s="19">
        <f>'Revenue - Base year'!D27</f>
        <v>16</v>
      </c>
      <c r="E26" s="65" t="str">
        <f>IF(OR('Services - Base year'!E25="",'Services - Base year'!E25="[Enter service]"),"",'Services - Base year'!E25)</f>
        <v>Health</v>
      </c>
      <c r="F26" s="66" t="str">
        <f>IF(OR('Services - Base year'!F25="",'Services - Base year'!F25="[Select]"),"",'Services - Base year'!F25)</f>
        <v>External</v>
      </c>
      <c r="G26" s="26"/>
      <c r="H26" s="625">
        <v>196546</v>
      </c>
      <c r="I26" s="625">
        <v>41819</v>
      </c>
      <c r="J26" s="625">
        <v>0</v>
      </c>
      <c r="K26" s="625">
        <v>0</v>
      </c>
      <c r="L26" s="625">
        <v>0</v>
      </c>
      <c r="M26" s="625">
        <v>0</v>
      </c>
      <c r="N26" s="625">
        <v>0</v>
      </c>
      <c r="O26" s="625">
        <v>0</v>
      </c>
      <c r="P26" s="625"/>
      <c r="Q26" s="626"/>
      <c r="R26" s="373">
        <f t="shared" si="0"/>
        <v>238365</v>
      </c>
      <c r="S26" s="31"/>
    </row>
    <row r="27" spans="3:19" ht="12" customHeight="1" x14ac:dyDescent="0.2">
      <c r="C27" s="13"/>
      <c r="D27" s="19">
        <f>'Revenue - Base year'!D28</f>
        <v>17</v>
      </c>
      <c r="E27" s="65" t="str">
        <f>IF(OR('Services - Base year'!E26="",'Services - Base year'!E26="[Enter service]"),"",'Services - Base year'!E26)</f>
        <v>Human resources</v>
      </c>
      <c r="F27" s="66" t="str">
        <f>IF(OR('Services - Base year'!F26="",'Services - Base year'!F26="[Select]"),"",'Services - Base year'!F26)</f>
        <v>Internal</v>
      </c>
      <c r="G27" s="26"/>
      <c r="H27" s="625">
        <v>293015</v>
      </c>
      <c r="I27" s="625">
        <v>117319</v>
      </c>
      <c r="J27" s="625">
        <v>0</v>
      </c>
      <c r="K27" s="625">
        <v>0</v>
      </c>
      <c r="L27" s="625">
        <v>0</v>
      </c>
      <c r="M27" s="625">
        <v>0</v>
      </c>
      <c r="N27" s="625">
        <v>0</v>
      </c>
      <c r="O27" s="625">
        <v>0</v>
      </c>
      <c r="P27" s="625"/>
      <c r="Q27" s="626"/>
      <c r="R27" s="373">
        <f t="shared" si="0"/>
        <v>410334</v>
      </c>
      <c r="S27" s="31"/>
    </row>
    <row r="28" spans="3:19" ht="12" customHeight="1" x14ac:dyDescent="0.2">
      <c r="C28" s="13"/>
      <c r="D28" s="19">
        <f>'Revenue - Base year'!D29</f>
        <v>18</v>
      </c>
      <c r="E28" s="65" t="str">
        <f>IF(OR('Services - Base year'!E27="",'Services - Base year'!E27="[Enter service]"),"",'Services - Base year'!E27)</f>
        <v>Information technology</v>
      </c>
      <c r="F28" s="66" t="str">
        <f>IF(OR('Services - Base year'!F27="",'Services - Base year'!F27="[Select]"),"",'Services - Base year'!F27)</f>
        <v>Mixed</v>
      </c>
      <c r="G28" s="26"/>
      <c r="H28" s="625">
        <v>170359</v>
      </c>
      <c r="I28" s="625">
        <v>427700</v>
      </c>
      <c r="J28" s="625">
        <v>0</v>
      </c>
      <c r="K28" s="625">
        <v>0</v>
      </c>
      <c r="L28" s="625">
        <v>0</v>
      </c>
      <c r="M28" s="625">
        <v>0</v>
      </c>
      <c r="N28" s="625">
        <v>0</v>
      </c>
      <c r="O28" s="625">
        <v>0</v>
      </c>
      <c r="P28" s="625"/>
      <c r="Q28" s="626"/>
      <c r="R28" s="373">
        <f t="shared" si="0"/>
        <v>598059</v>
      </c>
      <c r="S28" s="31"/>
    </row>
    <row r="29" spans="3:19" ht="12" customHeight="1" x14ac:dyDescent="0.2">
      <c r="C29" s="13"/>
      <c r="D29" s="19">
        <f>'Revenue - Base year'!D30</f>
        <v>19</v>
      </c>
      <c r="E29" s="65" t="str">
        <f>IF(OR('Services - Base year'!E28="",'Services - Base year'!E28="[Enter service]"),"",'Services - Base year'!E28)</f>
        <v>Infrastructure management</v>
      </c>
      <c r="F29" s="66" t="str">
        <f>IF(OR('Services - Base year'!F28="",'Services - Base year'!F28="[Select]"),"",'Services - Base year'!F28)</f>
        <v>External</v>
      </c>
      <c r="G29" s="26"/>
      <c r="H29" s="625">
        <v>802259</v>
      </c>
      <c r="I29" s="625">
        <v>389833</v>
      </c>
      <c r="J29" s="625">
        <v>0</v>
      </c>
      <c r="K29" s="625">
        <v>3244345</v>
      </c>
      <c r="L29" s="625">
        <v>0</v>
      </c>
      <c r="M29" s="625">
        <v>0</v>
      </c>
      <c r="N29" s="625">
        <v>25445</v>
      </c>
      <c r="O29" s="625">
        <v>0</v>
      </c>
      <c r="P29" s="625"/>
      <c r="Q29" s="626"/>
      <c r="R29" s="373">
        <f t="shared" si="0"/>
        <v>4461882</v>
      </c>
      <c r="S29" s="31"/>
    </row>
    <row r="30" spans="3:19" ht="12" customHeight="1" x14ac:dyDescent="0.2">
      <c r="C30" s="13"/>
      <c r="D30" s="19">
        <f>'Revenue - Base year'!D31</f>
        <v>20</v>
      </c>
      <c r="E30" s="65" t="str">
        <f>IF(OR('Services - Base year'!E29="",'Services - Base year'!E29="[Enter service]"),"",'Services - Base year'!E29)</f>
        <v>Local laws</v>
      </c>
      <c r="F30" s="66" t="str">
        <f>IF(OR('Services - Base year'!F29="",'Services - Base year'!F29="[Select]"),"",'Services - Base year'!F29)</f>
        <v>External</v>
      </c>
      <c r="G30" s="26"/>
      <c r="H30" s="625">
        <v>165939</v>
      </c>
      <c r="I30" s="625">
        <v>49705</v>
      </c>
      <c r="J30" s="625">
        <v>0</v>
      </c>
      <c r="K30" s="625">
        <v>0</v>
      </c>
      <c r="L30" s="625">
        <v>0</v>
      </c>
      <c r="M30" s="625">
        <v>0</v>
      </c>
      <c r="N30" s="625">
        <v>0</v>
      </c>
      <c r="O30" s="625">
        <v>0</v>
      </c>
      <c r="P30" s="625"/>
      <c r="Q30" s="626"/>
      <c r="R30" s="373">
        <f t="shared" si="0"/>
        <v>215644</v>
      </c>
      <c r="S30" s="31"/>
    </row>
    <row r="31" spans="3:19" ht="12" customHeight="1" x14ac:dyDescent="0.2">
      <c r="C31" s="13"/>
      <c r="D31" s="19">
        <f>'Revenue - Base year'!D32</f>
        <v>21</v>
      </c>
      <c r="E31" s="65" t="str">
        <f>IF(OR('Services - Base year'!E30="",'Services - Base year'!E30="[Enter service]"),"",'Services - Base year'!E30)</f>
        <v>Other community services</v>
      </c>
      <c r="F31" s="66" t="str">
        <f>IF(OR('Services - Base year'!F30="",'Services - Base year'!F30="[Select]"),"",'Services - Base year'!F30)</f>
        <v>External</v>
      </c>
      <c r="G31" s="26"/>
      <c r="H31" s="625">
        <v>369335</v>
      </c>
      <c r="I31" s="625">
        <v>18500</v>
      </c>
      <c r="J31" s="625">
        <v>0</v>
      </c>
      <c r="K31" s="625">
        <v>0</v>
      </c>
      <c r="L31" s="625">
        <v>0</v>
      </c>
      <c r="M31" s="625">
        <v>0</v>
      </c>
      <c r="N31" s="625">
        <v>0</v>
      </c>
      <c r="O31" s="625">
        <v>0</v>
      </c>
      <c r="P31" s="625"/>
      <c r="Q31" s="626"/>
      <c r="R31" s="373">
        <f t="shared" si="0"/>
        <v>387835</v>
      </c>
      <c r="S31" s="31"/>
    </row>
    <row r="32" spans="3:19" ht="12" customHeight="1" x14ac:dyDescent="0.2">
      <c r="C32" s="13"/>
      <c r="D32" s="19">
        <f>'Revenue - Base year'!D33</f>
        <v>22</v>
      </c>
      <c r="E32" s="65" t="str">
        <f>IF(OR('Services - Base year'!E31="",'Services - Base year'!E31="[Enter service]"),"",'Services - Base year'!E31)</f>
        <v>Parks and gardens</v>
      </c>
      <c r="F32" s="66" t="str">
        <f>IF(OR('Services - Base year'!F31="",'Services - Base year'!F31="[Select]"),"",'Services - Base year'!F31)</f>
        <v>External</v>
      </c>
      <c r="G32" s="26"/>
      <c r="H32" s="625">
        <v>423927</v>
      </c>
      <c r="I32" s="625">
        <v>433905</v>
      </c>
      <c r="J32" s="625">
        <v>0</v>
      </c>
      <c r="K32" s="625">
        <v>0</v>
      </c>
      <c r="L32" s="625">
        <v>0</v>
      </c>
      <c r="M32" s="625">
        <v>0</v>
      </c>
      <c r="N32" s="625">
        <v>0</v>
      </c>
      <c r="O32" s="625">
        <v>0</v>
      </c>
      <c r="P32" s="625"/>
      <c r="Q32" s="626"/>
      <c r="R32" s="373">
        <f t="shared" si="0"/>
        <v>857832</v>
      </c>
      <c r="S32" s="31"/>
    </row>
    <row r="33" spans="3:19" ht="12" customHeight="1" x14ac:dyDescent="0.2">
      <c r="C33" s="13"/>
      <c r="D33" s="19">
        <f>'Revenue - Base year'!D34</f>
        <v>23</v>
      </c>
      <c r="E33" s="65" t="str">
        <f>IF(OR('Services - Base year'!E32="",'Services - Base year'!E32="[Enter service]"),"",'Services - Base year'!E32)</f>
        <v>Revenue services</v>
      </c>
      <c r="F33" s="66" t="str">
        <f>IF(OR('Services - Base year'!F32="",'Services - Base year'!F32="[Select]"),"",'Services - Base year'!F32)</f>
        <v>Mixed</v>
      </c>
      <c r="G33" s="26"/>
      <c r="H33" s="625">
        <v>232759</v>
      </c>
      <c r="I33" s="625">
        <v>54520</v>
      </c>
      <c r="J33" s="625">
        <v>0</v>
      </c>
      <c r="K33" s="625">
        <v>0</v>
      </c>
      <c r="L33" s="625">
        <v>0</v>
      </c>
      <c r="M33" s="625">
        <v>0</v>
      </c>
      <c r="N33" s="625">
        <v>0</v>
      </c>
      <c r="O33" s="625">
        <v>0</v>
      </c>
      <c r="P33" s="625"/>
      <c r="Q33" s="626"/>
      <c r="R33" s="373">
        <f t="shared" si="0"/>
        <v>287279</v>
      </c>
      <c r="S33" s="31"/>
    </row>
    <row r="34" spans="3:19" ht="12" customHeight="1" x14ac:dyDescent="0.2">
      <c r="C34" s="13"/>
      <c r="D34" s="19">
        <f>'Revenue - Base year'!D35</f>
        <v>24</v>
      </c>
      <c r="E34" s="65" t="str">
        <f>IF(OR('Services - Base year'!E33="",'Services - Base year'!E33="[Enter service]"),"",'Services - Base year'!E33)</f>
        <v>Risk management</v>
      </c>
      <c r="F34" s="66" t="str">
        <f>IF(OR('Services - Base year'!F33="",'Services - Base year'!F33="[Select]"),"",'Services - Base year'!F33)</f>
        <v>Mixed</v>
      </c>
      <c r="G34" s="26"/>
      <c r="H34" s="625">
        <v>59867</v>
      </c>
      <c r="I34" s="625">
        <v>206705</v>
      </c>
      <c r="J34" s="625">
        <v>0</v>
      </c>
      <c r="K34" s="625">
        <v>0</v>
      </c>
      <c r="L34" s="625">
        <v>0</v>
      </c>
      <c r="M34" s="625">
        <v>0</v>
      </c>
      <c r="N34" s="625">
        <v>26260</v>
      </c>
      <c r="O34" s="625">
        <v>0</v>
      </c>
      <c r="P34" s="625"/>
      <c r="Q34" s="626"/>
      <c r="R34" s="373">
        <f t="shared" si="0"/>
        <v>292832</v>
      </c>
      <c r="S34" s="31"/>
    </row>
    <row r="35" spans="3:19" ht="12" customHeight="1" x14ac:dyDescent="0.2">
      <c r="C35" s="13"/>
      <c r="D35" s="19">
        <f>'Revenue - Base year'!D36</f>
        <v>25</v>
      </c>
      <c r="E35" s="65" t="str">
        <f>IF(OR('Services - Base year'!E34="",'Services - Base year'!E34="[Enter service]"),"",'Services - Base year'!E34)</f>
        <v>Roads</v>
      </c>
      <c r="F35" s="66" t="str">
        <f>IF(OR('Services - Base year'!F34="",'Services - Base year'!F34="[Select]"),"",'Services - Base year'!F34)</f>
        <v>External</v>
      </c>
      <c r="G35" s="26"/>
      <c r="H35" s="625">
        <v>995693</v>
      </c>
      <c r="I35" s="625">
        <v>861852</v>
      </c>
      <c r="J35" s="625">
        <v>0</v>
      </c>
      <c r="K35" s="625">
        <v>0</v>
      </c>
      <c r="L35" s="625">
        <v>0</v>
      </c>
      <c r="M35" s="625">
        <v>0</v>
      </c>
      <c r="N35" s="625">
        <v>0</v>
      </c>
      <c r="O35" s="625">
        <v>0</v>
      </c>
      <c r="P35" s="625"/>
      <c r="Q35" s="626"/>
      <c r="R35" s="373">
        <f t="shared" si="0"/>
        <v>1857545</v>
      </c>
      <c r="S35" s="31"/>
    </row>
    <row r="36" spans="3:19" ht="12" customHeight="1" x14ac:dyDescent="0.2">
      <c r="C36" s="13"/>
      <c r="D36" s="19">
        <f>'Revenue - Base year'!D37</f>
        <v>26</v>
      </c>
      <c r="E36" s="65" t="str">
        <f>IF(OR('Services - Base year'!E35="",'Services - Base year'!E35="[Enter service]"),"",'Services - Base year'!E35)</f>
        <v>School crossing supervision</v>
      </c>
      <c r="F36" s="66" t="str">
        <f>IF(OR('Services - Base year'!F35="",'Services - Base year'!F35="[Select]"),"",'Services - Base year'!F35)</f>
        <v>External</v>
      </c>
      <c r="G36" s="26"/>
      <c r="H36" s="625">
        <v>73921</v>
      </c>
      <c r="I36" s="625">
        <v>100</v>
      </c>
      <c r="J36" s="625">
        <v>0</v>
      </c>
      <c r="K36" s="625">
        <v>0</v>
      </c>
      <c r="L36" s="625">
        <v>0</v>
      </c>
      <c r="M36" s="625">
        <v>0</v>
      </c>
      <c r="N36" s="625">
        <v>0</v>
      </c>
      <c r="O36" s="625">
        <v>0</v>
      </c>
      <c r="P36" s="625"/>
      <c r="Q36" s="626"/>
      <c r="R36" s="373">
        <f t="shared" si="0"/>
        <v>74021</v>
      </c>
      <c r="S36" s="31"/>
    </row>
    <row r="37" spans="3:19" ht="12" customHeight="1" x14ac:dyDescent="0.2">
      <c r="C37" s="13"/>
      <c r="D37" s="19">
        <f>'Revenue - Base year'!D38</f>
        <v>27</v>
      </c>
      <c r="E37" s="65" t="str">
        <f>IF(OR('Services - Base year'!E36="",'Services - Base year'!E36="[Enter service]"),"",'Services - Base year'!E36)</f>
        <v>Sport and recreation</v>
      </c>
      <c r="F37" s="66" t="str">
        <f>IF(OR('Services - Base year'!F36="",'Services - Base year'!F36="[Select]"),"",'Services - Base year'!F36)</f>
        <v>External</v>
      </c>
      <c r="G37" s="26"/>
      <c r="H37" s="625">
        <v>37689</v>
      </c>
      <c r="I37" s="625">
        <v>286048</v>
      </c>
      <c r="J37" s="625">
        <v>0</v>
      </c>
      <c r="K37" s="625">
        <v>0</v>
      </c>
      <c r="L37" s="625">
        <v>0</v>
      </c>
      <c r="M37" s="625">
        <v>0</v>
      </c>
      <c r="N37" s="625">
        <v>0</v>
      </c>
      <c r="O37" s="625">
        <v>0</v>
      </c>
      <c r="P37" s="625"/>
      <c r="Q37" s="626"/>
      <c r="R37" s="373">
        <f t="shared" si="0"/>
        <v>323737</v>
      </c>
      <c r="S37" s="31"/>
    </row>
    <row r="38" spans="3:19" ht="12" customHeight="1" x14ac:dyDescent="0.2">
      <c r="C38" s="13"/>
      <c r="D38" s="19">
        <f>'Revenue - Base year'!D39</f>
        <v>28</v>
      </c>
      <c r="E38" s="65" t="str">
        <f>IF(OR('Services - Base year'!E37="",'Services - Base year'!E37="[Enter service]"),"",'Services - Base year'!E37)</f>
        <v>Statutory planning</v>
      </c>
      <c r="F38" s="66" t="str">
        <f>IF(OR('Services - Base year'!F37="",'Services - Base year'!F37="[Select]"),"",'Services - Base year'!F37)</f>
        <v>External</v>
      </c>
      <c r="G38" s="26"/>
      <c r="H38" s="625">
        <v>270000</v>
      </c>
      <c r="I38" s="625">
        <v>76515</v>
      </c>
      <c r="J38" s="625">
        <v>0</v>
      </c>
      <c r="K38" s="625">
        <v>0</v>
      </c>
      <c r="L38" s="625">
        <v>0</v>
      </c>
      <c r="M38" s="625">
        <v>0</v>
      </c>
      <c r="N38" s="625">
        <v>0</v>
      </c>
      <c r="O38" s="625">
        <v>0</v>
      </c>
      <c r="P38" s="625"/>
      <c r="Q38" s="626"/>
      <c r="R38" s="373">
        <f t="shared" si="0"/>
        <v>346515</v>
      </c>
      <c r="S38" s="31"/>
    </row>
    <row r="39" spans="3:19" ht="12" customHeight="1" x14ac:dyDescent="0.2">
      <c r="C39" s="13"/>
      <c r="D39" s="19">
        <f>'Revenue - Base year'!D40</f>
        <v>29</v>
      </c>
      <c r="E39" s="65" t="str">
        <f>IF(OR('Services - Base year'!E38="",'Services - Base year'!E38="[Enter service]"),"",'Services - Base year'!E38)</f>
        <v>Strategic planning</v>
      </c>
      <c r="F39" s="66" t="str">
        <f>IF(OR('Services - Base year'!F38="",'Services - Base year'!F38="[Select]"),"",'Services - Base year'!F38)</f>
        <v>Mixed</v>
      </c>
      <c r="G39" s="26"/>
      <c r="H39" s="625">
        <v>19524</v>
      </c>
      <c r="I39" s="625">
        <v>258498</v>
      </c>
      <c r="J39" s="625">
        <v>0</v>
      </c>
      <c r="K39" s="625">
        <v>0</v>
      </c>
      <c r="L39" s="625">
        <v>0</v>
      </c>
      <c r="M39" s="625">
        <v>0</v>
      </c>
      <c r="N39" s="625">
        <v>0</v>
      </c>
      <c r="O39" s="625">
        <v>0</v>
      </c>
      <c r="P39" s="625"/>
      <c r="Q39" s="626"/>
      <c r="R39" s="373">
        <f t="shared" si="0"/>
        <v>278022</v>
      </c>
      <c r="S39" s="31"/>
    </row>
    <row r="40" spans="3:19" ht="12" customHeight="1" x14ac:dyDescent="0.2">
      <c r="C40" s="13"/>
      <c r="D40" s="19">
        <f>'Revenue - Base year'!D41</f>
        <v>30</v>
      </c>
      <c r="E40" s="65" t="str">
        <f>IF(OR('Services - Base year'!E39="",'Services - Base year'!E39="[Enter service]"),"",'Services - Base year'!E39)</f>
        <v>Tourism and events</v>
      </c>
      <c r="F40" s="66" t="str">
        <f>IF(OR('Services - Base year'!F39="",'Services - Base year'!F39="[Select]"),"",'Services - Base year'!F39)</f>
        <v>External</v>
      </c>
      <c r="G40" s="26"/>
      <c r="H40" s="625">
        <v>97092</v>
      </c>
      <c r="I40" s="625">
        <v>242312</v>
      </c>
      <c r="J40" s="625">
        <v>0</v>
      </c>
      <c r="K40" s="625">
        <v>0</v>
      </c>
      <c r="L40" s="625">
        <v>0</v>
      </c>
      <c r="M40" s="625">
        <v>0</v>
      </c>
      <c r="N40" s="625">
        <v>0</v>
      </c>
      <c r="O40" s="625">
        <v>0</v>
      </c>
      <c r="P40" s="625"/>
      <c r="Q40" s="626"/>
      <c r="R40" s="373">
        <f t="shared" si="0"/>
        <v>339404</v>
      </c>
      <c r="S40" s="31"/>
    </row>
    <row r="41" spans="3:19" ht="12" customHeight="1" x14ac:dyDescent="0.2">
      <c r="C41" s="13"/>
      <c r="D41" s="19">
        <f>'Revenue - Base year'!D42</f>
        <v>31</v>
      </c>
      <c r="E41" s="65" t="str">
        <f>IF(OR('Services - Base year'!E40="",'Services - Base year'!E40="[Enter service]"),"",'Services - Base year'!E40)</f>
        <v>Waste management</v>
      </c>
      <c r="F41" s="66" t="str">
        <f>IF(OR('Services - Base year'!F40="",'Services - Base year'!F40="[Select]"),"",'Services - Base year'!F40)</f>
        <v>External</v>
      </c>
      <c r="G41" s="26"/>
      <c r="H41" s="625">
        <v>79479</v>
      </c>
      <c r="I41" s="625">
        <v>2064707</v>
      </c>
      <c r="J41" s="625">
        <v>0</v>
      </c>
      <c r="K41" s="625">
        <v>0</v>
      </c>
      <c r="L41" s="625">
        <v>0</v>
      </c>
      <c r="M41" s="625">
        <v>0</v>
      </c>
      <c r="N41" s="625">
        <v>0</v>
      </c>
      <c r="O41" s="625">
        <v>0</v>
      </c>
      <c r="P41" s="625"/>
      <c r="Q41" s="626"/>
      <c r="R41" s="373">
        <f t="shared" si="0"/>
        <v>2144186</v>
      </c>
      <c r="S41" s="31"/>
    </row>
    <row r="42" spans="3:19" ht="12" customHeight="1" x14ac:dyDescent="0.2">
      <c r="C42" s="13"/>
      <c r="D42" s="19">
        <f>'Revenue - Base year'!D43</f>
        <v>32</v>
      </c>
      <c r="E42" s="65" t="str">
        <f>IF(OR('Services - Base year'!E41="",'Services - Base year'!E41="[Enter service]"),"",'Services - Base year'!E41)</f>
        <v/>
      </c>
      <c r="F42" s="66" t="str">
        <f>IF(OR('Services - Base year'!F41="",'Services - Base year'!F41="[Select]"),"",'Services - Base year'!F41)</f>
        <v/>
      </c>
      <c r="G42" s="26"/>
      <c r="H42" s="625"/>
      <c r="I42" s="625"/>
      <c r="J42" s="625"/>
      <c r="K42" s="625"/>
      <c r="L42" s="625"/>
      <c r="M42" s="625"/>
      <c r="N42" s="625"/>
      <c r="O42" s="625"/>
      <c r="P42" s="625"/>
      <c r="Q42" s="626"/>
      <c r="R42" s="373">
        <f t="shared" si="0"/>
        <v>0</v>
      </c>
      <c r="S42" s="31"/>
    </row>
    <row r="43" spans="3:19" ht="12" customHeight="1" x14ac:dyDescent="0.2">
      <c r="C43" s="13"/>
      <c r="D43" s="19">
        <f>'Revenue - Base year'!D44</f>
        <v>33</v>
      </c>
      <c r="E43" s="65" t="str">
        <f>IF(OR('Services - Base year'!E42="",'Services - Base year'!E42="[Enter service]"),"",'Services - Base year'!E42)</f>
        <v/>
      </c>
      <c r="F43" s="66" t="str">
        <f>IF(OR('Services - Base year'!F42="",'Services - Base year'!F42="[Select]"),"",'Services - Base year'!F42)</f>
        <v/>
      </c>
      <c r="G43" s="26"/>
      <c r="H43" s="625"/>
      <c r="I43" s="625"/>
      <c r="J43" s="625"/>
      <c r="K43" s="625"/>
      <c r="L43" s="625"/>
      <c r="M43" s="625"/>
      <c r="N43" s="625"/>
      <c r="O43" s="625"/>
      <c r="P43" s="625"/>
      <c r="Q43" s="626"/>
      <c r="R43" s="373">
        <f t="shared" si="0"/>
        <v>0</v>
      </c>
      <c r="S43" s="31"/>
    </row>
    <row r="44" spans="3:19" ht="12" customHeight="1" x14ac:dyDescent="0.2">
      <c r="C44" s="13"/>
      <c r="D44" s="19">
        <f>'Revenue - Base year'!D45</f>
        <v>34</v>
      </c>
      <c r="E44" s="65" t="str">
        <f>IF(OR('Services - Base year'!E43="",'Services - Base year'!E43="[Enter service]"),"",'Services - Base year'!E43)</f>
        <v/>
      </c>
      <c r="F44" s="66" t="str">
        <f>IF(OR('Services - Base year'!F43="",'Services - Base year'!F43="[Select]"),"",'Services - Base year'!F43)</f>
        <v/>
      </c>
      <c r="G44" s="26"/>
      <c r="H44" s="625"/>
      <c r="I44" s="625"/>
      <c r="J44" s="625"/>
      <c r="K44" s="625"/>
      <c r="L44" s="625"/>
      <c r="M44" s="625"/>
      <c r="N44" s="625"/>
      <c r="O44" s="625"/>
      <c r="P44" s="625"/>
      <c r="Q44" s="626"/>
      <c r="R44" s="373">
        <f t="shared" si="0"/>
        <v>0</v>
      </c>
      <c r="S44" s="31"/>
    </row>
    <row r="45" spans="3:19" ht="12" customHeight="1" x14ac:dyDescent="0.2">
      <c r="C45" s="13"/>
      <c r="D45" s="19">
        <f>'Revenue - Base year'!D46</f>
        <v>35</v>
      </c>
      <c r="E45" s="65" t="str">
        <f>IF(OR('Services - Base year'!E44="",'Services - Base year'!E44="[Enter service]"),"",'Services - Base year'!E44)</f>
        <v/>
      </c>
      <c r="F45" s="66" t="str">
        <f>IF(OR('Services - Base year'!F44="",'Services - Base year'!F44="[Select]"),"",'Services - Base year'!F44)</f>
        <v/>
      </c>
      <c r="G45" s="26"/>
      <c r="H45" s="625"/>
      <c r="I45" s="625"/>
      <c r="J45" s="625"/>
      <c r="K45" s="625"/>
      <c r="L45" s="625"/>
      <c r="M45" s="625"/>
      <c r="N45" s="625"/>
      <c r="O45" s="625"/>
      <c r="P45" s="625"/>
      <c r="Q45" s="626"/>
      <c r="R45" s="373">
        <f t="shared" si="0"/>
        <v>0</v>
      </c>
      <c r="S45" s="31"/>
    </row>
    <row r="46" spans="3:19" ht="12" customHeight="1" x14ac:dyDescent="0.2">
      <c r="C46" s="13"/>
      <c r="D46" s="19">
        <f>'Revenue - Base year'!D47</f>
        <v>36</v>
      </c>
      <c r="E46" s="65" t="str">
        <f>IF(OR('Services - Base year'!E45="",'Services - Base year'!E45="[Enter service]"),"",'Services - Base year'!E45)</f>
        <v/>
      </c>
      <c r="F46" s="66" t="str">
        <f>IF(OR('Services - Base year'!F45="",'Services - Base year'!F45="[Select]"),"",'Services - Base year'!F45)</f>
        <v/>
      </c>
      <c r="G46" s="26"/>
      <c r="H46" s="625"/>
      <c r="I46" s="625"/>
      <c r="J46" s="625"/>
      <c r="K46" s="625"/>
      <c r="L46" s="625"/>
      <c r="M46" s="625"/>
      <c r="N46" s="625"/>
      <c r="O46" s="625"/>
      <c r="P46" s="625"/>
      <c r="Q46" s="626"/>
      <c r="R46" s="373">
        <f t="shared" si="0"/>
        <v>0</v>
      </c>
      <c r="S46" s="31"/>
    </row>
    <row r="47" spans="3:19" ht="12" customHeight="1" x14ac:dyDescent="0.2">
      <c r="C47" s="13"/>
      <c r="D47" s="19">
        <f>'Revenue - Base year'!D48</f>
        <v>37</v>
      </c>
      <c r="E47" s="65" t="str">
        <f>IF(OR('Services - Base year'!E46="",'Services - Base year'!E46="[Enter service]"),"",'Services - Base year'!E46)</f>
        <v/>
      </c>
      <c r="F47" s="66" t="str">
        <f>IF(OR('Services - Base year'!F46="",'Services - Base year'!F46="[Select]"),"",'Services - Base year'!F46)</f>
        <v/>
      </c>
      <c r="G47" s="26"/>
      <c r="H47" s="625"/>
      <c r="I47" s="625"/>
      <c r="J47" s="625"/>
      <c r="K47" s="625"/>
      <c r="L47" s="625"/>
      <c r="M47" s="625"/>
      <c r="N47" s="625"/>
      <c r="O47" s="625"/>
      <c r="P47" s="625"/>
      <c r="Q47" s="626"/>
      <c r="R47" s="373">
        <f t="shared" si="0"/>
        <v>0</v>
      </c>
      <c r="S47" s="31"/>
    </row>
    <row r="48" spans="3:19" ht="12" customHeight="1" x14ac:dyDescent="0.2">
      <c r="C48" s="13"/>
      <c r="D48" s="19">
        <f>'Revenue - Base year'!D49</f>
        <v>38</v>
      </c>
      <c r="E48" s="65" t="str">
        <f>IF(OR('Services - Base year'!E47="",'Services - Base year'!E47="[Enter service]"),"",'Services - Base year'!E47)</f>
        <v/>
      </c>
      <c r="F48" s="66" t="str">
        <f>IF(OR('Services - Base year'!F47="",'Services - Base year'!F47="[Select]"),"",'Services - Base year'!F47)</f>
        <v/>
      </c>
      <c r="G48" s="26"/>
      <c r="H48" s="625"/>
      <c r="I48" s="625"/>
      <c r="J48" s="625"/>
      <c r="K48" s="625"/>
      <c r="L48" s="625"/>
      <c r="M48" s="625"/>
      <c r="N48" s="625"/>
      <c r="O48" s="625"/>
      <c r="P48" s="625"/>
      <c r="Q48" s="626"/>
      <c r="R48" s="373">
        <f t="shared" si="0"/>
        <v>0</v>
      </c>
      <c r="S48" s="31"/>
    </row>
    <row r="49" spans="3:19" ht="12" customHeight="1" x14ac:dyDescent="0.2">
      <c r="C49" s="13"/>
      <c r="D49" s="19">
        <f>'Revenue - Base year'!D50</f>
        <v>39</v>
      </c>
      <c r="E49" s="65" t="str">
        <f>IF(OR('Services - Base year'!E48="",'Services - Base year'!E48="[Enter service]"),"",'Services - Base year'!E48)</f>
        <v/>
      </c>
      <c r="F49" s="66" t="str">
        <f>IF(OR('Services - Base year'!F48="",'Services - Base year'!F48="[Select]"),"",'Services - Base year'!F48)</f>
        <v/>
      </c>
      <c r="G49" s="26"/>
      <c r="H49" s="625"/>
      <c r="I49" s="625"/>
      <c r="J49" s="625"/>
      <c r="K49" s="625"/>
      <c r="L49" s="625"/>
      <c r="M49" s="625"/>
      <c r="N49" s="625"/>
      <c r="O49" s="625"/>
      <c r="P49" s="625"/>
      <c r="Q49" s="626"/>
      <c r="R49" s="373">
        <f t="shared" si="0"/>
        <v>0</v>
      </c>
      <c r="S49" s="31"/>
    </row>
    <row r="50" spans="3:19" ht="12" customHeight="1" x14ac:dyDescent="0.2">
      <c r="C50" s="13"/>
      <c r="D50" s="19">
        <f>'Revenue - Base year'!D51</f>
        <v>40</v>
      </c>
      <c r="E50" s="65" t="str">
        <f>IF(OR('Services - Base year'!E49="",'Services - Base year'!E49="[Enter service]"),"",'Services - Base year'!E49)</f>
        <v/>
      </c>
      <c r="F50" s="66" t="str">
        <f>IF(OR('Services - Base year'!F49="",'Services - Base year'!F49="[Select]"),"",'Services - Base year'!F49)</f>
        <v/>
      </c>
      <c r="G50" s="26"/>
      <c r="H50" s="625"/>
      <c r="I50" s="625"/>
      <c r="J50" s="625"/>
      <c r="K50" s="625"/>
      <c r="L50" s="625"/>
      <c r="M50" s="625"/>
      <c r="N50" s="625"/>
      <c r="O50" s="625"/>
      <c r="P50" s="625"/>
      <c r="Q50" s="626"/>
      <c r="R50" s="373">
        <f t="shared" si="0"/>
        <v>0</v>
      </c>
      <c r="S50" s="31"/>
    </row>
    <row r="51" spans="3:19" ht="12" customHeight="1" x14ac:dyDescent="0.2">
      <c r="C51" s="13"/>
      <c r="D51" s="19">
        <f>'Revenue - Base year'!D52</f>
        <v>41</v>
      </c>
      <c r="E51" s="65" t="str">
        <f>IF(OR('Services - Base year'!E50="",'Services - Base year'!E50="[Enter service]"),"",'Services - Base year'!E50)</f>
        <v/>
      </c>
      <c r="F51" s="66" t="str">
        <f>IF(OR('Services - Base year'!F50="",'Services - Base year'!F50="[Select]"),"",'Services - Base year'!F50)</f>
        <v/>
      </c>
      <c r="G51" s="26"/>
      <c r="H51" s="625"/>
      <c r="I51" s="625"/>
      <c r="J51" s="625"/>
      <c r="K51" s="625"/>
      <c r="L51" s="625"/>
      <c r="M51" s="625"/>
      <c r="N51" s="625"/>
      <c r="O51" s="625"/>
      <c r="P51" s="625"/>
      <c r="Q51" s="626"/>
      <c r="R51" s="373">
        <f t="shared" si="0"/>
        <v>0</v>
      </c>
      <c r="S51" s="31"/>
    </row>
    <row r="52" spans="3:19" ht="12" customHeight="1" x14ac:dyDescent="0.2">
      <c r="C52" s="13"/>
      <c r="D52" s="19">
        <f>'Revenue - Base year'!D53</f>
        <v>42</v>
      </c>
      <c r="E52" s="65" t="str">
        <f>IF(OR('Services - Base year'!E51="",'Services - Base year'!E51="[Enter service]"),"",'Services - Base year'!E51)</f>
        <v/>
      </c>
      <c r="F52" s="66" t="str">
        <f>IF(OR('Services - Base year'!F51="",'Services - Base year'!F51="[Select]"),"",'Services - Base year'!F51)</f>
        <v/>
      </c>
      <c r="G52" s="26"/>
      <c r="H52" s="625"/>
      <c r="I52" s="625"/>
      <c r="J52" s="625"/>
      <c r="K52" s="625"/>
      <c r="L52" s="625"/>
      <c r="M52" s="625"/>
      <c r="N52" s="625"/>
      <c r="O52" s="625"/>
      <c r="P52" s="625"/>
      <c r="Q52" s="626"/>
      <c r="R52" s="373">
        <f t="shared" si="0"/>
        <v>0</v>
      </c>
      <c r="S52" s="31"/>
    </row>
    <row r="53" spans="3:19" ht="12" customHeight="1" x14ac:dyDescent="0.2">
      <c r="C53" s="13"/>
      <c r="D53" s="19">
        <f>'Revenue - Base year'!D54</f>
        <v>43</v>
      </c>
      <c r="E53" s="65" t="str">
        <f>IF(OR('Services - Base year'!E52="",'Services - Base year'!E52="[Enter service]"),"",'Services - Base year'!E52)</f>
        <v/>
      </c>
      <c r="F53" s="66" t="str">
        <f>IF(OR('Services - Base year'!F52="",'Services - Base year'!F52="[Select]"),"",'Services - Base year'!F52)</f>
        <v/>
      </c>
      <c r="G53" s="26"/>
      <c r="H53" s="625"/>
      <c r="I53" s="625"/>
      <c r="J53" s="625"/>
      <c r="K53" s="625"/>
      <c r="L53" s="625"/>
      <c r="M53" s="625"/>
      <c r="N53" s="625"/>
      <c r="O53" s="625"/>
      <c r="P53" s="625"/>
      <c r="Q53" s="626"/>
      <c r="R53" s="373">
        <f t="shared" si="0"/>
        <v>0</v>
      </c>
      <c r="S53" s="31"/>
    </row>
    <row r="54" spans="3:19" ht="12" customHeight="1" x14ac:dyDescent="0.2">
      <c r="C54" s="13"/>
      <c r="D54" s="19">
        <f>'Revenue - Base year'!D55</f>
        <v>44</v>
      </c>
      <c r="E54" s="65" t="str">
        <f>IF(OR('Services - Base year'!E53="",'Services - Base year'!E53="[Enter service]"),"",'Services - Base year'!E53)</f>
        <v/>
      </c>
      <c r="F54" s="66" t="str">
        <f>IF(OR('Services - Base year'!F53="",'Services - Base year'!F53="[Select]"),"",'Services - Base year'!F53)</f>
        <v/>
      </c>
      <c r="G54" s="26"/>
      <c r="H54" s="625"/>
      <c r="I54" s="625"/>
      <c r="J54" s="625"/>
      <c r="K54" s="625"/>
      <c r="L54" s="625"/>
      <c r="M54" s="625"/>
      <c r="N54" s="625"/>
      <c r="O54" s="625"/>
      <c r="P54" s="625"/>
      <c r="Q54" s="626"/>
      <c r="R54" s="373">
        <f t="shared" si="0"/>
        <v>0</v>
      </c>
      <c r="S54" s="31"/>
    </row>
    <row r="55" spans="3:19" ht="12" customHeight="1" x14ac:dyDescent="0.2">
      <c r="C55" s="13"/>
      <c r="D55" s="19">
        <f>'Revenue - Base year'!D56</f>
        <v>45</v>
      </c>
      <c r="E55" s="65" t="str">
        <f>IF(OR('Services - Base year'!E54="",'Services - Base year'!E54="[Enter service]"),"",'Services - Base year'!E54)</f>
        <v/>
      </c>
      <c r="F55" s="66" t="str">
        <f>IF(OR('Services - Base year'!F54="",'Services - Base year'!F54="[Select]"),"",'Services - Base year'!F54)</f>
        <v/>
      </c>
      <c r="G55" s="26"/>
      <c r="H55" s="625"/>
      <c r="I55" s="625"/>
      <c r="J55" s="625"/>
      <c r="K55" s="625"/>
      <c r="L55" s="625"/>
      <c r="M55" s="625"/>
      <c r="N55" s="625"/>
      <c r="O55" s="625"/>
      <c r="P55" s="625"/>
      <c r="Q55" s="626"/>
      <c r="R55" s="373">
        <f t="shared" si="0"/>
        <v>0</v>
      </c>
      <c r="S55" s="31"/>
    </row>
    <row r="56" spans="3:19" ht="12" customHeight="1" x14ac:dyDescent="0.2">
      <c r="C56" s="13"/>
      <c r="D56" s="19">
        <f>'Revenue - Base year'!D57</f>
        <v>46</v>
      </c>
      <c r="E56" s="65" t="str">
        <f>IF(OR('Services - Base year'!E55="",'Services - Base year'!E55="[Enter service]"),"",'Services - Base year'!E55)</f>
        <v/>
      </c>
      <c r="F56" s="66" t="str">
        <f>IF(OR('Services - Base year'!F55="",'Services - Base year'!F55="[Select]"),"",'Services - Base year'!F55)</f>
        <v/>
      </c>
      <c r="G56" s="26"/>
      <c r="H56" s="625"/>
      <c r="I56" s="625"/>
      <c r="J56" s="625"/>
      <c r="K56" s="625"/>
      <c r="L56" s="625"/>
      <c r="M56" s="625"/>
      <c r="N56" s="625"/>
      <c r="O56" s="625"/>
      <c r="P56" s="625"/>
      <c r="Q56" s="626"/>
      <c r="R56" s="373">
        <f t="shared" si="0"/>
        <v>0</v>
      </c>
      <c r="S56" s="31"/>
    </row>
    <row r="57" spans="3:19" ht="12" customHeight="1" x14ac:dyDescent="0.2">
      <c r="C57" s="13"/>
      <c r="D57" s="19">
        <f>'Revenue - Base year'!D58</f>
        <v>47</v>
      </c>
      <c r="E57" s="65" t="str">
        <f>IF(OR('Services - Base year'!E56="",'Services - Base year'!E56="[Enter service]"),"",'Services - Base year'!E56)</f>
        <v/>
      </c>
      <c r="F57" s="66" t="str">
        <f>IF(OR('Services - Base year'!F56="",'Services - Base year'!F56="[Select]"),"",'Services - Base year'!F56)</f>
        <v/>
      </c>
      <c r="G57" s="26"/>
      <c r="H57" s="625"/>
      <c r="I57" s="625"/>
      <c r="J57" s="625"/>
      <c r="K57" s="625"/>
      <c r="L57" s="625"/>
      <c r="M57" s="625"/>
      <c r="N57" s="625"/>
      <c r="O57" s="625"/>
      <c r="P57" s="625"/>
      <c r="Q57" s="626"/>
      <c r="R57" s="373">
        <f t="shared" si="0"/>
        <v>0</v>
      </c>
      <c r="S57" s="31"/>
    </row>
    <row r="58" spans="3:19" ht="12" customHeight="1" x14ac:dyDescent="0.2">
      <c r="C58" s="13"/>
      <c r="D58" s="19">
        <f>'Revenue - Base year'!D59</f>
        <v>48</v>
      </c>
      <c r="E58" s="65" t="str">
        <f>IF(OR('Services - Base year'!E57="",'Services - Base year'!E57="[Enter service]"),"",'Services - Base year'!E57)</f>
        <v/>
      </c>
      <c r="F58" s="66" t="str">
        <f>IF(OR('Services - Base year'!F57="",'Services - Base year'!F57="[Select]"),"",'Services - Base year'!F57)</f>
        <v/>
      </c>
      <c r="G58" s="26"/>
      <c r="H58" s="625"/>
      <c r="I58" s="625"/>
      <c r="J58" s="625"/>
      <c r="K58" s="625"/>
      <c r="L58" s="625"/>
      <c r="M58" s="625"/>
      <c r="N58" s="625"/>
      <c r="O58" s="625"/>
      <c r="P58" s="625"/>
      <c r="Q58" s="626"/>
      <c r="R58" s="373">
        <f t="shared" si="0"/>
        <v>0</v>
      </c>
      <c r="S58" s="31"/>
    </row>
    <row r="59" spans="3:19" ht="12" customHeight="1" x14ac:dyDescent="0.2">
      <c r="C59" s="13"/>
      <c r="D59" s="19">
        <f>'Revenue - Base year'!D60</f>
        <v>49</v>
      </c>
      <c r="E59" s="65" t="str">
        <f>IF(OR('Services - Base year'!E58="",'Services - Base year'!E58="[Enter service]"),"",'Services - Base year'!E58)</f>
        <v/>
      </c>
      <c r="F59" s="66" t="str">
        <f>IF(OR('Services - Base year'!F58="",'Services - Base year'!F58="[Select]"),"",'Services - Base year'!F58)</f>
        <v/>
      </c>
      <c r="G59" s="26"/>
      <c r="H59" s="625"/>
      <c r="I59" s="625"/>
      <c r="J59" s="625"/>
      <c r="K59" s="625"/>
      <c r="L59" s="625"/>
      <c r="M59" s="625"/>
      <c r="N59" s="625"/>
      <c r="O59" s="625"/>
      <c r="P59" s="625"/>
      <c r="Q59" s="626"/>
      <c r="R59" s="373">
        <f t="shared" si="0"/>
        <v>0</v>
      </c>
      <c r="S59" s="31"/>
    </row>
    <row r="60" spans="3:19" ht="12" customHeight="1" x14ac:dyDescent="0.2">
      <c r="C60" s="13"/>
      <c r="D60" s="19">
        <f>'Revenue - Base year'!D61</f>
        <v>50</v>
      </c>
      <c r="E60" s="65" t="str">
        <f>IF(OR('Services - Base year'!E59="",'Services - Base year'!E59="[Enter service]"),"",'Services - Base year'!E59)</f>
        <v/>
      </c>
      <c r="F60" s="66" t="str">
        <f>IF(OR('Services - Base year'!F59="",'Services - Base year'!F59="[Select]"),"",'Services - Base year'!F59)</f>
        <v/>
      </c>
      <c r="G60" s="26"/>
      <c r="H60" s="625"/>
      <c r="I60" s="625"/>
      <c r="J60" s="625"/>
      <c r="K60" s="625"/>
      <c r="L60" s="625"/>
      <c r="M60" s="625"/>
      <c r="N60" s="625"/>
      <c r="O60" s="625"/>
      <c r="P60" s="625"/>
      <c r="Q60" s="626"/>
      <c r="R60" s="373">
        <f t="shared" si="0"/>
        <v>0</v>
      </c>
      <c r="S60" s="31"/>
    </row>
    <row r="61" spans="3:19" ht="12" customHeight="1" x14ac:dyDescent="0.2">
      <c r="C61" s="13"/>
      <c r="D61" s="19">
        <f>'Revenue - Base year'!D62</f>
        <v>51</v>
      </c>
      <c r="E61" s="65" t="str">
        <f>IF(OR('Services - Base year'!E60="",'Services - Base year'!E60="[Enter service]"),"",'Services - Base year'!E60)</f>
        <v/>
      </c>
      <c r="F61" s="66" t="str">
        <f>IF(OR('Services - Base year'!F60="",'Services - Base year'!F60="[Select]"),"",'Services - Base year'!F60)</f>
        <v/>
      </c>
      <c r="G61" s="26"/>
      <c r="H61" s="625"/>
      <c r="I61" s="625"/>
      <c r="J61" s="625"/>
      <c r="K61" s="625"/>
      <c r="L61" s="625"/>
      <c r="M61" s="625"/>
      <c r="N61" s="625"/>
      <c r="O61" s="625"/>
      <c r="P61" s="625"/>
      <c r="Q61" s="626"/>
      <c r="R61" s="373">
        <f t="shared" si="0"/>
        <v>0</v>
      </c>
      <c r="S61" s="31"/>
    </row>
    <row r="62" spans="3:19" ht="12" customHeight="1" x14ac:dyDescent="0.2">
      <c r="C62" s="13"/>
      <c r="D62" s="19">
        <f>'Revenue - Base year'!D63</f>
        <v>52</v>
      </c>
      <c r="E62" s="65" t="str">
        <f>IF(OR('Services - Base year'!E61="",'Services - Base year'!E61="[Enter service]"),"",'Services - Base year'!E61)</f>
        <v/>
      </c>
      <c r="F62" s="66" t="str">
        <f>IF(OR('Services - Base year'!F61="",'Services - Base year'!F61="[Select]"),"",'Services - Base year'!F61)</f>
        <v/>
      </c>
      <c r="G62" s="26"/>
      <c r="H62" s="625"/>
      <c r="I62" s="625"/>
      <c r="J62" s="625"/>
      <c r="K62" s="625"/>
      <c r="L62" s="625"/>
      <c r="M62" s="625"/>
      <c r="N62" s="625"/>
      <c r="O62" s="625"/>
      <c r="P62" s="625"/>
      <c r="Q62" s="626"/>
      <c r="R62" s="373">
        <f t="shared" si="0"/>
        <v>0</v>
      </c>
      <c r="S62" s="31"/>
    </row>
    <row r="63" spans="3:19" ht="12" customHeight="1" x14ac:dyDescent="0.2">
      <c r="C63" s="13"/>
      <c r="D63" s="19">
        <f>'Revenue - Base year'!D64</f>
        <v>53</v>
      </c>
      <c r="E63" s="65" t="str">
        <f>IF(OR('Services - Base year'!E62="",'Services - Base year'!E62="[Enter service]"),"",'Services - Base year'!E62)</f>
        <v/>
      </c>
      <c r="F63" s="66" t="str">
        <f>IF(OR('Services - Base year'!F62="",'Services - Base year'!F62="[Select]"),"",'Services - Base year'!F62)</f>
        <v/>
      </c>
      <c r="G63" s="26"/>
      <c r="H63" s="625"/>
      <c r="I63" s="625"/>
      <c r="J63" s="625"/>
      <c r="K63" s="625"/>
      <c r="L63" s="625"/>
      <c r="M63" s="625"/>
      <c r="N63" s="625"/>
      <c r="O63" s="625"/>
      <c r="P63" s="625"/>
      <c r="Q63" s="626"/>
      <c r="R63" s="373">
        <f t="shared" si="0"/>
        <v>0</v>
      </c>
      <c r="S63" s="31"/>
    </row>
    <row r="64" spans="3:19" ht="12" customHeight="1" x14ac:dyDescent="0.2">
      <c r="C64" s="13"/>
      <c r="D64" s="19">
        <f>'Revenue - Base year'!D65</f>
        <v>54</v>
      </c>
      <c r="E64" s="65" t="str">
        <f>IF(OR('Services - Base year'!E63="",'Services - Base year'!E63="[Enter service]"),"",'Services - Base year'!E63)</f>
        <v/>
      </c>
      <c r="F64" s="66" t="str">
        <f>IF(OR('Services - Base year'!F63="",'Services - Base year'!F63="[Select]"),"",'Services - Base year'!F63)</f>
        <v/>
      </c>
      <c r="G64" s="26"/>
      <c r="H64" s="625"/>
      <c r="I64" s="625"/>
      <c r="J64" s="625"/>
      <c r="K64" s="625"/>
      <c r="L64" s="625"/>
      <c r="M64" s="625"/>
      <c r="N64" s="625"/>
      <c r="O64" s="625"/>
      <c r="P64" s="625"/>
      <c r="Q64" s="626"/>
      <c r="R64" s="373">
        <f t="shared" si="0"/>
        <v>0</v>
      </c>
      <c r="S64" s="31"/>
    </row>
    <row r="65" spans="3:19" ht="12" customHeight="1" x14ac:dyDescent="0.2">
      <c r="C65" s="13"/>
      <c r="D65" s="19">
        <f>'Revenue - Base year'!D66</f>
        <v>55</v>
      </c>
      <c r="E65" s="65" t="str">
        <f>IF(OR('Services - Base year'!E64="",'Services - Base year'!E64="[Enter service]"),"",'Services - Base year'!E64)</f>
        <v/>
      </c>
      <c r="F65" s="66" t="str">
        <f>IF(OR('Services - Base year'!F64="",'Services - Base year'!F64="[Select]"),"",'Services - Base year'!F64)</f>
        <v/>
      </c>
      <c r="G65" s="26"/>
      <c r="H65" s="625"/>
      <c r="I65" s="625"/>
      <c r="J65" s="625"/>
      <c r="K65" s="625"/>
      <c r="L65" s="625"/>
      <c r="M65" s="625"/>
      <c r="N65" s="625"/>
      <c r="O65" s="625"/>
      <c r="P65" s="625"/>
      <c r="Q65" s="626"/>
      <c r="R65" s="373">
        <f t="shared" si="0"/>
        <v>0</v>
      </c>
      <c r="S65" s="31"/>
    </row>
    <row r="66" spans="3:19" ht="12" customHeight="1" x14ac:dyDescent="0.2">
      <c r="C66" s="13"/>
      <c r="D66" s="19">
        <f>'Revenue - Base year'!D67</f>
        <v>56</v>
      </c>
      <c r="E66" s="65" t="str">
        <f>IF(OR('Services - Base year'!E65="",'Services - Base year'!E65="[Enter service]"),"",'Services - Base year'!E65)</f>
        <v/>
      </c>
      <c r="F66" s="66" t="str">
        <f>IF(OR('Services - Base year'!F65="",'Services - Base year'!F65="[Select]"),"",'Services - Base year'!F65)</f>
        <v/>
      </c>
      <c r="G66" s="26"/>
      <c r="H66" s="625"/>
      <c r="I66" s="625"/>
      <c r="J66" s="625"/>
      <c r="K66" s="625"/>
      <c r="L66" s="625"/>
      <c r="M66" s="625"/>
      <c r="N66" s="625"/>
      <c r="O66" s="625"/>
      <c r="P66" s="625"/>
      <c r="Q66" s="626"/>
      <c r="R66" s="373">
        <f t="shared" si="0"/>
        <v>0</v>
      </c>
      <c r="S66" s="31"/>
    </row>
    <row r="67" spans="3:19" ht="12" customHeight="1" x14ac:dyDescent="0.2">
      <c r="C67" s="13"/>
      <c r="D67" s="19">
        <f>'Revenue - Base year'!D68</f>
        <v>57</v>
      </c>
      <c r="E67" s="65" t="str">
        <f>IF(OR('Services - Base year'!E66="",'Services - Base year'!E66="[Enter service]"),"",'Services - Base year'!E66)</f>
        <v/>
      </c>
      <c r="F67" s="66" t="str">
        <f>IF(OR('Services - Base year'!F66="",'Services - Base year'!F66="[Select]"),"",'Services - Base year'!F66)</f>
        <v/>
      </c>
      <c r="G67" s="26"/>
      <c r="H67" s="625"/>
      <c r="I67" s="625"/>
      <c r="J67" s="625"/>
      <c r="K67" s="625"/>
      <c r="L67" s="625"/>
      <c r="M67" s="625"/>
      <c r="N67" s="625"/>
      <c r="O67" s="625"/>
      <c r="P67" s="625"/>
      <c r="Q67" s="626"/>
      <c r="R67" s="373">
        <f t="shared" si="0"/>
        <v>0</v>
      </c>
      <c r="S67" s="31"/>
    </row>
    <row r="68" spans="3:19" ht="12" customHeight="1" x14ac:dyDescent="0.2">
      <c r="C68" s="13"/>
      <c r="D68" s="19">
        <f>'Revenue - Base year'!D69</f>
        <v>58</v>
      </c>
      <c r="E68" s="65" t="str">
        <f>IF(OR('Services - Base year'!E67="",'Services - Base year'!E67="[Enter service]"),"",'Services - Base year'!E67)</f>
        <v/>
      </c>
      <c r="F68" s="66" t="str">
        <f>IF(OR('Services - Base year'!F67="",'Services - Base year'!F67="[Select]"),"",'Services - Base year'!F67)</f>
        <v/>
      </c>
      <c r="G68" s="26"/>
      <c r="H68" s="625"/>
      <c r="I68" s="625"/>
      <c r="J68" s="625"/>
      <c r="K68" s="625"/>
      <c r="L68" s="625"/>
      <c r="M68" s="625"/>
      <c r="N68" s="625"/>
      <c r="O68" s="625"/>
      <c r="P68" s="625"/>
      <c r="Q68" s="626"/>
      <c r="R68" s="373">
        <f t="shared" si="0"/>
        <v>0</v>
      </c>
      <c r="S68" s="31"/>
    </row>
    <row r="69" spans="3:19" ht="12" customHeight="1" x14ac:dyDescent="0.2">
      <c r="C69" s="13"/>
      <c r="D69" s="19">
        <f>'Revenue - Base year'!D70</f>
        <v>59</v>
      </c>
      <c r="E69" s="65" t="str">
        <f>IF(OR('Services - Base year'!E68="",'Services - Base year'!E68="[Enter service]"),"",'Services - Base year'!E68)</f>
        <v/>
      </c>
      <c r="F69" s="66" t="str">
        <f>IF(OR('Services - Base year'!F68="",'Services - Base year'!F68="[Select]"),"",'Services - Base year'!F68)</f>
        <v/>
      </c>
      <c r="G69" s="26"/>
      <c r="H69" s="625"/>
      <c r="I69" s="625"/>
      <c r="J69" s="625"/>
      <c r="K69" s="625"/>
      <c r="L69" s="625"/>
      <c r="M69" s="625"/>
      <c r="N69" s="625"/>
      <c r="O69" s="625"/>
      <c r="P69" s="625"/>
      <c r="Q69" s="626"/>
      <c r="R69" s="373">
        <f t="shared" si="0"/>
        <v>0</v>
      </c>
      <c r="S69" s="31"/>
    </row>
    <row r="70" spans="3:19" ht="12" customHeight="1" x14ac:dyDescent="0.2">
      <c r="C70" s="13"/>
      <c r="D70" s="19">
        <f>'Revenue - Base year'!D71</f>
        <v>60</v>
      </c>
      <c r="E70" s="65" t="str">
        <f>IF(OR('Services - Base year'!E69="",'Services - Base year'!E69="[Enter service]"),"",'Services - Base year'!E69)</f>
        <v/>
      </c>
      <c r="F70" s="66" t="str">
        <f>IF(OR('Services - Base year'!F69="",'Services - Base year'!F69="[Select]"),"",'Services - Base year'!F69)</f>
        <v/>
      </c>
      <c r="G70" s="26"/>
      <c r="H70" s="625"/>
      <c r="I70" s="625"/>
      <c r="J70" s="625"/>
      <c r="K70" s="625"/>
      <c r="L70" s="625"/>
      <c r="M70" s="625"/>
      <c r="N70" s="625"/>
      <c r="O70" s="625"/>
      <c r="P70" s="625"/>
      <c r="Q70" s="626"/>
      <c r="R70" s="373">
        <f t="shared" si="0"/>
        <v>0</v>
      </c>
      <c r="S70" s="31"/>
    </row>
    <row r="71" spans="3:19" ht="12" customHeight="1" x14ac:dyDescent="0.2">
      <c r="C71" s="13"/>
      <c r="D71" s="19">
        <f>'Revenue - Base year'!D72</f>
        <v>61</v>
      </c>
      <c r="E71" s="65" t="str">
        <f>IF(OR('Services - Base year'!E70="",'Services - Base year'!E70="[Enter service]"),"",'Services - Base year'!E70)</f>
        <v/>
      </c>
      <c r="F71" s="66" t="str">
        <f>IF(OR('Services - Base year'!F70="",'Services - Base year'!F70="[Select]"),"",'Services - Base year'!F70)</f>
        <v/>
      </c>
      <c r="G71" s="26"/>
      <c r="H71" s="625"/>
      <c r="I71" s="625"/>
      <c r="J71" s="625"/>
      <c r="K71" s="625"/>
      <c r="L71" s="625"/>
      <c r="M71" s="625"/>
      <c r="N71" s="625"/>
      <c r="O71" s="625"/>
      <c r="P71" s="625"/>
      <c r="Q71" s="626"/>
      <c r="R71" s="373">
        <f t="shared" si="0"/>
        <v>0</v>
      </c>
      <c r="S71" s="31"/>
    </row>
    <row r="72" spans="3:19" ht="12" customHeight="1" x14ac:dyDescent="0.2">
      <c r="C72" s="13"/>
      <c r="D72" s="19">
        <f>'Revenue - Base year'!D73</f>
        <v>62</v>
      </c>
      <c r="E72" s="65" t="str">
        <f>IF(OR('Services - Base year'!E71="",'Services - Base year'!E71="[Enter service]"),"",'Services - Base year'!E71)</f>
        <v/>
      </c>
      <c r="F72" s="66" t="str">
        <f>IF(OR('Services - Base year'!F71="",'Services - Base year'!F71="[Select]"),"",'Services - Base year'!F71)</f>
        <v/>
      </c>
      <c r="G72" s="26"/>
      <c r="H72" s="625"/>
      <c r="I72" s="625"/>
      <c r="J72" s="625"/>
      <c r="K72" s="625"/>
      <c r="L72" s="625"/>
      <c r="M72" s="625"/>
      <c r="N72" s="625"/>
      <c r="O72" s="625"/>
      <c r="P72" s="625"/>
      <c r="Q72" s="626"/>
      <c r="R72" s="373">
        <f t="shared" si="0"/>
        <v>0</v>
      </c>
      <c r="S72" s="31"/>
    </row>
    <row r="73" spans="3:19" ht="12" customHeight="1" x14ac:dyDescent="0.2">
      <c r="C73" s="13"/>
      <c r="D73" s="19">
        <f>'Revenue - Base year'!D74</f>
        <v>63</v>
      </c>
      <c r="E73" s="65" t="str">
        <f>IF(OR('Services - Base year'!E72="",'Services - Base year'!E72="[Enter service]"),"",'Services - Base year'!E72)</f>
        <v/>
      </c>
      <c r="F73" s="66" t="str">
        <f>IF(OR('Services - Base year'!F72="",'Services - Base year'!F72="[Select]"),"",'Services - Base year'!F72)</f>
        <v/>
      </c>
      <c r="G73" s="26"/>
      <c r="H73" s="625"/>
      <c r="I73" s="625"/>
      <c r="J73" s="625"/>
      <c r="K73" s="625"/>
      <c r="L73" s="625"/>
      <c r="M73" s="625"/>
      <c r="N73" s="625"/>
      <c r="O73" s="625"/>
      <c r="P73" s="625"/>
      <c r="Q73" s="626"/>
      <c r="R73" s="373">
        <f t="shared" si="0"/>
        <v>0</v>
      </c>
      <c r="S73" s="31"/>
    </row>
    <row r="74" spans="3:19" ht="12" customHeight="1" x14ac:dyDescent="0.2">
      <c r="C74" s="13"/>
      <c r="D74" s="19">
        <f>'Revenue - Base year'!D75</f>
        <v>64</v>
      </c>
      <c r="E74" s="65" t="str">
        <f>IF(OR('Services - Base year'!E73="",'Services - Base year'!E73="[Enter service]"),"",'Services - Base year'!E73)</f>
        <v/>
      </c>
      <c r="F74" s="66" t="str">
        <f>IF(OR('Services - Base year'!F73="",'Services - Base year'!F73="[Select]"),"",'Services - Base year'!F73)</f>
        <v/>
      </c>
      <c r="G74" s="26"/>
      <c r="H74" s="625"/>
      <c r="I74" s="625"/>
      <c r="J74" s="625"/>
      <c r="K74" s="625"/>
      <c r="L74" s="625"/>
      <c r="M74" s="625"/>
      <c r="N74" s="625"/>
      <c r="O74" s="625"/>
      <c r="P74" s="625"/>
      <c r="Q74" s="626"/>
      <c r="R74" s="373">
        <f t="shared" si="0"/>
        <v>0</v>
      </c>
      <c r="S74" s="31"/>
    </row>
    <row r="75" spans="3:19" ht="12" customHeight="1" x14ac:dyDescent="0.2">
      <c r="C75" s="13"/>
      <c r="D75" s="19">
        <f>'Revenue - Base year'!D76</f>
        <v>65</v>
      </c>
      <c r="E75" s="65" t="str">
        <f>IF(OR('Services - Base year'!E74="",'Services - Base year'!E74="[Enter service]"),"",'Services - Base year'!E74)</f>
        <v/>
      </c>
      <c r="F75" s="66" t="str">
        <f>IF(OR('Services - Base year'!F74="",'Services - Base year'!F74="[Select]"),"",'Services - Base year'!F74)</f>
        <v/>
      </c>
      <c r="G75" s="26"/>
      <c r="H75" s="625"/>
      <c r="I75" s="625"/>
      <c r="J75" s="625"/>
      <c r="K75" s="625"/>
      <c r="L75" s="625"/>
      <c r="M75" s="625"/>
      <c r="N75" s="625"/>
      <c r="O75" s="625"/>
      <c r="P75" s="625"/>
      <c r="Q75" s="626"/>
      <c r="R75" s="373">
        <f t="shared" si="0"/>
        <v>0</v>
      </c>
      <c r="S75" s="31"/>
    </row>
    <row r="76" spans="3:19" ht="12" customHeight="1" x14ac:dyDescent="0.2">
      <c r="C76" s="13"/>
      <c r="D76" s="19">
        <f>'Revenue - Base year'!D77</f>
        <v>66</v>
      </c>
      <c r="E76" s="65" t="str">
        <f>IF(OR('Services - Base year'!E75="",'Services - Base year'!E75="[Enter service]"),"",'Services - Base year'!E75)</f>
        <v/>
      </c>
      <c r="F76" s="66" t="str">
        <f>IF(OR('Services - Base year'!F75="",'Services - Base year'!F75="[Select]"),"",'Services - Base year'!F75)</f>
        <v/>
      </c>
      <c r="G76" s="26"/>
      <c r="H76" s="625"/>
      <c r="I76" s="625"/>
      <c r="J76" s="625"/>
      <c r="K76" s="625"/>
      <c r="L76" s="625"/>
      <c r="M76" s="625"/>
      <c r="N76" s="625"/>
      <c r="O76" s="625"/>
      <c r="P76" s="625"/>
      <c r="Q76" s="626"/>
      <c r="R76" s="373">
        <f t="shared" ref="R76:R139" si="1">SUM(H76:Q76)</f>
        <v>0</v>
      </c>
      <c r="S76" s="31"/>
    </row>
    <row r="77" spans="3:19" ht="12" customHeight="1" x14ac:dyDescent="0.2">
      <c r="C77" s="13"/>
      <c r="D77" s="19">
        <f>'Revenue - Base year'!D78</f>
        <v>67</v>
      </c>
      <c r="E77" s="65" t="str">
        <f>IF(OR('Services - Base year'!E76="",'Services - Base year'!E76="[Enter service]"),"",'Services - Base year'!E76)</f>
        <v/>
      </c>
      <c r="F77" s="66" t="str">
        <f>IF(OR('Services - Base year'!F76="",'Services - Base year'!F76="[Select]"),"",'Services - Base year'!F76)</f>
        <v/>
      </c>
      <c r="G77" s="26"/>
      <c r="H77" s="625"/>
      <c r="I77" s="625"/>
      <c r="J77" s="625"/>
      <c r="K77" s="625"/>
      <c r="L77" s="625"/>
      <c r="M77" s="625"/>
      <c r="N77" s="625"/>
      <c r="O77" s="625"/>
      <c r="P77" s="625"/>
      <c r="Q77" s="626"/>
      <c r="R77" s="373">
        <f t="shared" si="1"/>
        <v>0</v>
      </c>
      <c r="S77" s="31"/>
    </row>
    <row r="78" spans="3:19" ht="12" customHeight="1" x14ac:dyDescent="0.2">
      <c r="C78" s="13"/>
      <c r="D78" s="19">
        <f>'Revenue - Base year'!D79</f>
        <v>68</v>
      </c>
      <c r="E78" s="65" t="str">
        <f>IF(OR('Services - Base year'!E77="",'Services - Base year'!E77="[Enter service]"),"",'Services - Base year'!E77)</f>
        <v/>
      </c>
      <c r="F78" s="66" t="str">
        <f>IF(OR('Services - Base year'!F77="",'Services - Base year'!F77="[Select]"),"",'Services - Base year'!F77)</f>
        <v/>
      </c>
      <c r="G78" s="26"/>
      <c r="H78" s="625"/>
      <c r="I78" s="625"/>
      <c r="J78" s="625"/>
      <c r="K78" s="625"/>
      <c r="L78" s="625"/>
      <c r="M78" s="625"/>
      <c r="N78" s="625"/>
      <c r="O78" s="625"/>
      <c r="P78" s="625"/>
      <c r="Q78" s="626"/>
      <c r="R78" s="373">
        <f t="shared" si="1"/>
        <v>0</v>
      </c>
      <c r="S78" s="31"/>
    </row>
    <row r="79" spans="3:19" ht="12" customHeight="1" x14ac:dyDescent="0.2">
      <c r="C79" s="13"/>
      <c r="D79" s="19">
        <f>'Revenue - Base year'!D80</f>
        <v>69</v>
      </c>
      <c r="E79" s="65" t="str">
        <f>IF(OR('Services - Base year'!E78="",'Services - Base year'!E78="[Enter service]"),"",'Services - Base year'!E78)</f>
        <v/>
      </c>
      <c r="F79" s="66" t="str">
        <f>IF(OR('Services - Base year'!F78="",'Services - Base year'!F78="[Select]"),"",'Services - Base year'!F78)</f>
        <v/>
      </c>
      <c r="G79" s="26"/>
      <c r="H79" s="625"/>
      <c r="I79" s="625"/>
      <c r="J79" s="625"/>
      <c r="K79" s="625"/>
      <c r="L79" s="625"/>
      <c r="M79" s="625"/>
      <c r="N79" s="625"/>
      <c r="O79" s="625"/>
      <c r="P79" s="625"/>
      <c r="Q79" s="626"/>
      <c r="R79" s="373">
        <f t="shared" si="1"/>
        <v>0</v>
      </c>
      <c r="S79" s="31"/>
    </row>
    <row r="80" spans="3:19" ht="12" customHeight="1" x14ac:dyDescent="0.2">
      <c r="C80" s="13"/>
      <c r="D80" s="19">
        <f>'Revenue - Base year'!D81</f>
        <v>70</v>
      </c>
      <c r="E80" s="65" t="str">
        <f>IF(OR('Services - Base year'!E79="",'Services - Base year'!E79="[Enter service]"),"",'Services - Base year'!E79)</f>
        <v/>
      </c>
      <c r="F80" s="66" t="str">
        <f>IF(OR('Services - Base year'!F79="",'Services - Base year'!F79="[Select]"),"",'Services - Base year'!F79)</f>
        <v/>
      </c>
      <c r="G80" s="26"/>
      <c r="H80" s="625"/>
      <c r="I80" s="625"/>
      <c r="J80" s="625"/>
      <c r="K80" s="625"/>
      <c r="L80" s="625"/>
      <c r="M80" s="625"/>
      <c r="N80" s="625"/>
      <c r="O80" s="625"/>
      <c r="P80" s="625"/>
      <c r="Q80" s="626"/>
      <c r="R80" s="373">
        <f t="shared" si="1"/>
        <v>0</v>
      </c>
      <c r="S80" s="31"/>
    </row>
    <row r="81" spans="3:19" ht="12" customHeight="1" x14ac:dyDescent="0.2">
      <c r="C81" s="13"/>
      <c r="D81" s="19">
        <f>'Revenue - Base year'!D82</f>
        <v>71</v>
      </c>
      <c r="E81" s="65" t="str">
        <f>IF(OR('Services - Base year'!E80="",'Services - Base year'!E80="[Enter service]"),"",'Services - Base year'!E80)</f>
        <v/>
      </c>
      <c r="F81" s="66" t="str">
        <f>IF(OR('Services - Base year'!F80="",'Services - Base year'!F80="[Select]"),"",'Services - Base year'!F80)</f>
        <v/>
      </c>
      <c r="G81" s="26"/>
      <c r="H81" s="625"/>
      <c r="I81" s="625"/>
      <c r="J81" s="625"/>
      <c r="K81" s="625"/>
      <c r="L81" s="625"/>
      <c r="M81" s="625"/>
      <c r="N81" s="625"/>
      <c r="O81" s="625"/>
      <c r="P81" s="625"/>
      <c r="Q81" s="626"/>
      <c r="R81" s="373">
        <f t="shared" si="1"/>
        <v>0</v>
      </c>
      <c r="S81" s="31"/>
    </row>
    <row r="82" spans="3:19" ht="12" customHeight="1" x14ac:dyDescent="0.2">
      <c r="C82" s="13"/>
      <c r="D82" s="19">
        <f>'Revenue - Base year'!D83</f>
        <v>72</v>
      </c>
      <c r="E82" s="65" t="str">
        <f>IF(OR('Services - Base year'!E81="",'Services - Base year'!E81="[Enter service]"),"",'Services - Base year'!E81)</f>
        <v/>
      </c>
      <c r="F82" s="66" t="str">
        <f>IF(OR('Services - Base year'!F81="",'Services - Base year'!F81="[Select]"),"",'Services - Base year'!F81)</f>
        <v/>
      </c>
      <c r="G82" s="26"/>
      <c r="H82" s="625"/>
      <c r="I82" s="625"/>
      <c r="J82" s="625"/>
      <c r="K82" s="625"/>
      <c r="L82" s="625"/>
      <c r="M82" s="625"/>
      <c r="N82" s="625"/>
      <c r="O82" s="625"/>
      <c r="P82" s="625"/>
      <c r="Q82" s="626"/>
      <c r="R82" s="373">
        <f t="shared" si="1"/>
        <v>0</v>
      </c>
      <c r="S82" s="31"/>
    </row>
    <row r="83" spans="3:19" ht="12" customHeight="1" x14ac:dyDescent="0.2">
      <c r="C83" s="13"/>
      <c r="D83" s="19">
        <f>'Revenue - Base year'!D84</f>
        <v>73</v>
      </c>
      <c r="E83" s="65" t="str">
        <f>IF(OR('Services - Base year'!E82="",'Services - Base year'!E82="[Enter service]"),"",'Services - Base year'!E82)</f>
        <v/>
      </c>
      <c r="F83" s="66" t="str">
        <f>IF(OR('Services - Base year'!F82="",'Services - Base year'!F82="[Select]"),"",'Services - Base year'!F82)</f>
        <v/>
      </c>
      <c r="G83" s="26"/>
      <c r="H83" s="625"/>
      <c r="I83" s="625"/>
      <c r="J83" s="625"/>
      <c r="K83" s="625"/>
      <c r="L83" s="625"/>
      <c r="M83" s="625"/>
      <c r="N83" s="625"/>
      <c r="O83" s="625"/>
      <c r="P83" s="625"/>
      <c r="Q83" s="626"/>
      <c r="R83" s="373">
        <f t="shared" si="1"/>
        <v>0</v>
      </c>
      <c r="S83" s="31"/>
    </row>
    <row r="84" spans="3:19" ht="12" customHeight="1" x14ac:dyDescent="0.2">
      <c r="C84" s="13"/>
      <c r="D84" s="19">
        <f>'Revenue - Base year'!D85</f>
        <v>74</v>
      </c>
      <c r="E84" s="65" t="str">
        <f>IF(OR('Services - Base year'!E83="",'Services - Base year'!E83="[Enter service]"),"",'Services - Base year'!E83)</f>
        <v/>
      </c>
      <c r="F84" s="66" t="str">
        <f>IF(OR('Services - Base year'!F83="",'Services - Base year'!F83="[Select]"),"",'Services - Base year'!F83)</f>
        <v/>
      </c>
      <c r="G84" s="26"/>
      <c r="H84" s="625"/>
      <c r="I84" s="625"/>
      <c r="J84" s="625"/>
      <c r="K84" s="625"/>
      <c r="L84" s="625"/>
      <c r="M84" s="625"/>
      <c r="N84" s="625"/>
      <c r="O84" s="625"/>
      <c r="P84" s="625"/>
      <c r="Q84" s="626"/>
      <c r="R84" s="373">
        <f t="shared" si="1"/>
        <v>0</v>
      </c>
      <c r="S84" s="31"/>
    </row>
    <row r="85" spans="3:19" ht="12" customHeight="1" x14ac:dyDescent="0.2">
      <c r="C85" s="13"/>
      <c r="D85" s="19">
        <f>'Revenue - Base year'!D86</f>
        <v>75</v>
      </c>
      <c r="E85" s="65" t="str">
        <f>IF(OR('Services - Base year'!E84="",'Services - Base year'!E84="[Enter service]"),"",'Services - Base year'!E84)</f>
        <v/>
      </c>
      <c r="F85" s="66" t="str">
        <f>IF(OR('Services - Base year'!F84="",'Services - Base year'!F84="[Select]"),"",'Services - Base year'!F84)</f>
        <v/>
      </c>
      <c r="G85" s="26"/>
      <c r="H85" s="625"/>
      <c r="I85" s="625"/>
      <c r="J85" s="625"/>
      <c r="K85" s="625"/>
      <c r="L85" s="625"/>
      <c r="M85" s="625"/>
      <c r="N85" s="625"/>
      <c r="O85" s="625"/>
      <c r="P85" s="625"/>
      <c r="Q85" s="626"/>
      <c r="R85" s="373">
        <f t="shared" si="1"/>
        <v>0</v>
      </c>
      <c r="S85" s="31"/>
    </row>
    <row r="86" spans="3:19" ht="12" customHeight="1" x14ac:dyDescent="0.2">
      <c r="C86" s="13"/>
      <c r="D86" s="19">
        <f>'Revenue - Base year'!D87</f>
        <v>76</v>
      </c>
      <c r="E86" s="65" t="str">
        <f>IF(OR('Services - Base year'!E85="",'Services - Base year'!E85="[Enter service]"),"",'Services - Base year'!E85)</f>
        <v/>
      </c>
      <c r="F86" s="66" t="str">
        <f>IF(OR('Services - Base year'!F85="",'Services - Base year'!F85="[Select]"),"",'Services - Base year'!F85)</f>
        <v/>
      </c>
      <c r="G86" s="26"/>
      <c r="H86" s="625"/>
      <c r="I86" s="625"/>
      <c r="J86" s="625"/>
      <c r="K86" s="625"/>
      <c r="L86" s="625"/>
      <c r="M86" s="625"/>
      <c r="N86" s="625"/>
      <c r="O86" s="625"/>
      <c r="P86" s="625"/>
      <c r="Q86" s="626"/>
      <c r="R86" s="373">
        <f t="shared" si="1"/>
        <v>0</v>
      </c>
      <c r="S86" s="31"/>
    </row>
    <row r="87" spans="3:19" ht="12" customHeight="1" x14ac:dyDescent="0.2">
      <c r="C87" s="13"/>
      <c r="D87" s="19">
        <f>'Revenue - Base year'!D88</f>
        <v>77</v>
      </c>
      <c r="E87" s="65" t="str">
        <f>IF(OR('Services - Base year'!E86="",'Services - Base year'!E86="[Enter service]"),"",'Services - Base year'!E86)</f>
        <v/>
      </c>
      <c r="F87" s="66" t="str">
        <f>IF(OR('Services - Base year'!F86="",'Services - Base year'!F86="[Select]"),"",'Services - Base year'!F86)</f>
        <v/>
      </c>
      <c r="G87" s="26"/>
      <c r="H87" s="625"/>
      <c r="I87" s="625"/>
      <c r="J87" s="625"/>
      <c r="K87" s="625"/>
      <c r="L87" s="625"/>
      <c r="M87" s="625"/>
      <c r="N87" s="625"/>
      <c r="O87" s="625"/>
      <c r="P87" s="625"/>
      <c r="Q87" s="626"/>
      <c r="R87" s="373">
        <f t="shared" si="1"/>
        <v>0</v>
      </c>
      <c r="S87" s="31"/>
    </row>
    <row r="88" spans="3:19" ht="12" customHeight="1" x14ac:dyDescent="0.2">
      <c r="C88" s="13"/>
      <c r="D88" s="19">
        <f>'Revenue - Base year'!D89</f>
        <v>78</v>
      </c>
      <c r="E88" s="65" t="str">
        <f>IF(OR('Services - Base year'!E87="",'Services - Base year'!E87="[Enter service]"),"",'Services - Base year'!E87)</f>
        <v/>
      </c>
      <c r="F88" s="66" t="str">
        <f>IF(OR('Services - Base year'!F87="",'Services - Base year'!F87="[Select]"),"",'Services - Base year'!F87)</f>
        <v/>
      </c>
      <c r="G88" s="26"/>
      <c r="H88" s="625"/>
      <c r="I88" s="625"/>
      <c r="J88" s="625"/>
      <c r="K88" s="625"/>
      <c r="L88" s="625"/>
      <c r="M88" s="625"/>
      <c r="N88" s="625"/>
      <c r="O88" s="625"/>
      <c r="P88" s="625"/>
      <c r="Q88" s="626"/>
      <c r="R88" s="373">
        <f t="shared" si="1"/>
        <v>0</v>
      </c>
      <c r="S88" s="31"/>
    </row>
    <row r="89" spans="3:19" ht="12" customHeight="1" x14ac:dyDescent="0.2">
      <c r="C89" s="13"/>
      <c r="D89" s="19">
        <f>'Revenue - Base year'!D90</f>
        <v>79</v>
      </c>
      <c r="E89" s="65" t="str">
        <f>IF(OR('Services - Base year'!E88="",'Services - Base year'!E88="[Enter service]"),"",'Services - Base year'!E88)</f>
        <v/>
      </c>
      <c r="F89" s="66" t="str">
        <f>IF(OR('Services - Base year'!F88="",'Services - Base year'!F88="[Select]"),"",'Services - Base year'!F88)</f>
        <v/>
      </c>
      <c r="G89" s="26"/>
      <c r="H89" s="625"/>
      <c r="I89" s="625"/>
      <c r="J89" s="625"/>
      <c r="K89" s="625"/>
      <c r="L89" s="625"/>
      <c r="M89" s="625"/>
      <c r="N89" s="625"/>
      <c r="O89" s="625"/>
      <c r="P89" s="625"/>
      <c r="Q89" s="626"/>
      <c r="R89" s="373">
        <f t="shared" si="1"/>
        <v>0</v>
      </c>
      <c r="S89" s="31"/>
    </row>
    <row r="90" spans="3:19" ht="12" customHeight="1" x14ac:dyDescent="0.2">
      <c r="C90" s="13"/>
      <c r="D90" s="19">
        <f>'Revenue - Base year'!D91</f>
        <v>80</v>
      </c>
      <c r="E90" s="65" t="str">
        <f>IF(OR('Services - Base year'!E89="",'Services - Base year'!E89="[Enter service]"),"",'Services - Base year'!E89)</f>
        <v/>
      </c>
      <c r="F90" s="66" t="str">
        <f>IF(OR('Services - Base year'!F89="",'Services - Base year'!F89="[Select]"),"",'Services - Base year'!F89)</f>
        <v/>
      </c>
      <c r="G90" s="26"/>
      <c r="H90" s="625"/>
      <c r="I90" s="625"/>
      <c r="J90" s="625"/>
      <c r="K90" s="625"/>
      <c r="L90" s="625"/>
      <c r="M90" s="625"/>
      <c r="N90" s="625"/>
      <c r="O90" s="625"/>
      <c r="P90" s="625"/>
      <c r="Q90" s="626"/>
      <c r="R90" s="373">
        <f t="shared" si="1"/>
        <v>0</v>
      </c>
      <c r="S90" s="31"/>
    </row>
    <row r="91" spans="3:19" ht="12" customHeight="1" x14ac:dyDescent="0.2">
      <c r="C91" s="13"/>
      <c r="D91" s="19">
        <f>'Revenue - Base year'!D92</f>
        <v>81</v>
      </c>
      <c r="E91" s="65" t="str">
        <f>IF(OR('Services - Base year'!E90="",'Services - Base year'!E90="[Enter service]"),"",'Services - Base year'!E90)</f>
        <v/>
      </c>
      <c r="F91" s="66" t="str">
        <f>IF(OR('Services - Base year'!F90="",'Services - Base year'!F90="[Select]"),"",'Services - Base year'!F90)</f>
        <v/>
      </c>
      <c r="G91" s="26"/>
      <c r="H91" s="625"/>
      <c r="I91" s="625"/>
      <c r="J91" s="625"/>
      <c r="K91" s="625"/>
      <c r="L91" s="625"/>
      <c r="M91" s="625"/>
      <c r="N91" s="625"/>
      <c r="O91" s="625"/>
      <c r="P91" s="625"/>
      <c r="Q91" s="626"/>
      <c r="R91" s="373">
        <f t="shared" si="1"/>
        <v>0</v>
      </c>
      <c r="S91" s="31"/>
    </row>
    <row r="92" spans="3:19" ht="12" customHeight="1" x14ac:dyDescent="0.2">
      <c r="C92" s="13"/>
      <c r="D92" s="19">
        <f>'Revenue - Base year'!D93</f>
        <v>82</v>
      </c>
      <c r="E92" s="65" t="str">
        <f>IF(OR('Services - Base year'!E91="",'Services - Base year'!E91="[Enter service]"),"",'Services - Base year'!E91)</f>
        <v/>
      </c>
      <c r="F92" s="66" t="str">
        <f>IF(OR('Services - Base year'!F91="",'Services - Base year'!F91="[Select]"),"",'Services - Base year'!F91)</f>
        <v/>
      </c>
      <c r="G92" s="26"/>
      <c r="H92" s="625"/>
      <c r="I92" s="625"/>
      <c r="J92" s="625"/>
      <c r="K92" s="625"/>
      <c r="L92" s="625"/>
      <c r="M92" s="625"/>
      <c r="N92" s="625"/>
      <c r="O92" s="625"/>
      <c r="P92" s="625"/>
      <c r="Q92" s="626"/>
      <c r="R92" s="373">
        <f t="shared" si="1"/>
        <v>0</v>
      </c>
      <c r="S92" s="31"/>
    </row>
    <row r="93" spans="3:19" ht="12" customHeight="1" x14ac:dyDescent="0.2">
      <c r="C93" s="13"/>
      <c r="D93" s="19">
        <f>'Revenue - Base year'!D94</f>
        <v>83</v>
      </c>
      <c r="E93" s="65" t="str">
        <f>IF(OR('Services - Base year'!E92="",'Services - Base year'!E92="[Enter service]"),"",'Services - Base year'!E92)</f>
        <v/>
      </c>
      <c r="F93" s="66" t="str">
        <f>IF(OR('Services - Base year'!F92="",'Services - Base year'!F92="[Select]"),"",'Services - Base year'!F92)</f>
        <v/>
      </c>
      <c r="G93" s="26"/>
      <c r="H93" s="625"/>
      <c r="I93" s="625"/>
      <c r="J93" s="625"/>
      <c r="K93" s="625"/>
      <c r="L93" s="625"/>
      <c r="M93" s="625"/>
      <c r="N93" s="625"/>
      <c r="O93" s="625"/>
      <c r="P93" s="625"/>
      <c r="Q93" s="626"/>
      <c r="R93" s="373">
        <f t="shared" si="1"/>
        <v>0</v>
      </c>
      <c r="S93" s="31"/>
    </row>
    <row r="94" spans="3:19" ht="12" customHeight="1" x14ac:dyDescent="0.2">
      <c r="C94" s="13"/>
      <c r="D94" s="19">
        <f>'Revenue - Base year'!D95</f>
        <v>84</v>
      </c>
      <c r="E94" s="65" t="str">
        <f>IF(OR('Services - Base year'!E93="",'Services - Base year'!E93="[Enter service]"),"",'Services - Base year'!E93)</f>
        <v/>
      </c>
      <c r="F94" s="66" t="str">
        <f>IF(OR('Services - Base year'!F93="",'Services - Base year'!F93="[Select]"),"",'Services - Base year'!F93)</f>
        <v/>
      </c>
      <c r="G94" s="26"/>
      <c r="H94" s="625"/>
      <c r="I94" s="625"/>
      <c r="J94" s="625"/>
      <c r="K94" s="625"/>
      <c r="L94" s="625"/>
      <c r="M94" s="625"/>
      <c r="N94" s="625"/>
      <c r="O94" s="625"/>
      <c r="P94" s="625"/>
      <c r="Q94" s="626"/>
      <c r="R94" s="373">
        <f t="shared" si="1"/>
        <v>0</v>
      </c>
      <c r="S94" s="31"/>
    </row>
    <row r="95" spans="3:19" ht="12" customHeight="1" x14ac:dyDescent="0.2">
      <c r="C95" s="13"/>
      <c r="D95" s="19">
        <f>'Revenue - Base year'!D96</f>
        <v>85</v>
      </c>
      <c r="E95" s="65" t="str">
        <f>IF(OR('Services - Base year'!E94="",'Services - Base year'!E94="[Enter service]"),"",'Services - Base year'!E94)</f>
        <v/>
      </c>
      <c r="F95" s="66" t="str">
        <f>IF(OR('Services - Base year'!F94="",'Services - Base year'!F94="[Select]"),"",'Services - Base year'!F94)</f>
        <v/>
      </c>
      <c r="G95" s="26"/>
      <c r="H95" s="625"/>
      <c r="I95" s="625"/>
      <c r="J95" s="625"/>
      <c r="K95" s="625"/>
      <c r="L95" s="625"/>
      <c r="M95" s="625"/>
      <c r="N95" s="625"/>
      <c r="O95" s="625"/>
      <c r="P95" s="625"/>
      <c r="Q95" s="626"/>
      <c r="R95" s="373">
        <f t="shared" si="1"/>
        <v>0</v>
      </c>
      <c r="S95" s="31"/>
    </row>
    <row r="96" spans="3:19" ht="12" customHeight="1" x14ac:dyDescent="0.2">
      <c r="C96" s="13"/>
      <c r="D96" s="19">
        <f>'Revenue - Base year'!D97</f>
        <v>86</v>
      </c>
      <c r="E96" s="65" t="str">
        <f>IF(OR('Services - Base year'!E95="",'Services - Base year'!E95="[Enter service]"),"",'Services - Base year'!E95)</f>
        <v/>
      </c>
      <c r="F96" s="66" t="str">
        <f>IF(OR('Services - Base year'!F95="",'Services - Base year'!F95="[Select]"),"",'Services - Base year'!F95)</f>
        <v/>
      </c>
      <c r="G96" s="26"/>
      <c r="H96" s="625"/>
      <c r="I96" s="625"/>
      <c r="J96" s="625"/>
      <c r="K96" s="625"/>
      <c r="L96" s="625"/>
      <c r="M96" s="625"/>
      <c r="N96" s="625"/>
      <c r="O96" s="625"/>
      <c r="P96" s="625"/>
      <c r="Q96" s="626"/>
      <c r="R96" s="373">
        <f t="shared" si="1"/>
        <v>0</v>
      </c>
      <c r="S96" s="31"/>
    </row>
    <row r="97" spans="3:19" ht="12" customHeight="1" x14ac:dyDescent="0.2">
      <c r="C97" s="13"/>
      <c r="D97" s="19">
        <f>'Revenue - Base year'!D98</f>
        <v>87</v>
      </c>
      <c r="E97" s="65" t="str">
        <f>IF(OR('Services - Base year'!E96="",'Services - Base year'!E96="[Enter service]"),"",'Services - Base year'!E96)</f>
        <v/>
      </c>
      <c r="F97" s="66" t="str">
        <f>IF(OR('Services - Base year'!F96="",'Services - Base year'!F96="[Select]"),"",'Services - Base year'!F96)</f>
        <v/>
      </c>
      <c r="G97" s="26"/>
      <c r="H97" s="625"/>
      <c r="I97" s="625"/>
      <c r="J97" s="625"/>
      <c r="K97" s="625"/>
      <c r="L97" s="625"/>
      <c r="M97" s="625"/>
      <c r="N97" s="625"/>
      <c r="O97" s="625"/>
      <c r="P97" s="625"/>
      <c r="Q97" s="626"/>
      <c r="R97" s="373">
        <f t="shared" si="1"/>
        <v>0</v>
      </c>
      <c r="S97" s="31"/>
    </row>
    <row r="98" spans="3:19" ht="12" customHeight="1" x14ac:dyDescent="0.2">
      <c r="C98" s="13"/>
      <c r="D98" s="19">
        <f>'Revenue - Base year'!D99</f>
        <v>88</v>
      </c>
      <c r="E98" s="65" t="str">
        <f>IF(OR('Services - Base year'!E97="",'Services - Base year'!E97="[Enter service]"),"",'Services - Base year'!E97)</f>
        <v/>
      </c>
      <c r="F98" s="66" t="str">
        <f>IF(OR('Services - Base year'!F97="",'Services - Base year'!F97="[Select]"),"",'Services - Base year'!F97)</f>
        <v/>
      </c>
      <c r="G98" s="26"/>
      <c r="H98" s="625"/>
      <c r="I98" s="625"/>
      <c r="J98" s="625"/>
      <c r="K98" s="625"/>
      <c r="L98" s="625"/>
      <c r="M98" s="625"/>
      <c r="N98" s="625"/>
      <c r="O98" s="625"/>
      <c r="P98" s="625"/>
      <c r="Q98" s="626"/>
      <c r="R98" s="373">
        <f t="shared" si="1"/>
        <v>0</v>
      </c>
      <c r="S98" s="31"/>
    </row>
    <row r="99" spans="3:19" ht="12" customHeight="1" x14ac:dyDescent="0.2">
      <c r="C99" s="13"/>
      <c r="D99" s="19">
        <f>'Revenue - Base year'!D100</f>
        <v>89</v>
      </c>
      <c r="E99" s="65" t="str">
        <f>IF(OR('Services - Base year'!E98="",'Services - Base year'!E98="[Enter service]"),"",'Services - Base year'!E98)</f>
        <v/>
      </c>
      <c r="F99" s="66" t="str">
        <f>IF(OR('Services - Base year'!F98="",'Services - Base year'!F98="[Select]"),"",'Services - Base year'!F98)</f>
        <v/>
      </c>
      <c r="G99" s="26"/>
      <c r="H99" s="625"/>
      <c r="I99" s="625"/>
      <c r="J99" s="625"/>
      <c r="K99" s="625"/>
      <c r="L99" s="625"/>
      <c r="M99" s="625"/>
      <c r="N99" s="625"/>
      <c r="O99" s="625"/>
      <c r="P99" s="625"/>
      <c r="Q99" s="626"/>
      <c r="R99" s="373">
        <f t="shared" si="1"/>
        <v>0</v>
      </c>
      <c r="S99" s="31"/>
    </row>
    <row r="100" spans="3:19" ht="12" customHeight="1" x14ac:dyDescent="0.2">
      <c r="C100" s="13"/>
      <c r="D100" s="19">
        <f>'Revenue - Base year'!D101</f>
        <v>90</v>
      </c>
      <c r="E100" s="65" t="str">
        <f>IF(OR('Services - Base year'!E99="",'Services - Base year'!E99="[Enter service]"),"",'Services - Base year'!E99)</f>
        <v/>
      </c>
      <c r="F100" s="66" t="str">
        <f>IF(OR('Services - Base year'!F99="",'Services - Base year'!F99="[Select]"),"",'Services - Base year'!F99)</f>
        <v/>
      </c>
      <c r="G100" s="26"/>
      <c r="H100" s="625"/>
      <c r="I100" s="625"/>
      <c r="J100" s="625"/>
      <c r="K100" s="625"/>
      <c r="L100" s="625"/>
      <c r="M100" s="625"/>
      <c r="N100" s="625"/>
      <c r="O100" s="625"/>
      <c r="P100" s="625"/>
      <c r="Q100" s="626"/>
      <c r="R100" s="373">
        <f t="shared" si="1"/>
        <v>0</v>
      </c>
      <c r="S100" s="31"/>
    </row>
    <row r="101" spans="3:19" ht="12" customHeight="1" x14ac:dyDescent="0.2">
      <c r="C101" s="13"/>
      <c r="D101" s="19">
        <f>'Revenue - Base year'!D102</f>
        <v>91</v>
      </c>
      <c r="E101" s="65" t="str">
        <f>IF(OR('Services - Base year'!E100="",'Services - Base year'!E100="[Enter service]"),"",'Services - Base year'!E100)</f>
        <v/>
      </c>
      <c r="F101" s="66" t="str">
        <f>IF(OR('Services - Base year'!F100="",'Services - Base year'!F100="[Select]"),"",'Services - Base year'!F100)</f>
        <v/>
      </c>
      <c r="G101" s="26"/>
      <c r="H101" s="625"/>
      <c r="I101" s="625"/>
      <c r="J101" s="625"/>
      <c r="K101" s="625"/>
      <c r="L101" s="625"/>
      <c r="M101" s="625"/>
      <c r="N101" s="625"/>
      <c r="O101" s="625"/>
      <c r="P101" s="625"/>
      <c r="Q101" s="626"/>
      <c r="R101" s="373">
        <f t="shared" si="1"/>
        <v>0</v>
      </c>
      <c r="S101" s="31"/>
    </row>
    <row r="102" spans="3:19" ht="12" customHeight="1" x14ac:dyDescent="0.2">
      <c r="C102" s="13"/>
      <c r="D102" s="19">
        <f>'Revenue - Base year'!D103</f>
        <v>92</v>
      </c>
      <c r="E102" s="65" t="str">
        <f>IF(OR('Services - Base year'!E101="",'Services - Base year'!E101="[Enter service]"),"",'Services - Base year'!E101)</f>
        <v/>
      </c>
      <c r="F102" s="66" t="str">
        <f>IF(OR('Services - Base year'!F101="",'Services - Base year'!F101="[Select]"),"",'Services - Base year'!F101)</f>
        <v/>
      </c>
      <c r="G102" s="26"/>
      <c r="H102" s="625"/>
      <c r="I102" s="625"/>
      <c r="J102" s="625"/>
      <c r="K102" s="625"/>
      <c r="L102" s="625"/>
      <c r="M102" s="625"/>
      <c r="N102" s="625"/>
      <c r="O102" s="625"/>
      <c r="P102" s="625"/>
      <c r="Q102" s="626"/>
      <c r="R102" s="373">
        <f t="shared" si="1"/>
        <v>0</v>
      </c>
      <c r="S102" s="31"/>
    </row>
    <row r="103" spans="3:19" ht="12" customHeight="1" x14ac:dyDescent="0.2">
      <c r="C103" s="13"/>
      <c r="D103" s="19">
        <f>'Revenue - Base year'!D104</f>
        <v>93</v>
      </c>
      <c r="E103" s="65" t="str">
        <f>IF(OR('Services - Base year'!E102="",'Services - Base year'!E102="[Enter service]"),"",'Services - Base year'!E102)</f>
        <v/>
      </c>
      <c r="F103" s="66" t="str">
        <f>IF(OR('Services - Base year'!F102="",'Services - Base year'!F102="[Select]"),"",'Services - Base year'!F102)</f>
        <v/>
      </c>
      <c r="G103" s="26"/>
      <c r="H103" s="625"/>
      <c r="I103" s="625"/>
      <c r="J103" s="625"/>
      <c r="K103" s="625"/>
      <c r="L103" s="625"/>
      <c r="M103" s="625"/>
      <c r="N103" s="625"/>
      <c r="O103" s="625"/>
      <c r="P103" s="625"/>
      <c r="Q103" s="626"/>
      <c r="R103" s="373">
        <f t="shared" si="1"/>
        <v>0</v>
      </c>
      <c r="S103" s="31"/>
    </row>
    <row r="104" spans="3:19" ht="12" customHeight="1" x14ac:dyDescent="0.2">
      <c r="C104" s="13"/>
      <c r="D104" s="19">
        <f>'Revenue - Base year'!D105</f>
        <v>94</v>
      </c>
      <c r="E104" s="65" t="str">
        <f>IF(OR('Services - Base year'!E103="",'Services - Base year'!E103="[Enter service]"),"",'Services - Base year'!E103)</f>
        <v/>
      </c>
      <c r="F104" s="66" t="str">
        <f>IF(OR('Services - Base year'!F103="",'Services - Base year'!F103="[Select]"),"",'Services - Base year'!F103)</f>
        <v/>
      </c>
      <c r="G104" s="26"/>
      <c r="H104" s="625"/>
      <c r="I104" s="625"/>
      <c r="J104" s="625"/>
      <c r="K104" s="625"/>
      <c r="L104" s="625"/>
      <c r="M104" s="625"/>
      <c r="N104" s="625"/>
      <c r="O104" s="625"/>
      <c r="P104" s="625"/>
      <c r="Q104" s="626"/>
      <c r="R104" s="373">
        <f t="shared" si="1"/>
        <v>0</v>
      </c>
      <c r="S104" s="31"/>
    </row>
    <row r="105" spans="3:19" ht="12" customHeight="1" x14ac:dyDescent="0.2">
      <c r="C105" s="13"/>
      <c r="D105" s="19">
        <f>'Revenue - Base year'!D106</f>
        <v>95</v>
      </c>
      <c r="E105" s="65" t="str">
        <f>IF(OR('Services - Base year'!E104="",'Services - Base year'!E104="[Enter service]"),"",'Services - Base year'!E104)</f>
        <v/>
      </c>
      <c r="F105" s="66" t="str">
        <f>IF(OR('Services - Base year'!F104="",'Services - Base year'!F104="[Select]"),"",'Services - Base year'!F104)</f>
        <v/>
      </c>
      <c r="G105" s="26"/>
      <c r="H105" s="625"/>
      <c r="I105" s="625"/>
      <c r="J105" s="625"/>
      <c r="K105" s="625"/>
      <c r="L105" s="625"/>
      <c r="M105" s="625"/>
      <c r="N105" s="625"/>
      <c r="O105" s="625"/>
      <c r="P105" s="625"/>
      <c r="Q105" s="626"/>
      <c r="R105" s="373">
        <f t="shared" si="1"/>
        <v>0</v>
      </c>
      <c r="S105" s="31"/>
    </row>
    <row r="106" spans="3:19" ht="12" customHeight="1" x14ac:dyDescent="0.2">
      <c r="C106" s="13"/>
      <c r="D106" s="19">
        <f>'Revenue - Base year'!D107</f>
        <v>96</v>
      </c>
      <c r="E106" s="65" t="str">
        <f>IF(OR('Services - Base year'!E105="",'Services - Base year'!E105="[Enter service]"),"",'Services - Base year'!E105)</f>
        <v/>
      </c>
      <c r="F106" s="66" t="str">
        <f>IF(OR('Services - Base year'!F105="",'Services - Base year'!F105="[Select]"),"",'Services - Base year'!F105)</f>
        <v/>
      </c>
      <c r="G106" s="26"/>
      <c r="H106" s="625"/>
      <c r="I106" s="625"/>
      <c r="J106" s="625"/>
      <c r="K106" s="625"/>
      <c r="L106" s="625"/>
      <c r="M106" s="625"/>
      <c r="N106" s="625"/>
      <c r="O106" s="625"/>
      <c r="P106" s="625"/>
      <c r="Q106" s="626"/>
      <c r="R106" s="373">
        <f t="shared" si="1"/>
        <v>0</v>
      </c>
      <c r="S106" s="31"/>
    </row>
    <row r="107" spans="3:19" ht="12" customHeight="1" x14ac:dyDescent="0.2">
      <c r="C107" s="13"/>
      <c r="D107" s="19">
        <f>'Revenue - Base year'!D108</f>
        <v>97</v>
      </c>
      <c r="E107" s="65" t="str">
        <f>IF(OR('Services - Base year'!E106="",'Services - Base year'!E106="[Enter service]"),"",'Services - Base year'!E106)</f>
        <v/>
      </c>
      <c r="F107" s="66" t="str">
        <f>IF(OR('Services - Base year'!F106="",'Services - Base year'!F106="[Select]"),"",'Services - Base year'!F106)</f>
        <v/>
      </c>
      <c r="G107" s="26"/>
      <c r="H107" s="625"/>
      <c r="I107" s="625"/>
      <c r="J107" s="625"/>
      <c r="K107" s="625"/>
      <c r="L107" s="625"/>
      <c r="M107" s="625"/>
      <c r="N107" s="625"/>
      <c r="O107" s="625"/>
      <c r="P107" s="625"/>
      <c r="Q107" s="626"/>
      <c r="R107" s="373">
        <f t="shared" si="1"/>
        <v>0</v>
      </c>
      <c r="S107" s="31"/>
    </row>
    <row r="108" spans="3:19" ht="12" customHeight="1" x14ac:dyDescent="0.2">
      <c r="C108" s="13"/>
      <c r="D108" s="19">
        <f>'Revenue - Base year'!D109</f>
        <v>98</v>
      </c>
      <c r="E108" s="65" t="str">
        <f>IF(OR('Services - Base year'!E107="",'Services - Base year'!E107="[Enter service]"),"",'Services - Base year'!E107)</f>
        <v/>
      </c>
      <c r="F108" s="66" t="str">
        <f>IF(OR('Services - Base year'!F107="",'Services - Base year'!F107="[Select]"),"",'Services - Base year'!F107)</f>
        <v/>
      </c>
      <c r="G108" s="26"/>
      <c r="H108" s="625"/>
      <c r="I108" s="625"/>
      <c r="J108" s="625"/>
      <c r="K108" s="625"/>
      <c r="L108" s="625"/>
      <c r="M108" s="625"/>
      <c r="N108" s="625"/>
      <c r="O108" s="625"/>
      <c r="P108" s="625"/>
      <c r="Q108" s="626"/>
      <c r="R108" s="373">
        <f t="shared" si="1"/>
        <v>0</v>
      </c>
      <c r="S108" s="31"/>
    </row>
    <row r="109" spans="3:19" ht="12" customHeight="1" x14ac:dyDescent="0.2">
      <c r="C109" s="13"/>
      <c r="D109" s="19">
        <f>'Revenue - Base year'!D110</f>
        <v>99</v>
      </c>
      <c r="E109" s="65" t="str">
        <f>IF(OR('Services - Base year'!E108="",'Services - Base year'!E108="[Enter service]"),"",'Services - Base year'!E108)</f>
        <v/>
      </c>
      <c r="F109" s="66" t="str">
        <f>IF(OR('Services - Base year'!F108="",'Services - Base year'!F108="[Select]"),"",'Services - Base year'!F108)</f>
        <v/>
      </c>
      <c r="G109" s="26"/>
      <c r="H109" s="625"/>
      <c r="I109" s="625"/>
      <c r="J109" s="625"/>
      <c r="K109" s="625"/>
      <c r="L109" s="625"/>
      <c r="M109" s="625"/>
      <c r="N109" s="625"/>
      <c r="O109" s="625"/>
      <c r="P109" s="625"/>
      <c r="Q109" s="626"/>
      <c r="R109" s="373">
        <f t="shared" si="1"/>
        <v>0</v>
      </c>
      <c r="S109" s="31"/>
    </row>
    <row r="110" spans="3:19" ht="12" customHeight="1" x14ac:dyDescent="0.2">
      <c r="C110" s="13"/>
      <c r="D110" s="19">
        <f>'Revenue - Base year'!D111</f>
        <v>100</v>
      </c>
      <c r="E110" s="65" t="str">
        <f>IF(OR('Services - Base year'!E109="",'Services - Base year'!E109="[Enter service]"),"",'Services - Base year'!E109)</f>
        <v/>
      </c>
      <c r="F110" s="66" t="str">
        <f>IF(OR('Services - Base year'!F109="",'Services - Base year'!F109="[Select]"),"",'Services - Base year'!F109)</f>
        <v/>
      </c>
      <c r="G110" s="26"/>
      <c r="H110" s="625"/>
      <c r="I110" s="625"/>
      <c r="J110" s="625"/>
      <c r="K110" s="625"/>
      <c r="L110" s="625"/>
      <c r="M110" s="625"/>
      <c r="N110" s="625"/>
      <c r="O110" s="625"/>
      <c r="P110" s="625"/>
      <c r="Q110" s="626"/>
      <c r="R110" s="373">
        <f t="shared" si="1"/>
        <v>0</v>
      </c>
      <c r="S110" s="31"/>
    </row>
    <row r="111" spans="3:19" ht="12" customHeight="1" x14ac:dyDescent="0.2">
      <c r="C111" s="13"/>
      <c r="D111" s="19">
        <f>'Revenue - Base year'!D112</f>
        <v>101</v>
      </c>
      <c r="E111" s="65" t="str">
        <f>IF(OR('Services - Base year'!E110="",'Services - Base year'!E110="[Enter service]"),"",'Services - Base year'!E110)</f>
        <v/>
      </c>
      <c r="F111" s="66" t="str">
        <f>IF(OR('Services - Base year'!F110="",'Services - Base year'!F110="[Select]"),"",'Services - Base year'!F110)</f>
        <v/>
      </c>
      <c r="G111" s="26"/>
      <c r="H111" s="625"/>
      <c r="I111" s="625"/>
      <c r="J111" s="625"/>
      <c r="K111" s="625"/>
      <c r="L111" s="625"/>
      <c r="M111" s="625"/>
      <c r="N111" s="625"/>
      <c r="O111" s="625"/>
      <c r="P111" s="625"/>
      <c r="Q111" s="626"/>
      <c r="R111" s="373">
        <f t="shared" si="1"/>
        <v>0</v>
      </c>
      <c r="S111" s="31"/>
    </row>
    <row r="112" spans="3:19" ht="12" customHeight="1" x14ac:dyDescent="0.2">
      <c r="C112" s="13"/>
      <c r="D112" s="19">
        <f>'Revenue - Base year'!D113</f>
        <v>102</v>
      </c>
      <c r="E112" s="65" t="str">
        <f>IF(OR('Services - Base year'!E111="",'Services - Base year'!E111="[Enter service]"),"",'Services - Base year'!E111)</f>
        <v/>
      </c>
      <c r="F112" s="66" t="str">
        <f>IF(OR('Services - Base year'!F111="",'Services - Base year'!F111="[Select]"),"",'Services - Base year'!F111)</f>
        <v/>
      </c>
      <c r="G112" s="26"/>
      <c r="H112" s="625"/>
      <c r="I112" s="625"/>
      <c r="J112" s="625"/>
      <c r="K112" s="625"/>
      <c r="L112" s="625"/>
      <c r="M112" s="625"/>
      <c r="N112" s="625"/>
      <c r="O112" s="625"/>
      <c r="P112" s="625"/>
      <c r="Q112" s="626"/>
      <c r="R112" s="373">
        <f t="shared" si="1"/>
        <v>0</v>
      </c>
      <c r="S112" s="31"/>
    </row>
    <row r="113" spans="3:19" ht="12" customHeight="1" x14ac:dyDescent="0.2">
      <c r="C113" s="13"/>
      <c r="D113" s="19">
        <f>'Revenue - Base year'!D114</f>
        <v>103</v>
      </c>
      <c r="E113" s="65" t="str">
        <f>IF(OR('Services - Base year'!E112="",'Services - Base year'!E112="[Enter service]"),"",'Services - Base year'!E112)</f>
        <v/>
      </c>
      <c r="F113" s="66" t="str">
        <f>IF(OR('Services - Base year'!F112="",'Services - Base year'!F112="[Select]"),"",'Services - Base year'!F112)</f>
        <v/>
      </c>
      <c r="G113" s="26"/>
      <c r="H113" s="625"/>
      <c r="I113" s="625"/>
      <c r="J113" s="625"/>
      <c r="K113" s="625"/>
      <c r="L113" s="625"/>
      <c r="M113" s="625"/>
      <c r="N113" s="625"/>
      <c r="O113" s="625"/>
      <c r="P113" s="625"/>
      <c r="Q113" s="626"/>
      <c r="R113" s="373">
        <f t="shared" si="1"/>
        <v>0</v>
      </c>
      <c r="S113" s="31"/>
    </row>
    <row r="114" spans="3:19" ht="12" customHeight="1" x14ac:dyDescent="0.2">
      <c r="C114" s="13"/>
      <c r="D114" s="19">
        <f>'Revenue - Base year'!D115</f>
        <v>104</v>
      </c>
      <c r="E114" s="65" t="str">
        <f>IF(OR('Services - Base year'!E113="",'Services - Base year'!E113="[Enter service]"),"",'Services - Base year'!E113)</f>
        <v/>
      </c>
      <c r="F114" s="66" t="str">
        <f>IF(OR('Services - Base year'!F113="",'Services - Base year'!F113="[Select]"),"",'Services - Base year'!F113)</f>
        <v/>
      </c>
      <c r="G114" s="26"/>
      <c r="H114" s="625"/>
      <c r="I114" s="625"/>
      <c r="J114" s="625"/>
      <c r="K114" s="625"/>
      <c r="L114" s="625"/>
      <c r="M114" s="625"/>
      <c r="N114" s="625"/>
      <c r="O114" s="625"/>
      <c r="P114" s="625"/>
      <c r="Q114" s="626"/>
      <c r="R114" s="373">
        <f t="shared" si="1"/>
        <v>0</v>
      </c>
      <c r="S114" s="31"/>
    </row>
    <row r="115" spans="3:19" ht="12" customHeight="1" x14ac:dyDescent="0.2">
      <c r="C115" s="13"/>
      <c r="D115" s="19">
        <f>'Revenue - Base year'!D116</f>
        <v>105</v>
      </c>
      <c r="E115" s="65" t="str">
        <f>IF(OR('Services - Base year'!E114="",'Services - Base year'!E114="[Enter service]"),"",'Services - Base year'!E114)</f>
        <v/>
      </c>
      <c r="F115" s="66" t="str">
        <f>IF(OR('Services - Base year'!F114="",'Services - Base year'!F114="[Select]"),"",'Services - Base year'!F114)</f>
        <v/>
      </c>
      <c r="G115" s="26"/>
      <c r="H115" s="625"/>
      <c r="I115" s="625"/>
      <c r="J115" s="625"/>
      <c r="K115" s="625"/>
      <c r="L115" s="625"/>
      <c r="M115" s="625"/>
      <c r="N115" s="625"/>
      <c r="O115" s="625"/>
      <c r="P115" s="625"/>
      <c r="Q115" s="626"/>
      <c r="R115" s="373">
        <f t="shared" si="1"/>
        <v>0</v>
      </c>
      <c r="S115" s="31"/>
    </row>
    <row r="116" spans="3:19" ht="12" customHeight="1" x14ac:dyDescent="0.2">
      <c r="C116" s="13"/>
      <c r="D116" s="19">
        <f>'Revenue - Base year'!D117</f>
        <v>106</v>
      </c>
      <c r="E116" s="65" t="str">
        <f>IF(OR('Services - Base year'!E115="",'Services - Base year'!E115="[Enter service]"),"",'Services - Base year'!E115)</f>
        <v/>
      </c>
      <c r="F116" s="66" t="str">
        <f>IF(OR('Services - Base year'!F115="",'Services - Base year'!F115="[Select]"),"",'Services - Base year'!F115)</f>
        <v/>
      </c>
      <c r="G116" s="26"/>
      <c r="H116" s="625"/>
      <c r="I116" s="625"/>
      <c r="J116" s="625"/>
      <c r="K116" s="625"/>
      <c r="L116" s="625"/>
      <c r="M116" s="625"/>
      <c r="N116" s="625"/>
      <c r="O116" s="625"/>
      <c r="P116" s="625"/>
      <c r="Q116" s="626"/>
      <c r="R116" s="373">
        <f t="shared" si="1"/>
        <v>0</v>
      </c>
      <c r="S116" s="31"/>
    </row>
    <row r="117" spans="3:19" ht="12" customHeight="1" x14ac:dyDescent="0.2">
      <c r="C117" s="13"/>
      <c r="D117" s="19">
        <f>'Revenue - Base year'!D118</f>
        <v>107</v>
      </c>
      <c r="E117" s="65" t="str">
        <f>IF(OR('Services - Base year'!E116="",'Services - Base year'!E116="[Enter service]"),"",'Services - Base year'!E116)</f>
        <v/>
      </c>
      <c r="F117" s="66" t="str">
        <f>IF(OR('Services - Base year'!F116="",'Services - Base year'!F116="[Select]"),"",'Services - Base year'!F116)</f>
        <v/>
      </c>
      <c r="G117" s="26"/>
      <c r="H117" s="625"/>
      <c r="I117" s="625"/>
      <c r="J117" s="625"/>
      <c r="K117" s="625"/>
      <c r="L117" s="625"/>
      <c r="M117" s="625"/>
      <c r="N117" s="625"/>
      <c r="O117" s="625"/>
      <c r="P117" s="625"/>
      <c r="Q117" s="626"/>
      <c r="R117" s="373">
        <f t="shared" si="1"/>
        <v>0</v>
      </c>
      <c r="S117" s="31"/>
    </row>
    <row r="118" spans="3:19" ht="12" customHeight="1" x14ac:dyDescent="0.2">
      <c r="C118" s="13"/>
      <c r="D118" s="19">
        <f>'Revenue - Base year'!D119</f>
        <v>108</v>
      </c>
      <c r="E118" s="65" t="str">
        <f>IF(OR('Services - Base year'!E117="",'Services - Base year'!E117="[Enter service]"),"",'Services - Base year'!E117)</f>
        <v/>
      </c>
      <c r="F118" s="66" t="str">
        <f>IF(OR('Services - Base year'!F117="",'Services - Base year'!F117="[Select]"),"",'Services - Base year'!F117)</f>
        <v/>
      </c>
      <c r="G118" s="26"/>
      <c r="H118" s="625"/>
      <c r="I118" s="625"/>
      <c r="J118" s="625"/>
      <c r="K118" s="625"/>
      <c r="L118" s="625"/>
      <c r="M118" s="625"/>
      <c r="N118" s="625"/>
      <c r="O118" s="625"/>
      <c r="P118" s="625"/>
      <c r="Q118" s="626"/>
      <c r="R118" s="373">
        <f t="shared" si="1"/>
        <v>0</v>
      </c>
      <c r="S118" s="31"/>
    </row>
    <row r="119" spans="3:19" ht="12" customHeight="1" x14ac:dyDescent="0.2">
      <c r="C119" s="13"/>
      <c r="D119" s="19">
        <f>'Revenue - Base year'!D120</f>
        <v>109</v>
      </c>
      <c r="E119" s="65" t="str">
        <f>IF(OR('Services - Base year'!E118="",'Services - Base year'!E118="[Enter service]"),"",'Services - Base year'!E118)</f>
        <v/>
      </c>
      <c r="F119" s="66" t="str">
        <f>IF(OR('Services - Base year'!F118="",'Services - Base year'!F118="[Select]"),"",'Services - Base year'!F118)</f>
        <v/>
      </c>
      <c r="G119" s="26"/>
      <c r="H119" s="625"/>
      <c r="I119" s="625"/>
      <c r="J119" s="625"/>
      <c r="K119" s="625"/>
      <c r="L119" s="625"/>
      <c r="M119" s="625"/>
      <c r="N119" s="625"/>
      <c r="O119" s="625"/>
      <c r="P119" s="625"/>
      <c r="Q119" s="626"/>
      <c r="R119" s="373">
        <f t="shared" si="1"/>
        <v>0</v>
      </c>
      <c r="S119" s="31"/>
    </row>
    <row r="120" spans="3:19" ht="12" customHeight="1" x14ac:dyDescent="0.2">
      <c r="C120" s="13"/>
      <c r="D120" s="19">
        <f>'Revenue - Base year'!D121</f>
        <v>110</v>
      </c>
      <c r="E120" s="65" t="str">
        <f>IF(OR('Services - Base year'!E119="",'Services - Base year'!E119="[Enter service]"),"",'Services - Base year'!E119)</f>
        <v/>
      </c>
      <c r="F120" s="66" t="str">
        <f>IF(OR('Services - Base year'!F119="",'Services - Base year'!F119="[Select]"),"",'Services - Base year'!F119)</f>
        <v/>
      </c>
      <c r="G120" s="26"/>
      <c r="H120" s="625"/>
      <c r="I120" s="625"/>
      <c r="J120" s="625"/>
      <c r="K120" s="625"/>
      <c r="L120" s="625"/>
      <c r="M120" s="625"/>
      <c r="N120" s="625"/>
      <c r="O120" s="625"/>
      <c r="P120" s="625"/>
      <c r="Q120" s="626"/>
      <c r="R120" s="373">
        <f t="shared" si="1"/>
        <v>0</v>
      </c>
      <c r="S120" s="31"/>
    </row>
    <row r="121" spans="3:19" ht="12" customHeight="1" x14ac:dyDescent="0.2">
      <c r="C121" s="13"/>
      <c r="D121" s="19">
        <f>'Revenue - Base year'!D122</f>
        <v>111</v>
      </c>
      <c r="E121" s="65" t="str">
        <f>IF(OR('Services - Base year'!E120="",'Services - Base year'!E120="[Enter service]"),"",'Services - Base year'!E120)</f>
        <v/>
      </c>
      <c r="F121" s="66" t="str">
        <f>IF(OR('Services - Base year'!F120="",'Services - Base year'!F120="[Select]"),"",'Services - Base year'!F120)</f>
        <v/>
      </c>
      <c r="G121" s="26"/>
      <c r="H121" s="625"/>
      <c r="I121" s="625"/>
      <c r="J121" s="625"/>
      <c r="K121" s="625"/>
      <c r="L121" s="625"/>
      <c r="M121" s="625"/>
      <c r="N121" s="625"/>
      <c r="O121" s="625"/>
      <c r="P121" s="625"/>
      <c r="Q121" s="626"/>
      <c r="R121" s="373">
        <f t="shared" si="1"/>
        <v>0</v>
      </c>
      <c r="S121" s="31"/>
    </row>
    <row r="122" spans="3:19" ht="12" customHeight="1" x14ac:dyDescent="0.2">
      <c r="C122" s="13"/>
      <c r="D122" s="19">
        <f>'Revenue - Base year'!D123</f>
        <v>112</v>
      </c>
      <c r="E122" s="65" t="str">
        <f>IF(OR('Services - Base year'!E121="",'Services - Base year'!E121="[Enter service]"),"",'Services - Base year'!E121)</f>
        <v/>
      </c>
      <c r="F122" s="66" t="str">
        <f>IF(OR('Services - Base year'!F121="",'Services - Base year'!F121="[Select]"),"",'Services - Base year'!F121)</f>
        <v/>
      </c>
      <c r="G122" s="26"/>
      <c r="H122" s="625"/>
      <c r="I122" s="625"/>
      <c r="J122" s="625"/>
      <c r="K122" s="625"/>
      <c r="L122" s="625"/>
      <c r="M122" s="625"/>
      <c r="N122" s="625"/>
      <c r="O122" s="625"/>
      <c r="P122" s="625"/>
      <c r="Q122" s="626"/>
      <c r="R122" s="373">
        <f t="shared" si="1"/>
        <v>0</v>
      </c>
      <c r="S122" s="31"/>
    </row>
    <row r="123" spans="3:19" ht="12" customHeight="1" x14ac:dyDescent="0.2">
      <c r="C123" s="13"/>
      <c r="D123" s="19">
        <f>'Revenue - Base year'!D124</f>
        <v>113</v>
      </c>
      <c r="E123" s="65" t="str">
        <f>IF(OR('Services - Base year'!E122="",'Services - Base year'!E122="[Enter service]"),"",'Services - Base year'!E122)</f>
        <v/>
      </c>
      <c r="F123" s="66" t="str">
        <f>IF(OR('Services - Base year'!F122="",'Services - Base year'!F122="[Select]"),"",'Services - Base year'!F122)</f>
        <v/>
      </c>
      <c r="G123" s="26"/>
      <c r="H123" s="625"/>
      <c r="I123" s="625"/>
      <c r="J123" s="625"/>
      <c r="K123" s="625"/>
      <c r="L123" s="625"/>
      <c r="M123" s="625"/>
      <c r="N123" s="625"/>
      <c r="O123" s="625"/>
      <c r="P123" s="625"/>
      <c r="Q123" s="626"/>
      <c r="R123" s="373">
        <f t="shared" si="1"/>
        <v>0</v>
      </c>
      <c r="S123" s="31"/>
    </row>
    <row r="124" spans="3:19" ht="12" customHeight="1" x14ac:dyDescent="0.2">
      <c r="C124" s="13"/>
      <c r="D124" s="19">
        <f>'Revenue - Base year'!D125</f>
        <v>114</v>
      </c>
      <c r="E124" s="65" t="str">
        <f>IF(OR('Services - Base year'!E123="",'Services - Base year'!E123="[Enter service]"),"",'Services - Base year'!E123)</f>
        <v/>
      </c>
      <c r="F124" s="66" t="str">
        <f>IF(OR('Services - Base year'!F123="",'Services - Base year'!F123="[Select]"),"",'Services - Base year'!F123)</f>
        <v/>
      </c>
      <c r="G124" s="26"/>
      <c r="H124" s="625"/>
      <c r="I124" s="625"/>
      <c r="J124" s="625"/>
      <c r="K124" s="625"/>
      <c r="L124" s="625"/>
      <c r="M124" s="625"/>
      <c r="N124" s="625"/>
      <c r="O124" s="625"/>
      <c r="P124" s="625"/>
      <c r="Q124" s="626"/>
      <c r="R124" s="373">
        <f t="shared" si="1"/>
        <v>0</v>
      </c>
      <c r="S124" s="31"/>
    </row>
    <row r="125" spans="3:19" ht="12" customHeight="1" x14ac:dyDescent="0.2">
      <c r="C125" s="13"/>
      <c r="D125" s="19">
        <f>'Revenue - Base year'!D126</f>
        <v>115</v>
      </c>
      <c r="E125" s="65" t="str">
        <f>IF(OR('Services - Base year'!E124="",'Services - Base year'!E124="[Enter service]"),"",'Services - Base year'!E124)</f>
        <v/>
      </c>
      <c r="F125" s="66" t="str">
        <f>IF(OR('Services - Base year'!F124="",'Services - Base year'!F124="[Select]"),"",'Services - Base year'!F124)</f>
        <v/>
      </c>
      <c r="G125" s="26"/>
      <c r="H125" s="625"/>
      <c r="I125" s="625"/>
      <c r="J125" s="625"/>
      <c r="K125" s="625"/>
      <c r="L125" s="625"/>
      <c r="M125" s="625"/>
      <c r="N125" s="625"/>
      <c r="O125" s="625"/>
      <c r="P125" s="625"/>
      <c r="Q125" s="626"/>
      <c r="R125" s="373">
        <f t="shared" si="1"/>
        <v>0</v>
      </c>
      <c r="S125" s="31"/>
    </row>
    <row r="126" spans="3:19" ht="12" customHeight="1" x14ac:dyDescent="0.2">
      <c r="C126" s="13"/>
      <c r="D126" s="19">
        <f>'Revenue - Base year'!D127</f>
        <v>116</v>
      </c>
      <c r="E126" s="65" t="str">
        <f>IF(OR('Services - Base year'!E125="",'Services - Base year'!E125="[Enter service]"),"",'Services - Base year'!E125)</f>
        <v/>
      </c>
      <c r="F126" s="66" t="str">
        <f>IF(OR('Services - Base year'!F125="",'Services - Base year'!F125="[Select]"),"",'Services - Base year'!F125)</f>
        <v/>
      </c>
      <c r="G126" s="26"/>
      <c r="H126" s="625"/>
      <c r="I126" s="625"/>
      <c r="J126" s="625"/>
      <c r="K126" s="625"/>
      <c r="L126" s="625"/>
      <c r="M126" s="625"/>
      <c r="N126" s="625"/>
      <c r="O126" s="625"/>
      <c r="P126" s="625"/>
      <c r="Q126" s="626"/>
      <c r="R126" s="373">
        <f t="shared" si="1"/>
        <v>0</v>
      </c>
      <c r="S126" s="31"/>
    </row>
    <row r="127" spans="3:19" ht="12" customHeight="1" x14ac:dyDescent="0.2">
      <c r="C127" s="13"/>
      <c r="D127" s="19">
        <f>'Revenue - Base year'!D128</f>
        <v>117</v>
      </c>
      <c r="E127" s="65" t="str">
        <f>IF(OR('Services - Base year'!E126="",'Services - Base year'!E126="[Enter service]"),"",'Services - Base year'!E126)</f>
        <v/>
      </c>
      <c r="F127" s="66" t="str">
        <f>IF(OR('Services - Base year'!F126="",'Services - Base year'!F126="[Select]"),"",'Services - Base year'!F126)</f>
        <v/>
      </c>
      <c r="G127" s="26"/>
      <c r="H127" s="625"/>
      <c r="I127" s="625"/>
      <c r="J127" s="625"/>
      <c r="K127" s="625"/>
      <c r="L127" s="625"/>
      <c r="M127" s="625"/>
      <c r="N127" s="625"/>
      <c r="O127" s="625"/>
      <c r="P127" s="625"/>
      <c r="Q127" s="626"/>
      <c r="R127" s="373">
        <f t="shared" si="1"/>
        <v>0</v>
      </c>
      <c r="S127" s="31"/>
    </row>
    <row r="128" spans="3:19" ht="12" customHeight="1" x14ac:dyDescent="0.2">
      <c r="C128" s="13"/>
      <c r="D128" s="19">
        <f>'Revenue - Base year'!D129</f>
        <v>118</v>
      </c>
      <c r="E128" s="65" t="str">
        <f>IF(OR('Services - Base year'!E127="",'Services - Base year'!E127="[Enter service]"),"",'Services - Base year'!E127)</f>
        <v/>
      </c>
      <c r="F128" s="66" t="str">
        <f>IF(OR('Services - Base year'!F127="",'Services - Base year'!F127="[Select]"),"",'Services - Base year'!F127)</f>
        <v/>
      </c>
      <c r="G128" s="26"/>
      <c r="H128" s="625"/>
      <c r="I128" s="625"/>
      <c r="J128" s="625"/>
      <c r="K128" s="625"/>
      <c r="L128" s="625"/>
      <c r="M128" s="625"/>
      <c r="N128" s="625"/>
      <c r="O128" s="625"/>
      <c r="P128" s="625"/>
      <c r="Q128" s="626"/>
      <c r="R128" s="373">
        <f t="shared" si="1"/>
        <v>0</v>
      </c>
      <c r="S128" s="31"/>
    </row>
    <row r="129" spans="3:19" ht="12" customHeight="1" x14ac:dyDescent="0.2">
      <c r="C129" s="13"/>
      <c r="D129" s="19">
        <f>'Revenue - Base year'!D130</f>
        <v>119</v>
      </c>
      <c r="E129" s="65" t="str">
        <f>IF(OR('Services - Base year'!E128="",'Services - Base year'!E128="[Enter service]"),"",'Services - Base year'!E128)</f>
        <v/>
      </c>
      <c r="F129" s="66" t="str">
        <f>IF(OR('Services - Base year'!F128="",'Services - Base year'!F128="[Select]"),"",'Services - Base year'!F128)</f>
        <v/>
      </c>
      <c r="G129" s="26"/>
      <c r="H129" s="625"/>
      <c r="I129" s="625"/>
      <c r="J129" s="625"/>
      <c r="K129" s="625"/>
      <c r="L129" s="625"/>
      <c r="M129" s="625"/>
      <c r="N129" s="625"/>
      <c r="O129" s="625"/>
      <c r="P129" s="625"/>
      <c r="Q129" s="626"/>
      <c r="R129" s="373">
        <f t="shared" si="1"/>
        <v>0</v>
      </c>
      <c r="S129" s="31"/>
    </row>
    <row r="130" spans="3:19" ht="12" customHeight="1" x14ac:dyDescent="0.2">
      <c r="C130" s="13"/>
      <c r="D130" s="19">
        <f>'Revenue - Base year'!D131</f>
        <v>120</v>
      </c>
      <c r="E130" s="65" t="str">
        <f>IF(OR('Services - Base year'!E129="",'Services - Base year'!E129="[Enter service]"),"",'Services - Base year'!E129)</f>
        <v/>
      </c>
      <c r="F130" s="66" t="str">
        <f>IF(OR('Services - Base year'!F129="",'Services - Base year'!F129="[Select]"),"",'Services - Base year'!F129)</f>
        <v/>
      </c>
      <c r="G130" s="26"/>
      <c r="H130" s="625"/>
      <c r="I130" s="625"/>
      <c r="J130" s="625"/>
      <c r="K130" s="625"/>
      <c r="L130" s="625"/>
      <c r="M130" s="625"/>
      <c r="N130" s="625"/>
      <c r="O130" s="625"/>
      <c r="P130" s="625"/>
      <c r="Q130" s="626"/>
      <c r="R130" s="373">
        <f t="shared" si="1"/>
        <v>0</v>
      </c>
      <c r="S130" s="31"/>
    </row>
    <row r="131" spans="3:19" ht="12" customHeight="1" x14ac:dyDescent="0.2">
      <c r="C131" s="13"/>
      <c r="D131" s="19">
        <f>'Revenue - Base year'!D132</f>
        <v>121</v>
      </c>
      <c r="E131" s="65" t="str">
        <f>IF(OR('Services - Base year'!E130="",'Services - Base year'!E130="[Enter service]"),"",'Services - Base year'!E130)</f>
        <v/>
      </c>
      <c r="F131" s="66" t="str">
        <f>IF(OR('Services - Base year'!F130="",'Services - Base year'!F130="[Select]"),"",'Services - Base year'!F130)</f>
        <v/>
      </c>
      <c r="G131" s="26"/>
      <c r="H131" s="625"/>
      <c r="I131" s="625"/>
      <c r="J131" s="625"/>
      <c r="K131" s="625"/>
      <c r="L131" s="625"/>
      <c r="M131" s="625"/>
      <c r="N131" s="625"/>
      <c r="O131" s="625"/>
      <c r="P131" s="625"/>
      <c r="Q131" s="626"/>
      <c r="R131" s="373">
        <f t="shared" si="1"/>
        <v>0</v>
      </c>
      <c r="S131" s="31"/>
    </row>
    <row r="132" spans="3:19" ht="12" customHeight="1" x14ac:dyDescent="0.2">
      <c r="C132" s="13"/>
      <c r="D132" s="19">
        <f>'Revenue - Base year'!D133</f>
        <v>122</v>
      </c>
      <c r="E132" s="65" t="str">
        <f>IF(OR('Services - Base year'!E131="",'Services - Base year'!E131="[Enter service]"),"",'Services - Base year'!E131)</f>
        <v/>
      </c>
      <c r="F132" s="66" t="str">
        <f>IF(OR('Services - Base year'!F131="",'Services - Base year'!F131="[Select]"),"",'Services - Base year'!F131)</f>
        <v/>
      </c>
      <c r="G132" s="26"/>
      <c r="H132" s="625"/>
      <c r="I132" s="625"/>
      <c r="J132" s="625"/>
      <c r="K132" s="625"/>
      <c r="L132" s="625"/>
      <c r="M132" s="625"/>
      <c r="N132" s="625"/>
      <c r="O132" s="625"/>
      <c r="P132" s="625"/>
      <c r="Q132" s="626"/>
      <c r="R132" s="373">
        <f t="shared" si="1"/>
        <v>0</v>
      </c>
      <c r="S132" s="31"/>
    </row>
    <row r="133" spans="3:19" ht="12" customHeight="1" x14ac:dyDescent="0.2">
      <c r="C133" s="13"/>
      <c r="D133" s="19">
        <f>'Revenue - Base year'!D134</f>
        <v>123</v>
      </c>
      <c r="E133" s="65" t="str">
        <f>IF(OR('Services - Base year'!E132="",'Services - Base year'!E132="[Enter service]"),"",'Services - Base year'!E132)</f>
        <v/>
      </c>
      <c r="F133" s="66" t="str">
        <f>IF(OR('Services - Base year'!F132="",'Services - Base year'!F132="[Select]"),"",'Services - Base year'!F132)</f>
        <v/>
      </c>
      <c r="G133" s="26"/>
      <c r="H133" s="625"/>
      <c r="I133" s="625"/>
      <c r="J133" s="625"/>
      <c r="K133" s="625"/>
      <c r="L133" s="625"/>
      <c r="M133" s="625"/>
      <c r="N133" s="625"/>
      <c r="O133" s="625"/>
      <c r="P133" s="625"/>
      <c r="Q133" s="626"/>
      <c r="R133" s="373">
        <f t="shared" si="1"/>
        <v>0</v>
      </c>
      <c r="S133" s="31"/>
    </row>
    <row r="134" spans="3:19" ht="12" customHeight="1" x14ac:dyDescent="0.2">
      <c r="C134" s="13"/>
      <c r="D134" s="19">
        <f>'Revenue - Base year'!D135</f>
        <v>124</v>
      </c>
      <c r="E134" s="65" t="str">
        <f>IF(OR('Services - Base year'!E133="",'Services - Base year'!E133="[Enter service]"),"",'Services - Base year'!E133)</f>
        <v/>
      </c>
      <c r="F134" s="66" t="str">
        <f>IF(OR('Services - Base year'!F133="",'Services - Base year'!F133="[Select]"),"",'Services - Base year'!F133)</f>
        <v/>
      </c>
      <c r="G134" s="26"/>
      <c r="H134" s="625"/>
      <c r="I134" s="625"/>
      <c r="J134" s="625"/>
      <c r="K134" s="625"/>
      <c r="L134" s="625"/>
      <c r="M134" s="625"/>
      <c r="N134" s="625"/>
      <c r="O134" s="625"/>
      <c r="P134" s="625"/>
      <c r="Q134" s="626"/>
      <c r="R134" s="373">
        <f t="shared" si="1"/>
        <v>0</v>
      </c>
      <c r="S134" s="31"/>
    </row>
    <row r="135" spans="3:19" ht="12" customHeight="1" x14ac:dyDescent="0.2">
      <c r="C135" s="13"/>
      <c r="D135" s="19">
        <f>'Revenue - Base year'!D136</f>
        <v>125</v>
      </c>
      <c r="E135" s="65" t="str">
        <f>IF(OR('Services - Base year'!E134="",'Services - Base year'!E134="[Enter service]"),"",'Services - Base year'!E134)</f>
        <v/>
      </c>
      <c r="F135" s="66" t="str">
        <f>IF(OR('Services - Base year'!F134="",'Services - Base year'!F134="[Select]"),"",'Services - Base year'!F134)</f>
        <v/>
      </c>
      <c r="G135" s="26"/>
      <c r="H135" s="625"/>
      <c r="I135" s="625"/>
      <c r="J135" s="625"/>
      <c r="K135" s="625"/>
      <c r="L135" s="625"/>
      <c r="M135" s="625"/>
      <c r="N135" s="625"/>
      <c r="O135" s="625"/>
      <c r="P135" s="625"/>
      <c r="Q135" s="626"/>
      <c r="R135" s="373">
        <f t="shared" si="1"/>
        <v>0</v>
      </c>
      <c r="S135" s="31"/>
    </row>
    <row r="136" spans="3:19" ht="12" customHeight="1" x14ac:dyDescent="0.2">
      <c r="C136" s="13"/>
      <c r="D136" s="19">
        <f>'Revenue - Base year'!D137</f>
        <v>126</v>
      </c>
      <c r="E136" s="65" t="str">
        <f>IF(OR('Services - Base year'!E135="",'Services - Base year'!E135="[Enter service]"),"",'Services - Base year'!E135)</f>
        <v/>
      </c>
      <c r="F136" s="66" t="str">
        <f>IF(OR('Services - Base year'!F135="",'Services - Base year'!F135="[Select]"),"",'Services - Base year'!F135)</f>
        <v/>
      </c>
      <c r="G136" s="26"/>
      <c r="H136" s="625"/>
      <c r="I136" s="625"/>
      <c r="J136" s="625"/>
      <c r="K136" s="625"/>
      <c r="L136" s="625"/>
      <c r="M136" s="625"/>
      <c r="N136" s="625"/>
      <c r="O136" s="625"/>
      <c r="P136" s="625"/>
      <c r="Q136" s="626"/>
      <c r="R136" s="373">
        <f t="shared" si="1"/>
        <v>0</v>
      </c>
      <c r="S136" s="31"/>
    </row>
    <row r="137" spans="3:19" ht="12" customHeight="1" x14ac:dyDescent="0.2">
      <c r="C137" s="13"/>
      <c r="D137" s="19">
        <f>'Revenue - Base year'!D138</f>
        <v>127</v>
      </c>
      <c r="E137" s="65" t="str">
        <f>IF(OR('Services - Base year'!E136="",'Services - Base year'!E136="[Enter service]"),"",'Services - Base year'!E136)</f>
        <v/>
      </c>
      <c r="F137" s="66" t="str">
        <f>IF(OR('Services - Base year'!F136="",'Services - Base year'!F136="[Select]"),"",'Services - Base year'!F136)</f>
        <v/>
      </c>
      <c r="G137" s="26"/>
      <c r="H137" s="625"/>
      <c r="I137" s="625"/>
      <c r="J137" s="625"/>
      <c r="K137" s="625"/>
      <c r="L137" s="625"/>
      <c r="M137" s="625"/>
      <c r="N137" s="625"/>
      <c r="O137" s="625"/>
      <c r="P137" s="625"/>
      <c r="Q137" s="626"/>
      <c r="R137" s="373">
        <f t="shared" si="1"/>
        <v>0</v>
      </c>
      <c r="S137" s="31"/>
    </row>
    <row r="138" spans="3:19" ht="12" customHeight="1" x14ac:dyDescent="0.2">
      <c r="C138" s="13"/>
      <c r="D138" s="19">
        <f>'Revenue - Base year'!D139</f>
        <v>128</v>
      </c>
      <c r="E138" s="65" t="str">
        <f>IF(OR('Services - Base year'!E137="",'Services - Base year'!E137="[Enter service]"),"",'Services - Base year'!E137)</f>
        <v/>
      </c>
      <c r="F138" s="66" t="str">
        <f>IF(OR('Services - Base year'!F137="",'Services - Base year'!F137="[Select]"),"",'Services - Base year'!F137)</f>
        <v/>
      </c>
      <c r="G138" s="26"/>
      <c r="H138" s="625"/>
      <c r="I138" s="625"/>
      <c r="J138" s="625"/>
      <c r="K138" s="625"/>
      <c r="L138" s="625"/>
      <c r="M138" s="625"/>
      <c r="N138" s="625"/>
      <c r="O138" s="625"/>
      <c r="P138" s="625"/>
      <c r="Q138" s="626"/>
      <c r="R138" s="373">
        <f t="shared" si="1"/>
        <v>0</v>
      </c>
      <c r="S138" s="31"/>
    </row>
    <row r="139" spans="3:19" ht="12" customHeight="1" x14ac:dyDescent="0.2">
      <c r="C139" s="13"/>
      <c r="D139" s="19">
        <f>'Revenue - Base year'!D140</f>
        <v>129</v>
      </c>
      <c r="E139" s="65" t="str">
        <f>IF(OR('Services - Base year'!E138="",'Services - Base year'!E138="[Enter service]"),"",'Services - Base year'!E138)</f>
        <v/>
      </c>
      <c r="F139" s="66" t="str">
        <f>IF(OR('Services - Base year'!F138="",'Services - Base year'!F138="[Select]"),"",'Services - Base year'!F138)</f>
        <v/>
      </c>
      <c r="G139" s="26"/>
      <c r="H139" s="625"/>
      <c r="I139" s="625"/>
      <c r="J139" s="625"/>
      <c r="K139" s="625"/>
      <c r="L139" s="625"/>
      <c r="M139" s="625"/>
      <c r="N139" s="625"/>
      <c r="O139" s="625"/>
      <c r="P139" s="625"/>
      <c r="Q139" s="626"/>
      <c r="R139" s="373">
        <f t="shared" si="1"/>
        <v>0</v>
      </c>
      <c r="S139" s="31"/>
    </row>
    <row r="140" spans="3:19" ht="12" customHeight="1" x14ac:dyDescent="0.2">
      <c r="C140" s="13"/>
      <c r="D140" s="19">
        <f>'Revenue - Base year'!D141</f>
        <v>130</v>
      </c>
      <c r="E140" s="65" t="str">
        <f>IF(OR('Services - Base year'!E139="",'Services - Base year'!E139="[Enter service]"),"",'Services - Base year'!E139)</f>
        <v/>
      </c>
      <c r="F140" s="66" t="str">
        <f>IF(OR('Services - Base year'!F139="",'Services - Base year'!F139="[Select]"),"",'Services - Base year'!F139)</f>
        <v/>
      </c>
      <c r="G140" s="26"/>
      <c r="H140" s="625"/>
      <c r="I140" s="625"/>
      <c r="J140" s="625"/>
      <c r="K140" s="625"/>
      <c r="L140" s="625"/>
      <c r="M140" s="625"/>
      <c r="N140" s="625"/>
      <c r="O140" s="625"/>
      <c r="P140" s="625"/>
      <c r="Q140" s="626"/>
      <c r="R140" s="373">
        <f t="shared" ref="R140:R151" si="2">SUM(H140:Q140)</f>
        <v>0</v>
      </c>
      <c r="S140" s="31"/>
    </row>
    <row r="141" spans="3:19" ht="12" customHeight="1" x14ac:dyDescent="0.2">
      <c r="C141" s="13"/>
      <c r="D141" s="19">
        <f>'Revenue - Base year'!D142</f>
        <v>131</v>
      </c>
      <c r="E141" s="65" t="str">
        <f>IF(OR('Services - Base year'!E140="",'Services - Base year'!E140="[Enter service]"),"",'Services - Base year'!E140)</f>
        <v/>
      </c>
      <c r="F141" s="66" t="str">
        <f>IF(OR('Services - Base year'!F140="",'Services - Base year'!F140="[Select]"),"",'Services - Base year'!F140)</f>
        <v/>
      </c>
      <c r="G141" s="26"/>
      <c r="H141" s="625"/>
      <c r="I141" s="625"/>
      <c r="J141" s="625"/>
      <c r="K141" s="625"/>
      <c r="L141" s="625"/>
      <c r="M141" s="625"/>
      <c r="N141" s="625"/>
      <c r="O141" s="625"/>
      <c r="P141" s="625"/>
      <c r="Q141" s="626"/>
      <c r="R141" s="373">
        <f t="shared" si="2"/>
        <v>0</v>
      </c>
      <c r="S141" s="31"/>
    </row>
    <row r="142" spans="3:19" ht="12" customHeight="1" x14ac:dyDescent="0.2">
      <c r="C142" s="13"/>
      <c r="D142" s="19">
        <f>'Revenue - Base year'!D143</f>
        <v>132</v>
      </c>
      <c r="E142" s="65" t="str">
        <f>IF(OR('Services - Base year'!E141="",'Services - Base year'!E141="[Enter service]"),"",'Services - Base year'!E141)</f>
        <v/>
      </c>
      <c r="F142" s="66" t="str">
        <f>IF(OR('Services - Base year'!F141="",'Services - Base year'!F141="[Select]"),"",'Services - Base year'!F141)</f>
        <v/>
      </c>
      <c r="G142" s="26"/>
      <c r="H142" s="625"/>
      <c r="I142" s="625"/>
      <c r="J142" s="625"/>
      <c r="K142" s="625"/>
      <c r="L142" s="625"/>
      <c r="M142" s="625"/>
      <c r="N142" s="625"/>
      <c r="O142" s="625"/>
      <c r="P142" s="625"/>
      <c r="Q142" s="626"/>
      <c r="R142" s="373">
        <f t="shared" si="2"/>
        <v>0</v>
      </c>
      <c r="S142" s="31"/>
    </row>
    <row r="143" spans="3:19" ht="12" customHeight="1" x14ac:dyDescent="0.2">
      <c r="C143" s="13"/>
      <c r="D143" s="19">
        <f>'Revenue - Base year'!D144</f>
        <v>133</v>
      </c>
      <c r="E143" s="65" t="str">
        <f>IF(OR('Services - Base year'!E142="",'Services - Base year'!E142="[Enter service]"),"",'Services - Base year'!E142)</f>
        <v/>
      </c>
      <c r="F143" s="66" t="str">
        <f>IF(OR('Services - Base year'!F142="",'Services - Base year'!F142="[Select]"),"",'Services - Base year'!F142)</f>
        <v/>
      </c>
      <c r="G143" s="26"/>
      <c r="H143" s="625"/>
      <c r="I143" s="625"/>
      <c r="J143" s="625"/>
      <c r="K143" s="625"/>
      <c r="L143" s="625"/>
      <c r="M143" s="625"/>
      <c r="N143" s="625"/>
      <c r="O143" s="625"/>
      <c r="P143" s="625"/>
      <c r="Q143" s="626"/>
      <c r="R143" s="373">
        <f t="shared" si="2"/>
        <v>0</v>
      </c>
      <c r="S143" s="31"/>
    </row>
    <row r="144" spans="3:19" ht="12" customHeight="1" x14ac:dyDescent="0.2">
      <c r="C144" s="13"/>
      <c r="D144" s="19">
        <f>'Revenue - Base year'!D145</f>
        <v>134</v>
      </c>
      <c r="E144" s="65" t="str">
        <f>IF(OR('Services - Base year'!E143="",'Services - Base year'!E143="[Enter service]"),"",'Services - Base year'!E143)</f>
        <v/>
      </c>
      <c r="F144" s="66" t="str">
        <f>IF(OR('Services - Base year'!F143="",'Services - Base year'!F143="[Select]"),"",'Services - Base year'!F143)</f>
        <v/>
      </c>
      <c r="G144" s="26"/>
      <c r="H144" s="625"/>
      <c r="I144" s="625"/>
      <c r="J144" s="625"/>
      <c r="K144" s="625"/>
      <c r="L144" s="625"/>
      <c r="M144" s="625"/>
      <c r="N144" s="625"/>
      <c r="O144" s="625"/>
      <c r="P144" s="625"/>
      <c r="Q144" s="626"/>
      <c r="R144" s="373">
        <f t="shared" si="2"/>
        <v>0</v>
      </c>
      <c r="S144" s="31"/>
    </row>
    <row r="145" spans="3:22" ht="12" customHeight="1" x14ac:dyDescent="0.2">
      <c r="C145" s="13"/>
      <c r="D145" s="19">
        <f>'Revenue - Base year'!D146</f>
        <v>135</v>
      </c>
      <c r="E145" s="65" t="str">
        <f>IF(OR('Services - Base year'!E144="",'Services - Base year'!E144="[Enter service]"),"",'Services - Base year'!E144)</f>
        <v/>
      </c>
      <c r="F145" s="66" t="str">
        <f>IF(OR('Services - Base year'!F144="",'Services - Base year'!F144="[Select]"),"",'Services - Base year'!F144)</f>
        <v/>
      </c>
      <c r="G145" s="26"/>
      <c r="H145" s="625"/>
      <c r="I145" s="625"/>
      <c r="J145" s="625"/>
      <c r="K145" s="625"/>
      <c r="L145" s="625"/>
      <c r="M145" s="625"/>
      <c r="N145" s="625"/>
      <c r="O145" s="625"/>
      <c r="P145" s="625"/>
      <c r="Q145" s="626"/>
      <c r="R145" s="373">
        <f t="shared" si="2"/>
        <v>0</v>
      </c>
      <c r="S145" s="31"/>
    </row>
    <row r="146" spans="3:22" ht="12" customHeight="1" x14ac:dyDescent="0.2">
      <c r="C146" s="13"/>
      <c r="D146" s="19">
        <f>'Revenue - Base year'!D147</f>
        <v>136</v>
      </c>
      <c r="E146" s="65" t="str">
        <f>IF(OR('Services - Base year'!E145="",'Services - Base year'!E145="[Enter service]"),"",'Services - Base year'!E145)</f>
        <v/>
      </c>
      <c r="F146" s="66" t="str">
        <f>IF(OR('Services - Base year'!F145="",'Services - Base year'!F145="[Select]"),"",'Services - Base year'!F145)</f>
        <v/>
      </c>
      <c r="G146" s="26"/>
      <c r="H146" s="625"/>
      <c r="I146" s="625"/>
      <c r="J146" s="625"/>
      <c r="K146" s="625"/>
      <c r="L146" s="625"/>
      <c r="M146" s="625"/>
      <c r="N146" s="625"/>
      <c r="O146" s="625"/>
      <c r="P146" s="625"/>
      <c r="Q146" s="626"/>
      <c r="R146" s="373">
        <f t="shared" si="2"/>
        <v>0</v>
      </c>
      <c r="S146" s="31"/>
    </row>
    <row r="147" spans="3:22" ht="12" customHeight="1" x14ac:dyDescent="0.2">
      <c r="C147" s="13"/>
      <c r="D147" s="19">
        <f>'Revenue - Base year'!D148</f>
        <v>137</v>
      </c>
      <c r="E147" s="65" t="str">
        <f>IF(OR('Services - Base year'!E146="",'Services - Base year'!E146="[Enter service]"),"",'Services - Base year'!E146)</f>
        <v/>
      </c>
      <c r="F147" s="66" t="str">
        <f>IF(OR('Services - Base year'!F146="",'Services - Base year'!F146="[Select]"),"",'Services - Base year'!F146)</f>
        <v/>
      </c>
      <c r="G147" s="26"/>
      <c r="H147" s="625"/>
      <c r="I147" s="625"/>
      <c r="J147" s="625"/>
      <c r="K147" s="625"/>
      <c r="L147" s="625"/>
      <c r="M147" s="625"/>
      <c r="N147" s="625"/>
      <c r="O147" s="625"/>
      <c r="P147" s="625"/>
      <c r="Q147" s="626"/>
      <c r="R147" s="373">
        <f t="shared" si="2"/>
        <v>0</v>
      </c>
      <c r="S147" s="31"/>
    </row>
    <row r="148" spans="3:22" ht="12" customHeight="1" x14ac:dyDescent="0.2">
      <c r="C148" s="13"/>
      <c r="D148" s="19">
        <f>'Revenue - Base year'!D149</f>
        <v>138</v>
      </c>
      <c r="E148" s="65" t="str">
        <f>IF(OR('Services - Base year'!E147="",'Services - Base year'!E147="[Enter service]"),"",'Services - Base year'!E147)</f>
        <v/>
      </c>
      <c r="F148" s="66" t="str">
        <f>IF(OR('Services - Base year'!F147="",'Services - Base year'!F147="[Select]"),"",'Services - Base year'!F147)</f>
        <v/>
      </c>
      <c r="G148" s="26"/>
      <c r="H148" s="625"/>
      <c r="I148" s="625"/>
      <c r="J148" s="625"/>
      <c r="K148" s="625"/>
      <c r="L148" s="625"/>
      <c r="M148" s="625"/>
      <c r="N148" s="625"/>
      <c r="O148" s="625"/>
      <c r="P148" s="625"/>
      <c r="Q148" s="626"/>
      <c r="R148" s="373">
        <f t="shared" si="2"/>
        <v>0</v>
      </c>
      <c r="S148" s="31"/>
    </row>
    <row r="149" spans="3:22" ht="12" customHeight="1" x14ac:dyDescent="0.2">
      <c r="C149" s="13"/>
      <c r="D149" s="19">
        <f>'Revenue - Base year'!D150</f>
        <v>139</v>
      </c>
      <c r="E149" s="65" t="str">
        <f>IF(OR('Services - Base year'!E148="",'Services - Base year'!E148="[Enter service]"),"",'Services - Base year'!E148)</f>
        <v/>
      </c>
      <c r="F149" s="66" t="str">
        <f>IF(OR('Services - Base year'!F148="",'Services - Base year'!F148="[Select]"),"",'Services - Base year'!F148)</f>
        <v/>
      </c>
      <c r="G149" s="26"/>
      <c r="H149" s="625"/>
      <c r="I149" s="625"/>
      <c r="J149" s="625"/>
      <c r="K149" s="625"/>
      <c r="L149" s="625"/>
      <c r="M149" s="625"/>
      <c r="N149" s="625"/>
      <c r="O149" s="625"/>
      <c r="P149" s="625"/>
      <c r="Q149" s="626"/>
      <c r="R149" s="373">
        <f t="shared" si="2"/>
        <v>0</v>
      </c>
      <c r="S149" s="31"/>
    </row>
    <row r="150" spans="3:22" ht="12" customHeight="1" x14ac:dyDescent="0.2">
      <c r="C150" s="13"/>
      <c r="D150" s="19">
        <f>'Revenue - Base year'!D151</f>
        <v>140</v>
      </c>
      <c r="E150" s="65" t="str">
        <f>IF(OR('Services - Base year'!E149="",'Services - Base year'!E149="[Enter service]"),"",'Services - Base year'!E149)</f>
        <v/>
      </c>
      <c r="F150" s="66" t="str">
        <f>IF(OR('Services - Base year'!F149="",'Services - Base year'!F149="[Select]"),"",'Services - Base year'!F149)</f>
        <v/>
      </c>
      <c r="G150" s="26"/>
      <c r="H150" s="625"/>
      <c r="I150" s="625"/>
      <c r="J150" s="625"/>
      <c r="K150" s="625"/>
      <c r="L150" s="625"/>
      <c r="M150" s="625"/>
      <c r="N150" s="625"/>
      <c r="O150" s="625"/>
      <c r="P150" s="625"/>
      <c r="Q150" s="626"/>
      <c r="R150" s="373">
        <f t="shared" si="2"/>
        <v>0</v>
      </c>
      <c r="S150" s="31"/>
    </row>
    <row r="151" spans="3:22" ht="12" customHeight="1" thickBot="1" x14ac:dyDescent="0.25">
      <c r="C151" s="13"/>
      <c r="D151" s="19"/>
      <c r="E151" s="71" t="s">
        <v>88</v>
      </c>
      <c r="F151" s="72"/>
      <c r="G151" s="26"/>
      <c r="H151" s="627"/>
      <c r="I151" s="627"/>
      <c r="J151" s="627"/>
      <c r="K151" s="627"/>
      <c r="L151" s="627"/>
      <c r="M151" s="627"/>
      <c r="N151" s="627"/>
      <c r="O151" s="627"/>
      <c r="P151" s="627"/>
      <c r="Q151" s="627"/>
      <c r="R151" s="373">
        <f t="shared" si="2"/>
        <v>0</v>
      </c>
      <c r="S151" s="31"/>
    </row>
    <row r="152" spans="3:22" ht="12" customHeight="1" thickTop="1" x14ac:dyDescent="0.2">
      <c r="C152" s="13"/>
      <c r="D152" s="14"/>
      <c r="E152" s="50" t="s">
        <v>87</v>
      </c>
      <c r="F152" s="51"/>
      <c r="G152" s="26"/>
      <c r="H152" s="374">
        <f t="shared" ref="H152:Q152" si="3">+SUM(H11:H151)</f>
        <v>8179449</v>
      </c>
      <c r="I152" s="374">
        <f t="shared" si="3"/>
        <v>7102428</v>
      </c>
      <c r="J152" s="374">
        <f t="shared" si="3"/>
        <v>0</v>
      </c>
      <c r="K152" s="374">
        <f t="shared" si="3"/>
        <v>3244345</v>
      </c>
      <c r="L152" s="374">
        <f t="shared" si="3"/>
        <v>0</v>
      </c>
      <c r="M152" s="374">
        <f t="shared" si="3"/>
        <v>134456</v>
      </c>
      <c r="N152" s="374">
        <f t="shared" si="3"/>
        <v>295024</v>
      </c>
      <c r="O152" s="374">
        <f t="shared" si="3"/>
        <v>0</v>
      </c>
      <c r="P152" s="374">
        <f t="shared" si="3"/>
        <v>0</v>
      </c>
      <c r="Q152" s="374">
        <f t="shared" si="3"/>
        <v>0</v>
      </c>
      <c r="R152" s="375">
        <f>SUM(H152:Q152)</f>
        <v>18955702</v>
      </c>
      <c r="S152" s="31"/>
    </row>
    <row r="153" spans="3:22" ht="12.6" customHeight="1" thickBot="1" x14ac:dyDescent="0.25">
      <c r="C153" s="32"/>
      <c r="D153" s="33"/>
      <c r="E153" s="34"/>
      <c r="F153" s="35"/>
      <c r="G153" s="108"/>
      <c r="H153" s="33"/>
      <c r="I153" s="36"/>
      <c r="J153" s="355"/>
      <c r="K153" s="36"/>
      <c r="L153" s="355"/>
      <c r="M153" s="355"/>
      <c r="N153" s="36"/>
      <c r="O153" s="36"/>
      <c r="P153" s="36"/>
      <c r="Q153" s="36"/>
      <c r="R153" s="36"/>
      <c r="S153" s="48"/>
    </row>
    <row r="154" spans="3:22" x14ac:dyDescent="0.2">
      <c r="F154" s="6"/>
      <c r="G154" s="6"/>
      <c r="N154" s="38"/>
      <c r="O154" s="38"/>
      <c r="P154" s="38"/>
      <c r="Q154" s="38"/>
      <c r="R154" s="38"/>
    </row>
    <row r="155" spans="3:22" x14ac:dyDescent="0.2">
      <c r="F155" s="6"/>
      <c r="G155" s="6"/>
    </row>
    <row r="156" spans="3:22" ht="13.5" thickBot="1" x14ac:dyDescent="0.25">
      <c r="F156" s="6"/>
      <c r="G156" s="6"/>
    </row>
    <row r="157" spans="3:22" x14ac:dyDescent="0.2">
      <c r="C157" s="288"/>
      <c r="D157" s="289"/>
      <c r="E157" s="289"/>
      <c r="F157" s="268"/>
      <c r="G157" s="268"/>
      <c r="H157" s="269"/>
    </row>
    <row r="158" spans="3:22" x14ac:dyDescent="0.2">
      <c r="C158" s="13"/>
      <c r="D158" s="14"/>
      <c r="E158" s="25" t="s">
        <v>214</v>
      </c>
      <c r="F158" s="15"/>
      <c r="G158" s="15"/>
      <c r="H158" s="31"/>
    </row>
    <row r="159" spans="3:22" x14ac:dyDescent="0.2">
      <c r="C159" s="13"/>
      <c r="D159" s="14"/>
      <c r="E159" s="6" t="s">
        <v>217</v>
      </c>
      <c r="F159" s="15" t="s">
        <v>209</v>
      </c>
      <c r="G159" s="15"/>
      <c r="H159" s="31"/>
    </row>
    <row r="160" spans="3:22" s="693" customFormat="1" x14ac:dyDescent="0.2">
      <c r="C160" s="690"/>
      <c r="D160" s="691"/>
      <c r="E160" s="639" t="s">
        <v>211</v>
      </c>
      <c r="F160" s="640"/>
      <c r="G160" s="686"/>
      <c r="H160" s="692"/>
      <c r="V160" s="694"/>
    </row>
    <row r="161" spans="3:22" s="693" customFormat="1" x14ac:dyDescent="0.2">
      <c r="C161" s="690"/>
      <c r="D161" s="691"/>
      <c r="E161" s="639" t="s">
        <v>211</v>
      </c>
      <c r="F161" s="640"/>
      <c r="G161" s="686"/>
      <c r="H161" s="692"/>
      <c r="V161" s="694"/>
    </row>
    <row r="162" spans="3:22" s="693" customFormat="1" x14ac:dyDescent="0.2">
      <c r="C162" s="690"/>
      <c r="D162" s="691"/>
      <c r="E162" s="639" t="s">
        <v>211</v>
      </c>
      <c r="F162" s="640"/>
      <c r="G162" s="686"/>
      <c r="H162" s="692"/>
      <c r="V162" s="694"/>
    </row>
    <row r="163" spans="3:22" s="693" customFormat="1" x14ac:dyDescent="0.2">
      <c r="C163" s="690"/>
      <c r="D163" s="691"/>
      <c r="E163" s="639" t="s">
        <v>211</v>
      </c>
      <c r="F163" s="640"/>
      <c r="G163" s="686"/>
      <c r="H163" s="692"/>
      <c r="V163" s="694"/>
    </row>
    <row r="164" spans="3:22" s="693" customFormat="1" x14ac:dyDescent="0.2">
      <c r="C164" s="690"/>
      <c r="D164" s="691"/>
      <c r="E164" s="639" t="s">
        <v>211</v>
      </c>
      <c r="F164" s="640"/>
      <c r="G164" s="686"/>
      <c r="H164" s="692"/>
      <c r="V164" s="694"/>
    </row>
    <row r="165" spans="3:22" s="693" customFormat="1" x14ac:dyDescent="0.2">
      <c r="C165" s="690"/>
      <c r="D165" s="691"/>
      <c r="E165" s="639" t="s">
        <v>211</v>
      </c>
      <c r="F165" s="640"/>
      <c r="G165" s="686"/>
      <c r="H165" s="692"/>
      <c r="V165" s="694"/>
    </row>
    <row r="166" spans="3:22" s="693" customFormat="1" x14ac:dyDescent="0.2">
      <c r="C166" s="690"/>
      <c r="D166" s="691"/>
      <c r="E166" s="639" t="s">
        <v>211</v>
      </c>
      <c r="F166" s="640"/>
      <c r="G166" s="686"/>
      <c r="H166" s="692"/>
      <c r="V166" s="694"/>
    </row>
    <row r="167" spans="3:22" s="693" customFormat="1" x14ac:dyDescent="0.2">
      <c r="C167" s="690"/>
      <c r="D167" s="691"/>
      <c r="E167" s="639" t="s">
        <v>211</v>
      </c>
      <c r="F167" s="640"/>
      <c r="G167" s="686"/>
      <c r="H167" s="692"/>
      <c r="V167" s="694"/>
    </row>
    <row r="168" spans="3:22" s="693" customFormat="1" x14ac:dyDescent="0.2">
      <c r="C168" s="690"/>
      <c r="D168" s="691"/>
      <c r="E168" s="639" t="s">
        <v>211</v>
      </c>
      <c r="F168" s="640"/>
      <c r="G168" s="686"/>
      <c r="H168" s="692"/>
      <c r="V168" s="694"/>
    </row>
    <row r="169" spans="3:22" s="693" customFormat="1" x14ac:dyDescent="0.2">
      <c r="C169" s="690"/>
      <c r="D169" s="691"/>
      <c r="E169" s="639" t="s">
        <v>211</v>
      </c>
      <c r="F169" s="640"/>
      <c r="G169" s="686"/>
      <c r="H169" s="692"/>
      <c r="V169" s="694"/>
    </row>
    <row r="170" spans="3:22" s="693" customFormat="1" x14ac:dyDescent="0.2">
      <c r="C170" s="690"/>
      <c r="D170" s="691"/>
      <c r="E170" s="639" t="s">
        <v>211</v>
      </c>
      <c r="F170" s="640"/>
      <c r="G170" s="686"/>
      <c r="H170" s="692"/>
      <c r="V170" s="694"/>
    </row>
    <row r="171" spans="3:22" s="693" customFormat="1" x14ac:dyDescent="0.2">
      <c r="C171" s="690"/>
      <c r="D171" s="691"/>
      <c r="E171" s="639" t="s">
        <v>211</v>
      </c>
      <c r="F171" s="640"/>
      <c r="G171" s="686"/>
      <c r="H171" s="692"/>
      <c r="V171" s="694"/>
    </row>
    <row r="172" spans="3:22" s="693" customFormat="1" x14ac:dyDescent="0.2">
      <c r="C172" s="690"/>
      <c r="D172" s="691"/>
      <c r="E172" s="639" t="s">
        <v>211</v>
      </c>
      <c r="F172" s="640"/>
      <c r="G172" s="686"/>
      <c r="H172" s="692"/>
      <c r="V172" s="694"/>
    </row>
    <row r="173" spans="3:22" x14ac:dyDescent="0.2">
      <c r="C173" s="13"/>
      <c r="D173" s="14"/>
      <c r="E173" s="29" t="s">
        <v>87</v>
      </c>
      <c r="F173" s="273">
        <f>SUM(F160:F172)</f>
        <v>0</v>
      </c>
      <c r="G173" s="273"/>
      <c r="H173" s="31"/>
    </row>
    <row r="174" spans="3:22" x14ac:dyDescent="0.2">
      <c r="C174" s="13"/>
      <c r="D174" s="14"/>
      <c r="E174" s="29"/>
      <c r="F174" s="26"/>
      <c r="G174" s="26"/>
      <c r="H174" s="31"/>
    </row>
    <row r="175" spans="3:22" x14ac:dyDescent="0.2">
      <c r="C175" s="13"/>
      <c r="D175" s="14"/>
      <c r="E175" s="29" t="s">
        <v>215</v>
      </c>
      <c r="F175" s="286">
        <f>R151</f>
        <v>0</v>
      </c>
      <c r="G175" s="286"/>
      <c r="H175" s="31"/>
    </row>
    <row r="176" spans="3:22" x14ac:dyDescent="0.2">
      <c r="C176" s="13"/>
      <c r="D176" s="14"/>
      <c r="E176" s="30" t="s">
        <v>189</v>
      </c>
      <c r="F176" s="285">
        <f>F173-F175</f>
        <v>0</v>
      </c>
      <c r="G176" s="286"/>
      <c r="H176" s="31"/>
    </row>
    <row r="177" spans="3:8" ht="14.25" x14ac:dyDescent="0.2">
      <c r="C177" s="13"/>
      <c r="D177" s="14"/>
      <c r="E177" s="279" t="s">
        <v>210</v>
      </c>
      <c r="F177" s="290" t="str">
        <f>IF(F176="","",IF(F176=0,"OK","ISSUE"))</f>
        <v>OK</v>
      </c>
      <c r="G177" s="278"/>
      <c r="H177" s="31"/>
    </row>
    <row r="178" spans="3:8" x14ac:dyDescent="0.2">
      <c r="C178" s="13"/>
      <c r="D178" s="14"/>
      <c r="G178" s="280"/>
      <c r="H178" s="31"/>
    </row>
    <row r="179" spans="3:8" ht="13.5" thickBot="1" x14ac:dyDescent="0.25">
      <c r="C179" s="105"/>
      <c r="D179" s="218"/>
      <c r="E179" s="218"/>
      <c r="F179" s="287"/>
      <c r="G179" s="287"/>
      <c r="H179" s="109"/>
    </row>
    <row r="180" spans="3:8" x14ac:dyDescent="0.2">
      <c r="F180" s="6"/>
      <c r="G180" s="6"/>
    </row>
    <row r="181" spans="3:8" x14ac:dyDescent="0.2">
      <c r="F181" s="6"/>
      <c r="G181" s="6"/>
    </row>
    <row r="182" spans="3:8" x14ac:dyDescent="0.2">
      <c r="F182" s="6"/>
      <c r="G182" s="6"/>
    </row>
    <row r="183" spans="3:8" x14ac:dyDescent="0.2">
      <c r="F183" s="6"/>
      <c r="G183" s="6"/>
    </row>
    <row r="184" spans="3:8" x14ac:dyDescent="0.2">
      <c r="F184" s="6"/>
      <c r="G184" s="6"/>
    </row>
    <row r="185" spans="3:8" x14ac:dyDescent="0.2">
      <c r="F185" s="6"/>
      <c r="G185" s="6"/>
    </row>
    <row r="186" spans="3:8" x14ac:dyDescent="0.2">
      <c r="F186" s="6"/>
      <c r="G186" s="6"/>
    </row>
    <row r="187" spans="3:8" x14ac:dyDescent="0.2">
      <c r="F187" s="6"/>
      <c r="G187" s="6"/>
    </row>
    <row r="188" spans="3:8" x14ac:dyDescent="0.2">
      <c r="F188" s="6"/>
      <c r="G188" s="6"/>
    </row>
    <row r="189" spans="3:8" x14ac:dyDescent="0.2">
      <c r="F189" s="6"/>
      <c r="G189" s="6"/>
    </row>
    <row r="190" spans="3:8" x14ac:dyDescent="0.2">
      <c r="F190" s="6"/>
      <c r="G190" s="6"/>
    </row>
    <row r="191" spans="3:8" x14ac:dyDescent="0.2">
      <c r="F191" s="6"/>
      <c r="G191" s="6"/>
    </row>
    <row r="192" spans="3:8" x14ac:dyDescent="0.2">
      <c r="F192" s="6"/>
      <c r="G192" s="6"/>
    </row>
    <row r="193" spans="6:7" x14ac:dyDescent="0.2">
      <c r="F193" s="6"/>
      <c r="G193" s="6"/>
    </row>
    <row r="194" spans="6:7" x14ac:dyDescent="0.2">
      <c r="F194" s="6"/>
      <c r="G194" s="6"/>
    </row>
    <row r="195" spans="6:7" x14ac:dyDescent="0.2">
      <c r="F195" s="6"/>
      <c r="G195" s="6"/>
    </row>
    <row r="196" spans="6:7" x14ac:dyDescent="0.2">
      <c r="F196" s="6"/>
      <c r="G196" s="6"/>
    </row>
    <row r="197" spans="6:7" x14ac:dyDescent="0.2">
      <c r="F197" s="6"/>
      <c r="G197" s="6"/>
    </row>
    <row r="198" spans="6:7" x14ac:dyDescent="0.2">
      <c r="F198" s="6"/>
      <c r="G198" s="6"/>
    </row>
    <row r="199" spans="6:7" x14ac:dyDescent="0.2">
      <c r="F199" s="6"/>
      <c r="G199" s="6"/>
    </row>
    <row r="200" spans="6:7" x14ac:dyDescent="0.2">
      <c r="F200" s="6"/>
      <c r="G200" s="6"/>
    </row>
    <row r="201" spans="6:7" x14ac:dyDescent="0.2">
      <c r="F201" s="6"/>
      <c r="G201" s="6"/>
    </row>
  </sheetData>
  <sheetProtection password="B0CC" sheet="1" objects="1" scenarios="1"/>
  <mergeCells count="2">
    <mergeCell ref="B4:E4"/>
    <mergeCell ref="H6:R6"/>
  </mergeCells>
  <conditionalFormatting sqref="G177:G178 F176:F177">
    <cfRule type="cellIs" dxfId="75" priority="1" operator="equal">
      <formula>"OK"</formula>
    </cfRule>
    <cfRule type="cellIs" dxfId="74" priority="2" operator="equal">
      <formula>"ISSUE"</formula>
    </cfRule>
  </conditionalFormatting>
  <pageMargins left="0.25" right="0.25" top="0.75" bottom="0.75" header="0.3" footer="0.3"/>
  <pageSetup paperSize="8"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79998168889431442"/>
    <pageSetUpPr fitToPage="1"/>
  </sheetPr>
  <dimension ref="A1:V339"/>
  <sheetViews>
    <sheetView zoomScale="80" zoomScaleNormal="80" zoomScalePageLayoutView="80" workbookViewId="0">
      <pane xSplit="5" ySplit="4" topLeftCell="F50" activePane="bottomRight" state="frozen"/>
      <selection activeCell="F46" sqref="F46"/>
      <selection pane="topRight" activeCell="F46" sqref="F46"/>
      <selection pane="bottomLeft" activeCell="F46" sqref="F46"/>
      <selection pane="bottomRigh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4.83203125" style="6" customWidth="1"/>
    <col min="5" max="5" width="47.1640625" style="73" customWidth="1"/>
    <col min="6" max="6" width="19.33203125" style="52" customWidth="1"/>
    <col min="7" max="7" width="6.1640625" style="52" customWidth="1"/>
    <col min="8" max="9" width="50.1640625" style="6" customWidth="1"/>
    <col min="10" max="10" width="3.33203125" style="6" customWidth="1"/>
    <col min="11" max="18" width="17.33203125" style="6" customWidth="1"/>
    <col min="19" max="20" width="22" style="6" customWidth="1"/>
    <col min="21" max="22" width="4.1640625" style="6" customWidth="1"/>
    <col min="23" max="23" width="2.1640625" style="6" customWidth="1"/>
    <col min="24" max="16384" width="10.83203125" style="6"/>
  </cols>
  <sheetData>
    <row r="1" spans="1:22" ht="7.35" customHeight="1" x14ac:dyDescent="0.2"/>
    <row r="2" spans="1:22" ht="18" x14ac:dyDescent="0.2">
      <c r="A2" s="5">
        <v>80</v>
      </c>
      <c r="B2" s="2" t="s">
        <v>453</v>
      </c>
      <c r="H2" s="14"/>
    </row>
    <row r="3" spans="1:22" ht="16.350000000000001" customHeight="1" x14ac:dyDescent="0.2">
      <c r="B3" s="43" t="str">
        <f>'Revenue - Base year'!B3</f>
        <v>Mansfield (S)</v>
      </c>
    </row>
    <row r="4" spans="1:22" ht="12" customHeight="1" thickBot="1" x14ac:dyDescent="0.25">
      <c r="C4" s="14"/>
      <c r="D4" s="45"/>
      <c r="E4" s="75"/>
      <c r="F4" s="75"/>
      <c r="G4" s="75"/>
      <c r="H4" s="75"/>
      <c r="I4" s="75"/>
      <c r="J4" s="75"/>
      <c r="K4" s="75"/>
      <c r="L4" s="75"/>
      <c r="M4" s="75"/>
      <c r="N4" s="75"/>
      <c r="O4" s="75"/>
      <c r="P4" s="14"/>
      <c r="Q4" s="14"/>
      <c r="R4" s="14"/>
      <c r="S4" s="14"/>
      <c r="T4" s="14"/>
      <c r="U4" s="14"/>
      <c r="V4" s="14"/>
    </row>
    <row r="5" spans="1:22" ht="9.75" customHeight="1" x14ac:dyDescent="0.2">
      <c r="C5" s="99"/>
      <c r="D5" s="100"/>
      <c r="E5" s="101"/>
      <c r="F5" s="102"/>
      <c r="G5" s="103"/>
      <c r="H5" s="103"/>
      <c r="I5" s="103"/>
      <c r="J5" s="103"/>
      <c r="K5" s="103"/>
      <c r="L5" s="103"/>
      <c r="M5" s="103"/>
      <c r="N5" s="103"/>
      <c r="O5" s="103"/>
      <c r="P5" s="103"/>
      <c r="Q5" s="103"/>
      <c r="R5" s="103"/>
      <c r="S5" s="103"/>
      <c r="T5" s="103"/>
      <c r="U5" s="104"/>
      <c r="V5" s="14"/>
    </row>
    <row r="6" spans="1:22" ht="15" customHeight="1" x14ac:dyDescent="0.2">
      <c r="C6" s="13"/>
      <c r="D6" s="45"/>
      <c r="E6" s="75"/>
      <c r="F6" s="54"/>
      <c r="G6" s="14"/>
      <c r="H6" s="14"/>
      <c r="I6" s="14"/>
      <c r="J6" s="14"/>
      <c r="K6" s="821" t="str">
        <f>' Instructions'!C9</f>
        <v>2018-19</v>
      </c>
      <c r="L6" s="822"/>
      <c r="M6" s="822"/>
      <c r="N6" s="822"/>
      <c r="O6" s="822"/>
      <c r="P6" s="822"/>
      <c r="Q6" s="822"/>
      <c r="R6" s="822"/>
      <c r="S6" s="822"/>
      <c r="T6" s="824"/>
      <c r="U6" s="31"/>
      <c r="V6" s="14"/>
    </row>
    <row r="7" spans="1:22" ht="9.75" customHeight="1" x14ac:dyDescent="0.2">
      <c r="C7" s="13"/>
      <c r="D7" s="45"/>
      <c r="E7" s="75"/>
      <c r="F7" s="54"/>
      <c r="G7" s="14"/>
      <c r="H7" s="14"/>
      <c r="I7" s="14"/>
      <c r="J7" s="14"/>
      <c r="K7" s="14"/>
      <c r="L7" s="14"/>
      <c r="M7" s="14"/>
      <c r="N7" s="14"/>
      <c r="O7" s="14"/>
      <c r="P7" s="14"/>
      <c r="Q7" s="14"/>
      <c r="R7" s="14"/>
      <c r="S7" s="14"/>
      <c r="T7" s="14"/>
      <c r="U7" s="31"/>
      <c r="V7" s="14"/>
    </row>
    <row r="8" spans="1:22" ht="30" customHeight="1" x14ac:dyDescent="0.2">
      <c r="C8" s="13"/>
      <c r="D8" s="14"/>
      <c r="E8" s="75"/>
      <c r="F8" s="878" t="s">
        <v>107</v>
      </c>
      <c r="G8" s="879"/>
      <c r="H8" s="880"/>
      <c r="I8" s="826" t="s">
        <v>162</v>
      </c>
      <c r="J8" s="14"/>
      <c r="K8" s="884" t="s">
        <v>174</v>
      </c>
      <c r="L8" s="885"/>
      <c r="M8" s="886"/>
      <c r="N8" s="836" t="s">
        <v>101</v>
      </c>
      <c r="O8" s="837"/>
      <c r="P8" s="837"/>
      <c r="Q8" s="837"/>
      <c r="R8" s="838"/>
      <c r="S8" s="825" t="s">
        <v>116</v>
      </c>
      <c r="T8" s="825" t="s">
        <v>91</v>
      </c>
      <c r="U8" s="31"/>
      <c r="V8" s="14"/>
    </row>
    <row r="9" spans="1:22" ht="25.5" x14ac:dyDescent="0.2">
      <c r="C9" s="13"/>
      <c r="D9" s="14"/>
      <c r="E9" s="106"/>
      <c r="F9" s="881"/>
      <c r="G9" s="882"/>
      <c r="H9" s="883"/>
      <c r="I9" s="827"/>
      <c r="J9" s="14"/>
      <c r="K9" s="208" t="s">
        <v>117</v>
      </c>
      <c r="L9" s="208" t="s">
        <v>124</v>
      </c>
      <c r="M9" s="208" t="s">
        <v>161</v>
      </c>
      <c r="N9" s="240" t="s">
        <v>103</v>
      </c>
      <c r="O9" s="240" t="s">
        <v>104</v>
      </c>
      <c r="P9" s="240" t="s">
        <v>105</v>
      </c>
      <c r="Q9" s="240" t="s">
        <v>106</v>
      </c>
      <c r="R9" s="240" t="s">
        <v>87</v>
      </c>
      <c r="S9" s="825"/>
      <c r="T9" s="825"/>
      <c r="U9" s="31"/>
      <c r="V9" s="14"/>
    </row>
    <row r="10" spans="1:22" x14ac:dyDescent="0.2">
      <c r="C10" s="13"/>
      <c r="D10" s="14"/>
      <c r="E10" s="106"/>
      <c r="F10" s="134"/>
      <c r="G10" s="134"/>
      <c r="H10" s="134"/>
      <c r="I10" s="134"/>
      <c r="J10" s="14"/>
      <c r="K10" s="54" t="s">
        <v>163</v>
      </c>
      <c r="L10" s="54" t="s">
        <v>163</v>
      </c>
      <c r="M10" s="54" t="s">
        <v>163</v>
      </c>
      <c r="N10" s="54" t="s">
        <v>164</v>
      </c>
      <c r="O10" s="54" t="s">
        <v>164</v>
      </c>
      <c r="P10" s="54" t="s">
        <v>164</v>
      </c>
      <c r="Q10" s="54" t="s">
        <v>164</v>
      </c>
      <c r="R10" s="54" t="s">
        <v>164</v>
      </c>
      <c r="S10" s="54"/>
      <c r="T10" s="54" t="s">
        <v>164</v>
      </c>
      <c r="U10" s="31"/>
      <c r="V10" s="14"/>
    </row>
    <row r="11" spans="1:22" ht="6.75" customHeight="1" x14ac:dyDescent="0.2">
      <c r="C11" s="13"/>
      <c r="D11" s="14"/>
      <c r="E11" s="75"/>
      <c r="F11" s="55"/>
      <c r="G11" s="54"/>
      <c r="H11" s="14"/>
      <c r="I11" s="14"/>
      <c r="J11" s="14"/>
      <c r="K11" s="14"/>
      <c r="L11" s="14"/>
      <c r="M11" s="14"/>
      <c r="N11" s="14"/>
      <c r="O11" s="14"/>
      <c r="P11" s="14"/>
      <c r="Q11" s="14"/>
      <c r="R11" s="14"/>
      <c r="S11" s="14"/>
      <c r="T11" s="14"/>
      <c r="U11" s="31"/>
      <c r="V11" s="14"/>
    </row>
    <row r="12" spans="1:22" ht="12" customHeight="1" x14ac:dyDescent="0.2">
      <c r="C12" s="13"/>
      <c r="D12" s="19">
        <v>1</v>
      </c>
      <c r="E12" s="872" t="s">
        <v>540</v>
      </c>
      <c r="F12" s="873" t="s">
        <v>541</v>
      </c>
      <c r="G12" s="874"/>
      <c r="H12" s="875"/>
      <c r="I12" s="628" t="s">
        <v>131</v>
      </c>
      <c r="J12" s="14"/>
      <c r="K12" s="876"/>
      <c r="L12" s="876"/>
      <c r="M12" s="876">
        <v>1</v>
      </c>
      <c r="N12" s="877"/>
      <c r="O12" s="877"/>
      <c r="P12" s="877"/>
      <c r="Q12" s="877">
        <v>815465</v>
      </c>
      <c r="R12" s="887">
        <f>SUM(N12:Q16)</f>
        <v>815465</v>
      </c>
      <c r="S12" s="628" t="s">
        <v>360</v>
      </c>
      <c r="T12" s="643">
        <v>467065</v>
      </c>
      <c r="U12" s="31"/>
      <c r="V12" s="14"/>
    </row>
    <row r="13" spans="1:22" ht="12" customHeight="1" x14ac:dyDescent="0.2">
      <c r="C13" s="13"/>
      <c r="D13" s="19"/>
      <c r="E13" s="843"/>
      <c r="F13" s="848"/>
      <c r="G13" s="849"/>
      <c r="H13" s="850"/>
      <c r="I13" s="629" t="s">
        <v>503</v>
      </c>
      <c r="J13" s="14"/>
      <c r="K13" s="855"/>
      <c r="L13" s="855"/>
      <c r="M13" s="855"/>
      <c r="N13" s="840"/>
      <c r="O13" s="840"/>
      <c r="P13" s="840"/>
      <c r="Q13" s="840"/>
      <c r="R13" s="832"/>
      <c r="S13" s="630" t="s">
        <v>108</v>
      </c>
      <c r="T13" s="642">
        <v>348400</v>
      </c>
      <c r="U13" s="31"/>
      <c r="V13" s="14"/>
    </row>
    <row r="14" spans="1:22" ht="12" customHeight="1" x14ac:dyDescent="0.2">
      <c r="C14" s="13"/>
      <c r="D14" s="19"/>
      <c r="E14" s="843"/>
      <c r="F14" s="848"/>
      <c r="G14" s="849"/>
      <c r="H14" s="850"/>
      <c r="I14" s="629" t="s">
        <v>443</v>
      </c>
      <c r="J14" s="14"/>
      <c r="K14" s="855"/>
      <c r="L14" s="855"/>
      <c r="M14" s="855"/>
      <c r="N14" s="840"/>
      <c r="O14" s="840"/>
      <c r="P14" s="840"/>
      <c r="Q14" s="840"/>
      <c r="R14" s="832"/>
      <c r="S14" s="630"/>
      <c r="T14" s="642"/>
      <c r="U14" s="31"/>
      <c r="V14" s="14"/>
    </row>
    <row r="15" spans="1:22" ht="12" customHeight="1" x14ac:dyDescent="0.2">
      <c r="C15" s="13"/>
      <c r="D15" s="19"/>
      <c r="E15" s="843"/>
      <c r="F15" s="848"/>
      <c r="G15" s="849"/>
      <c r="H15" s="850"/>
      <c r="I15" s="629"/>
      <c r="J15" s="14"/>
      <c r="K15" s="855"/>
      <c r="L15" s="855"/>
      <c r="M15" s="855"/>
      <c r="N15" s="840"/>
      <c r="O15" s="840"/>
      <c r="P15" s="840"/>
      <c r="Q15" s="840"/>
      <c r="R15" s="832"/>
      <c r="S15" s="630"/>
      <c r="T15" s="642"/>
      <c r="U15" s="31"/>
      <c r="V15" s="14"/>
    </row>
    <row r="16" spans="1:22" ht="12" customHeight="1" x14ac:dyDescent="0.2">
      <c r="C16" s="13"/>
      <c r="D16" s="19"/>
      <c r="E16" s="858"/>
      <c r="F16" s="859"/>
      <c r="G16" s="860"/>
      <c r="H16" s="861"/>
      <c r="I16" s="629"/>
      <c r="J16" s="14"/>
      <c r="K16" s="862"/>
      <c r="L16" s="862"/>
      <c r="M16" s="862"/>
      <c r="N16" s="841"/>
      <c r="O16" s="841"/>
      <c r="P16" s="841"/>
      <c r="Q16" s="841"/>
      <c r="R16" s="833"/>
      <c r="S16" s="135" t="s">
        <v>87</v>
      </c>
      <c r="T16" s="98">
        <f>SUM(T12:T15)</f>
        <v>815465</v>
      </c>
      <c r="U16" s="31"/>
      <c r="V16" s="14"/>
    </row>
    <row r="17" spans="3:22" ht="12" customHeight="1" x14ac:dyDescent="0.2">
      <c r="C17" s="13"/>
      <c r="D17" s="19">
        <f>D12+1</f>
        <v>2</v>
      </c>
      <c r="E17" s="842" t="s">
        <v>542</v>
      </c>
      <c r="F17" s="863" t="s">
        <v>543</v>
      </c>
      <c r="G17" s="864"/>
      <c r="H17" s="865"/>
      <c r="I17" s="630" t="s">
        <v>131</v>
      </c>
      <c r="J17" s="14"/>
      <c r="K17" s="854"/>
      <c r="L17" s="854"/>
      <c r="M17" s="854">
        <v>1</v>
      </c>
      <c r="N17" s="839"/>
      <c r="O17" s="839">
        <v>650000</v>
      </c>
      <c r="P17" s="839"/>
      <c r="Q17" s="839"/>
      <c r="R17" s="831">
        <f>SUM(N17:Q21)</f>
        <v>650000</v>
      </c>
      <c r="S17" s="630" t="s">
        <v>360</v>
      </c>
      <c r="T17" s="643">
        <v>325000</v>
      </c>
      <c r="U17" s="31"/>
      <c r="V17" s="14"/>
    </row>
    <row r="18" spans="3:22" ht="12" customHeight="1" x14ac:dyDescent="0.2">
      <c r="C18" s="13"/>
      <c r="D18" s="19"/>
      <c r="E18" s="843"/>
      <c r="F18" s="866"/>
      <c r="G18" s="867"/>
      <c r="H18" s="868"/>
      <c r="I18" s="630" t="s">
        <v>503</v>
      </c>
      <c r="J18" s="14"/>
      <c r="K18" s="855"/>
      <c r="L18" s="855"/>
      <c r="M18" s="855"/>
      <c r="N18" s="840"/>
      <c r="O18" s="840"/>
      <c r="P18" s="840"/>
      <c r="Q18" s="840"/>
      <c r="R18" s="832"/>
      <c r="S18" s="630" t="s">
        <v>108</v>
      </c>
      <c r="T18" s="643">
        <v>325000</v>
      </c>
      <c r="U18" s="31"/>
      <c r="V18" s="14"/>
    </row>
    <row r="19" spans="3:22" ht="12" customHeight="1" x14ac:dyDescent="0.2">
      <c r="C19" s="13"/>
      <c r="D19" s="19"/>
      <c r="E19" s="843"/>
      <c r="F19" s="866"/>
      <c r="G19" s="867"/>
      <c r="H19" s="868"/>
      <c r="I19" s="630" t="s">
        <v>443</v>
      </c>
      <c r="J19" s="14"/>
      <c r="K19" s="855"/>
      <c r="L19" s="855"/>
      <c r="M19" s="855"/>
      <c r="N19" s="840"/>
      <c r="O19" s="840"/>
      <c r="P19" s="840"/>
      <c r="Q19" s="840"/>
      <c r="R19" s="832"/>
      <c r="S19" s="630"/>
      <c r="T19" s="643"/>
      <c r="U19" s="31"/>
      <c r="V19" s="14"/>
    </row>
    <row r="20" spans="3:22" ht="12" customHeight="1" x14ac:dyDescent="0.2">
      <c r="C20" s="13"/>
      <c r="D20" s="19"/>
      <c r="E20" s="843"/>
      <c r="F20" s="866"/>
      <c r="G20" s="867"/>
      <c r="H20" s="868"/>
      <c r="I20" s="630" t="s">
        <v>443</v>
      </c>
      <c r="J20" s="14"/>
      <c r="K20" s="855"/>
      <c r="L20" s="855"/>
      <c r="M20" s="855"/>
      <c r="N20" s="840"/>
      <c r="O20" s="840"/>
      <c r="P20" s="840"/>
      <c r="Q20" s="840"/>
      <c r="R20" s="832"/>
      <c r="S20" s="630"/>
      <c r="T20" s="643"/>
      <c r="U20" s="31"/>
      <c r="V20" s="14"/>
    </row>
    <row r="21" spans="3:22" ht="12" customHeight="1" x14ac:dyDescent="0.2">
      <c r="C21" s="13"/>
      <c r="D21" s="19"/>
      <c r="E21" s="858"/>
      <c r="F21" s="869"/>
      <c r="G21" s="870"/>
      <c r="H21" s="871"/>
      <c r="I21" s="630" t="s">
        <v>443</v>
      </c>
      <c r="J21" s="14"/>
      <c r="K21" s="862"/>
      <c r="L21" s="862"/>
      <c r="M21" s="862"/>
      <c r="N21" s="841"/>
      <c r="O21" s="841"/>
      <c r="P21" s="841"/>
      <c r="Q21" s="841"/>
      <c r="R21" s="833"/>
      <c r="S21" s="135" t="s">
        <v>87</v>
      </c>
      <c r="T21" s="98">
        <f>SUM(T17:T20)</f>
        <v>650000</v>
      </c>
      <c r="U21" s="31"/>
      <c r="V21" s="14"/>
    </row>
    <row r="22" spans="3:22" ht="12" customHeight="1" x14ac:dyDescent="0.2">
      <c r="C22" s="13"/>
      <c r="D22" s="19">
        <f>D17+1</f>
        <v>3</v>
      </c>
      <c r="E22" s="842" t="s">
        <v>544</v>
      </c>
      <c r="F22" s="863" t="s">
        <v>545</v>
      </c>
      <c r="G22" s="846"/>
      <c r="H22" s="847"/>
      <c r="I22" s="630" t="s">
        <v>131</v>
      </c>
      <c r="J22" s="14"/>
      <c r="K22" s="854"/>
      <c r="L22" s="854"/>
      <c r="M22" s="854">
        <v>1</v>
      </c>
      <c r="N22" s="839"/>
      <c r="O22" s="839">
        <v>600000</v>
      </c>
      <c r="P22" s="839"/>
      <c r="Q22" s="839"/>
      <c r="R22" s="831">
        <f>SUM(N22:Q26)</f>
        <v>600000</v>
      </c>
      <c r="S22" s="630" t="s">
        <v>360</v>
      </c>
      <c r="T22" s="643">
        <v>600000</v>
      </c>
      <c r="U22" s="31"/>
      <c r="V22" s="14"/>
    </row>
    <row r="23" spans="3:22" ht="12" customHeight="1" x14ac:dyDescent="0.2">
      <c r="C23" s="13"/>
      <c r="D23" s="19"/>
      <c r="E23" s="843"/>
      <c r="F23" s="848"/>
      <c r="G23" s="849"/>
      <c r="H23" s="850"/>
      <c r="I23" s="630" t="s">
        <v>503</v>
      </c>
      <c r="J23" s="14"/>
      <c r="K23" s="855"/>
      <c r="L23" s="855"/>
      <c r="M23" s="855"/>
      <c r="N23" s="840"/>
      <c r="O23" s="840"/>
      <c r="P23" s="840"/>
      <c r="Q23" s="840"/>
      <c r="R23" s="832"/>
      <c r="S23" s="630"/>
      <c r="T23" s="643"/>
      <c r="U23" s="31"/>
      <c r="V23" s="14"/>
    </row>
    <row r="24" spans="3:22" ht="12" customHeight="1" x14ac:dyDescent="0.2">
      <c r="C24" s="13"/>
      <c r="D24" s="19"/>
      <c r="E24" s="843"/>
      <c r="F24" s="848"/>
      <c r="G24" s="849"/>
      <c r="H24" s="850"/>
      <c r="I24" s="630"/>
      <c r="J24" s="14"/>
      <c r="K24" s="855"/>
      <c r="L24" s="855"/>
      <c r="M24" s="855"/>
      <c r="N24" s="840"/>
      <c r="O24" s="840"/>
      <c r="P24" s="840"/>
      <c r="Q24" s="840"/>
      <c r="R24" s="832"/>
      <c r="S24" s="630"/>
      <c r="T24" s="643"/>
      <c r="U24" s="31"/>
      <c r="V24" s="14"/>
    </row>
    <row r="25" spans="3:22" ht="12" customHeight="1" x14ac:dyDescent="0.2">
      <c r="C25" s="13"/>
      <c r="D25" s="19"/>
      <c r="E25" s="843"/>
      <c r="F25" s="848"/>
      <c r="G25" s="849"/>
      <c r="H25" s="850"/>
      <c r="I25" s="630"/>
      <c r="J25" s="14"/>
      <c r="K25" s="855"/>
      <c r="L25" s="855"/>
      <c r="M25" s="855"/>
      <c r="N25" s="840"/>
      <c r="O25" s="840"/>
      <c r="P25" s="840"/>
      <c r="Q25" s="840"/>
      <c r="R25" s="832"/>
      <c r="S25" s="630"/>
      <c r="T25" s="643"/>
      <c r="U25" s="31"/>
      <c r="V25" s="14"/>
    </row>
    <row r="26" spans="3:22" ht="12" customHeight="1" x14ac:dyDescent="0.2">
      <c r="C26" s="13"/>
      <c r="D26" s="19"/>
      <c r="E26" s="858"/>
      <c r="F26" s="859"/>
      <c r="G26" s="860"/>
      <c r="H26" s="861"/>
      <c r="I26" s="630"/>
      <c r="J26" s="14"/>
      <c r="K26" s="862"/>
      <c r="L26" s="862"/>
      <c r="M26" s="862"/>
      <c r="N26" s="841"/>
      <c r="O26" s="841"/>
      <c r="P26" s="841"/>
      <c r="Q26" s="841"/>
      <c r="R26" s="833"/>
      <c r="S26" s="135" t="s">
        <v>87</v>
      </c>
      <c r="T26" s="98">
        <f>SUM(T22:T25)</f>
        <v>600000</v>
      </c>
      <c r="U26" s="31"/>
      <c r="V26" s="14"/>
    </row>
    <row r="27" spans="3:22" ht="12" customHeight="1" x14ac:dyDescent="0.2">
      <c r="C27" s="13"/>
      <c r="D27" s="19">
        <f>D22+1</f>
        <v>4</v>
      </c>
      <c r="E27" s="842" t="s">
        <v>546</v>
      </c>
      <c r="F27" s="863" t="s">
        <v>547</v>
      </c>
      <c r="G27" s="846"/>
      <c r="H27" s="847"/>
      <c r="I27" s="630" t="s">
        <v>131</v>
      </c>
      <c r="J27" s="14"/>
      <c r="K27" s="854"/>
      <c r="L27" s="854"/>
      <c r="M27" s="854">
        <v>1</v>
      </c>
      <c r="N27" s="839"/>
      <c r="O27" s="839">
        <v>450000</v>
      </c>
      <c r="P27" s="839"/>
      <c r="Q27" s="839"/>
      <c r="R27" s="831">
        <f>SUM(N27:Q31)</f>
        <v>450000</v>
      </c>
      <c r="S27" s="630" t="s">
        <v>360</v>
      </c>
      <c r="T27" s="643">
        <v>450000</v>
      </c>
      <c r="U27" s="31"/>
      <c r="V27" s="14"/>
    </row>
    <row r="28" spans="3:22" ht="12" customHeight="1" x14ac:dyDescent="0.2">
      <c r="C28" s="13"/>
      <c r="D28" s="19"/>
      <c r="E28" s="843"/>
      <c r="F28" s="848"/>
      <c r="G28" s="849"/>
      <c r="H28" s="850"/>
      <c r="I28" s="630" t="s">
        <v>503</v>
      </c>
      <c r="J28" s="14"/>
      <c r="K28" s="855"/>
      <c r="L28" s="855"/>
      <c r="M28" s="855"/>
      <c r="N28" s="840"/>
      <c r="O28" s="840"/>
      <c r="P28" s="840"/>
      <c r="Q28" s="840"/>
      <c r="R28" s="832"/>
      <c r="S28" s="630"/>
      <c r="T28" s="643"/>
      <c r="U28" s="31"/>
      <c r="V28" s="14"/>
    </row>
    <row r="29" spans="3:22" ht="12" customHeight="1" x14ac:dyDescent="0.2">
      <c r="C29" s="13"/>
      <c r="D29" s="19"/>
      <c r="E29" s="843"/>
      <c r="F29" s="848"/>
      <c r="G29" s="849"/>
      <c r="H29" s="850"/>
      <c r="I29" s="630"/>
      <c r="J29" s="14"/>
      <c r="K29" s="855"/>
      <c r="L29" s="855"/>
      <c r="M29" s="855"/>
      <c r="N29" s="840"/>
      <c r="O29" s="840"/>
      <c r="P29" s="840"/>
      <c r="Q29" s="840"/>
      <c r="R29" s="832"/>
      <c r="S29" s="630"/>
      <c r="T29" s="643"/>
      <c r="U29" s="31"/>
      <c r="V29" s="14"/>
    </row>
    <row r="30" spans="3:22" ht="12" customHeight="1" x14ac:dyDescent="0.2">
      <c r="C30" s="13"/>
      <c r="D30" s="19"/>
      <c r="E30" s="843"/>
      <c r="F30" s="848"/>
      <c r="G30" s="849"/>
      <c r="H30" s="850"/>
      <c r="I30" s="630"/>
      <c r="J30" s="14"/>
      <c r="K30" s="855"/>
      <c r="L30" s="855"/>
      <c r="M30" s="855"/>
      <c r="N30" s="840"/>
      <c r="O30" s="840"/>
      <c r="P30" s="840"/>
      <c r="Q30" s="840"/>
      <c r="R30" s="832"/>
      <c r="S30" s="630"/>
      <c r="T30" s="643"/>
      <c r="U30" s="31"/>
      <c r="V30" s="14"/>
    </row>
    <row r="31" spans="3:22" ht="12" customHeight="1" x14ac:dyDescent="0.2">
      <c r="C31" s="13"/>
      <c r="D31" s="19"/>
      <c r="E31" s="858"/>
      <c r="F31" s="859"/>
      <c r="G31" s="860"/>
      <c r="H31" s="861"/>
      <c r="I31" s="630"/>
      <c r="J31" s="14"/>
      <c r="K31" s="862"/>
      <c r="L31" s="862"/>
      <c r="M31" s="862"/>
      <c r="N31" s="841"/>
      <c r="O31" s="841"/>
      <c r="P31" s="841"/>
      <c r="Q31" s="841"/>
      <c r="R31" s="833"/>
      <c r="S31" s="135" t="s">
        <v>87</v>
      </c>
      <c r="T31" s="98">
        <f>SUM(T27:T30)</f>
        <v>450000</v>
      </c>
      <c r="U31" s="31"/>
      <c r="V31" s="14"/>
    </row>
    <row r="32" spans="3:22" ht="12" customHeight="1" x14ac:dyDescent="0.2">
      <c r="C32" s="13"/>
      <c r="D32" s="19">
        <f>D27+1</f>
        <v>5</v>
      </c>
      <c r="E32" s="842" t="s">
        <v>548</v>
      </c>
      <c r="F32" s="845" t="s">
        <v>549</v>
      </c>
      <c r="G32" s="846"/>
      <c r="H32" s="847"/>
      <c r="I32" s="630" t="s">
        <v>503</v>
      </c>
      <c r="J32" s="14"/>
      <c r="K32" s="854"/>
      <c r="L32" s="854">
        <v>1</v>
      </c>
      <c r="M32" s="854"/>
      <c r="N32" s="839"/>
      <c r="O32" s="839">
        <v>349000</v>
      </c>
      <c r="P32" s="839"/>
      <c r="Q32" s="839"/>
      <c r="R32" s="831">
        <f>SUM(N32:Q36)</f>
        <v>349000</v>
      </c>
      <c r="S32" s="630" t="s">
        <v>360</v>
      </c>
      <c r="T32" s="643">
        <v>102545</v>
      </c>
      <c r="U32" s="31"/>
      <c r="V32" s="14"/>
    </row>
    <row r="33" spans="3:22" ht="12" customHeight="1" x14ac:dyDescent="0.2">
      <c r="C33" s="13"/>
      <c r="D33" s="19"/>
      <c r="E33" s="843"/>
      <c r="F33" s="848"/>
      <c r="G33" s="849"/>
      <c r="H33" s="850"/>
      <c r="I33" s="630" t="s">
        <v>443</v>
      </c>
      <c r="J33" s="14"/>
      <c r="K33" s="855"/>
      <c r="L33" s="855"/>
      <c r="M33" s="855"/>
      <c r="N33" s="840"/>
      <c r="O33" s="840"/>
      <c r="P33" s="840"/>
      <c r="Q33" s="840"/>
      <c r="R33" s="832"/>
      <c r="S33" s="630" t="s">
        <v>112</v>
      </c>
      <c r="T33" s="643">
        <v>246455</v>
      </c>
      <c r="U33" s="31"/>
      <c r="V33" s="14"/>
    </row>
    <row r="34" spans="3:22" ht="12" customHeight="1" x14ac:dyDescent="0.2">
      <c r="C34" s="13"/>
      <c r="D34" s="19"/>
      <c r="E34" s="843"/>
      <c r="F34" s="848"/>
      <c r="G34" s="849"/>
      <c r="H34" s="850"/>
      <c r="I34" s="630"/>
      <c r="J34" s="14"/>
      <c r="K34" s="855"/>
      <c r="L34" s="855"/>
      <c r="M34" s="855"/>
      <c r="N34" s="840"/>
      <c r="O34" s="840"/>
      <c r="P34" s="840"/>
      <c r="Q34" s="840"/>
      <c r="R34" s="832"/>
      <c r="S34" s="630"/>
      <c r="T34" s="643"/>
      <c r="U34" s="31"/>
      <c r="V34" s="14"/>
    </row>
    <row r="35" spans="3:22" ht="12" customHeight="1" x14ac:dyDescent="0.2">
      <c r="C35" s="13"/>
      <c r="D35" s="19"/>
      <c r="E35" s="843"/>
      <c r="F35" s="848"/>
      <c r="G35" s="849"/>
      <c r="H35" s="850"/>
      <c r="I35" s="630"/>
      <c r="J35" s="14"/>
      <c r="K35" s="855"/>
      <c r="L35" s="855"/>
      <c r="M35" s="855"/>
      <c r="N35" s="840"/>
      <c r="O35" s="840"/>
      <c r="P35" s="840"/>
      <c r="Q35" s="840"/>
      <c r="R35" s="832"/>
      <c r="S35" s="630"/>
      <c r="T35" s="643"/>
      <c r="U35" s="31"/>
      <c r="V35" s="14"/>
    </row>
    <row r="36" spans="3:22" ht="12" customHeight="1" x14ac:dyDescent="0.2">
      <c r="C36" s="13"/>
      <c r="D36" s="19"/>
      <c r="E36" s="858"/>
      <c r="F36" s="859"/>
      <c r="G36" s="860"/>
      <c r="H36" s="861"/>
      <c r="I36" s="630"/>
      <c r="J36" s="14"/>
      <c r="K36" s="862"/>
      <c r="L36" s="862"/>
      <c r="M36" s="862"/>
      <c r="N36" s="841"/>
      <c r="O36" s="841"/>
      <c r="P36" s="841"/>
      <c r="Q36" s="841"/>
      <c r="R36" s="833"/>
      <c r="S36" s="135" t="s">
        <v>87</v>
      </c>
      <c r="T36" s="98">
        <f>SUM(T32:T35)</f>
        <v>349000</v>
      </c>
      <c r="U36" s="31"/>
      <c r="V36" s="14"/>
    </row>
    <row r="37" spans="3:22" x14ac:dyDescent="0.2">
      <c r="C37" s="13"/>
      <c r="D37" s="19">
        <f>D32+1</f>
        <v>6</v>
      </c>
      <c r="E37" s="842" t="s">
        <v>550</v>
      </c>
      <c r="F37" s="845" t="s">
        <v>551</v>
      </c>
      <c r="G37" s="846"/>
      <c r="H37" s="847"/>
      <c r="I37" s="630" t="s">
        <v>503</v>
      </c>
      <c r="J37" s="14"/>
      <c r="K37" s="854"/>
      <c r="L37" s="854"/>
      <c r="M37" s="854">
        <v>1</v>
      </c>
      <c r="N37" s="839"/>
      <c r="O37" s="839">
        <v>285000</v>
      </c>
      <c r="P37" s="839"/>
      <c r="Q37" s="839"/>
      <c r="R37" s="831">
        <f>SUM(N37:Q41)</f>
        <v>285000</v>
      </c>
      <c r="S37" s="630" t="s">
        <v>360</v>
      </c>
      <c r="T37" s="643">
        <v>285000</v>
      </c>
      <c r="U37" s="31"/>
      <c r="V37" s="14"/>
    </row>
    <row r="38" spans="3:22" x14ac:dyDescent="0.2">
      <c r="C38" s="13"/>
      <c r="D38" s="19"/>
      <c r="E38" s="843"/>
      <c r="F38" s="848"/>
      <c r="G38" s="849"/>
      <c r="H38" s="850"/>
      <c r="I38" s="630" t="s">
        <v>443</v>
      </c>
      <c r="J38" s="14"/>
      <c r="K38" s="855"/>
      <c r="L38" s="855"/>
      <c r="M38" s="855"/>
      <c r="N38" s="840"/>
      <c r="O38" s="840"/>
      <c r="P38" s="840"/>
      <c r="Q38" s="840"/>
      <c r="R38" s="832"/>
      <c r="S38" s="630"/>
      <c r="T38" s="643"/>
      <c r="U38" s="31"/>
      <c r="V38" s="14"/>
    </row>
    <row r="39" spans="3:22" x14ac:dyDescent="0.2">
      <c r="C39" s="13"/>
      <c r="D39" s="19"/>
      <c r="E39" s="843"/>
      <c r="F39" s="848"/>
      <c r="G39" s="849"/>
      <c r="H39" s="850"/>
      <c r="I39" s="630"/>
      <c r="J39" s="14"/>
      <c r="K39" s="855"/>
      <c r="L39" s="855"/>
      <c r="M39" s="855"/>
      <c r="N39" s="840"/>
      <c r="O39" s="840"/>
      <c r="P39" s="840"/>
      <c r="Q39" s="840"/>
      <c r="R39" s="832"/>
      <c r="S39" s="630"/>
      <c r="T39" s="643"/>
      <c r="U39" s="31"/>
      <c r="V39" s="14"/>
    </row>
    <row r="40" spans="3:22" x14ac:dyDescent="0.2">
      <c r="C40" s="13"/>
      <c r="D40" s="19"/>
      <c r="E40" s="843"/>
      <c r="F40" s="848"/>
      <c r="G40" s="849"/>
      <c r="H40" s="850"/>
      <c r="I40" s="630"/>
      <c r="J40" s="14"/>
      <c r="K40" s="855"/>
      <c r="L40" s="855"/>
      <c r="M40" s="855"/>
      <c r="N40" s="840"/>
      <c r="O40" s="840"/>
      <c r="P40" s="840"/>
      <c r="Q40" s="840"/>
      <c r="R40" s="832"/>
      <c r="S40" s="630"/>
      <c r="T40" s="643"/>
      <c r="U40" s="31"/>
      <c r="V40" s="14"/>
    </row>
    <row r="41" spans="3:22" x14ac:dyDescent="0.2">
      <c r="C41" s="13"/>
      <c r="D41" s="19"/>
      <c r="E41" s="858"/>
      <c r="F41" s="859"/>
      <c r="G41" s="860"/>
      <c r="H41" s="861"/>
      <c r="I41" s="630"/>
      <c r="J41" s="14"/>
      <c r="K41" s="862"/>
      <c r="L41" s="862"/>
      <c r="M41" s="862"/>
      <c r="N41" s="841"/>
      <c r="O41" s="841"/>
      <c r="P41" s="841"/>
      <c r="Q41" s="841"/>
      <c r="R41" s="833"/>
      <c r="S41" s="135" t="s">
        <v>87</v>
      </c>
      <c r="T41" s="98">
        <f>SUM(T37:T40)</f>
        <v>285000</v>
      </c>
      <c r="U41" s="31"/>
      <c r="V41" s="14"/>
    </row>
    <row r="42" spans="3:22" x14ac:dyDescent="0.2">
      <c r="C42" s="13"/>
      <c r="D42" s="19">
        <f>D37+1</f>
        <v>7</v>
      </c>
      <c r="E42" s="842" t="s">
        <v>552</v>
      </c>
      <c r="F42" s="845" t="s">
        <v>553</v>
      </c>
      <c r="G42" s="846"/>
      <c r="H42" s="847"/>
      <c r="I42" s="630" t="s">
        <v>503</v>
      </c>
      <c r="J42" s="14"/>
      <c r="K42" s="854">
        <v>1</v>
      </c>
      <c r="L42" s="854"/>
      <c r="M42" s="854"/>
      <c r="N42" s="839"/>
      <c r="O42" s="839"/>
      <c r="P42" s="839"/>
      <c r="Q42" s="839">
        <v>240000</v>
      </c>
      <c r="R42" s="831">
        <f>SUM(N42:Q46)</f>
        <v>240000</v>
      </c>
      <c r="S42" s="630" t="s">
        <v>360</v>
      </c>
      <c r="T42" s="643">
        <v>212000</v>
      </c>
      <c r="U42" s="31"/>
      <c r="V42" s="14"/>
    </row>
    <row r="43" spans="3:22" x14ac:dyDescent="0.2">
      <c r="C43" s="13"/>
      <c r="D43" s="19"/>
      <c r="E43" s="843"/>
      <c r="F43" s="848"/>
      <c r="G43" s="849"/>
      <c r="H43" s="850"/>
      <c r="I43" s="630" t="s">
        <v>494</v>
      </c>
      <c r="J43" s="14"/>
      <c r="K43" s="855"/>
      <c r="L43" s="855"/>
      <c r="M43" s="855"/>
      <c r="N43" s="840"/>
      <c r="O43" s="840"/>
      <c r="P43" s="840"/>
      <c r="Q43" s="840"/>
      <c r="R43" s="832"/>
      <c r="S43" s="630" t="s">
        <v>108</v>
      </c>
      <c r="T43" s="643">
        <v>28000</v>
      </c>
      <c r="U43" s="31"/>
      <c r="V43" s="14"/>
    </row>
    <row r="44" spans="3:22" x14ac:dyDescent="0.2">
      <c r="C44" s="13"/>
      <c r="D44" s="19"/>
      <c r="E44" s="843"/>
      <c r="F44" s="848"/>
      <c r="G44" s="849"/>
      <c r="H44" s="850"/>
      <c r="I44" s="630"/>
      <c r="J44" s="14"/>
      <c r="K44" s="855"/>
      <c r="L44" s="855"/>
      <c r="M44" s="855"/>
      <c r="N44" s="840"/>
      <c r="O44" s="840"/>
      <c r="P44" s="840"/>
      <c r="Q44" s="840"/>
      <c r="R44" s="832"/>
      <c r="S44" s="630"/>
      <c r="T44" s="643"/>
      <c r="U44" s="31"/>
      <c r="V44" s="14"/>
    </row>
    <row r="45" spans="3:22" x14ac:dyDescent="0.2">
      <c r="C45" s="13"/>
      <c r="D45" s="19"/>
      <c r="E45" s="843"/>
      <c r="F45" s="848"/>
      <c r="G45" s="849"/>
      <c r="H45" s="850"/>
      <c r="I45" s="630"/>
      <c r="J45" s="14"/>
      <c r="K45" s="855"/>
      <c r="L45" s="855"/>
      <c r="M45" s="855"/>
      <c r="N45" s="840"/>
      <c r="O45" s="840"/>
      <c r="P45" s="840"/>
      <c r="Q45" s="840"/>
      <c r="R45" s="832"/>
      <c r="S45" s="630"/>
      <c r="T45" s="643"/>
      <c r="U45" s="31"/>
      <c r="V45" s="14"/>
    </row>
    <row r="46" spans="3:22" x14ac:dyDescent="0.2">
      <c r="C46" s="13"/>
      <c r="D46" s="19"/>
      <c r="E46" s="858"/>
      <c r="F46" s="859"/>
      <c r="G46" s="860"/>
      <c r="H46" s="861"/>
      <c r="I46" s="630"/>
      <c r="J46" s="14"/>
      <c r="K46" s="862"/>
      <c r="L46" s="862"/>
      <c r="M46" s="862"/>
      <c r="N46" s="841"/>
      <c r="O46" s="841"/>
      <c r="P46" s="841"/>
      <c r="Q46" s="841"/>
      <c r="R46" s="833"/>
      <c r="S46" s="135" t="s">
        <v>87</v>
      </c>
      <c r="T46" s="98">
        <f>SUM(T42:T45)</f>
        <v>240000</v>
      </c>
      <c r="U46" s="31"/>
      <c r="V46" s="14"/>
    </row>
    <row r="47" spans="3:22" x14ac:dyDescent="0.2">
      <c r="C47" s="13"/>
      <c r="D47" s="19">
        <f>D42+1</f>
        <v>8</v>
      </c>
      <c r="E47" s="842" t="s">
        <v>554</v>
      </c>
      <c r="F47" s="863" t="s">
        <v>555</v>
      </c>
      <c r="G47" s="846"/>
      <c r="H47" s="847"/>
      <c r="I47" s="630" t="s">
        <v>131</v>
      </c>
      <c r="J47" s="14"/>
      <c r="K47" s="854"/>
      <c r="L47" s="854"/>
      <c r="M47" s="854">
        <v>1</v>
      </c>
      <c r="N47" s="839"/>
      <c r="O47" s="839"/>
      <c r="P47" s="839"/>
      <c r="Q47" s="839">
        <v>220000</v>
      </c>
      <c r="R47" s="831">
        <f>SUM(N47:Q51)</f>
        <v>220000</v>
      </c>
      <c r="S47" s="630" t="s">
        <v>360</v>
      </c>
      <c r="T47" s="643">
        <v>110000</v>
      </c>
      <c r="U47" s="31"/>
      <c r="V47" s="14"/>
    </row>
    <row r="48" spans="3:22" x14ac:dyDescent="0.2">
      <c r="C48" s="13"/>
      <c r="D48" s="19"/>
      <c r="E48" s="843"/>
      <c r="F48" s="848"/>
      <c r="G48" s="849"/>
      <c r="H48" s="850"/>
      <c r="I48" s="630" t="s">
        <v>503</v>
      </c>
      <c r="J48" s="14"/>
      <c r="K48" s="855"/>
      <c r="L48" s="855"/>
      <c r="M48" s="855"/>
      <c r="N48" s="840"/>
      <c r="O48" s="840"/>
      <c r="P48" s="840"/>
      <c r="Q48" s="840"/>
      <c r="R48" s="832"/>
      <c r="S48" s="630" t="s">
        <v>109</v>
      </c>
      <c r="T48" s="643">
        <v>110000</v>
      </c>
      <c r="U48" s="31"/>
      <c r="V48" s="14"/>
    </row>
    <row r="49" spans="2:22" x14ac:dyDescent="0.2">
      <c r="C49" s="13"/>
      <c r="D49" s="19"/>
      <c r="E49" s="843"/>
      <c r="F49" s="848"/>
      <c r="G49" s="849"/>
      <c r="H49" s="850"/>
      <c r="I49" s="630"/>
      <c r="J49" s="14"/>
      <c r="K49" s="855"/>
      <c r="L49" s="855"/>
      <c r="M49" s="855"/>
      <c r="N49" s="840"/>
      <c r="O49" s="840"/>
      <c r="P49" s="840"/>
      <c r="Q49" s="840"/>
      <c r="R49" s="832"/>
      <c r="S49" s="630"/>
      <c r="T49" s="643"/>
      <c r="U49" s="31"/>
      <c r="V49" s="14"/>
    </row>
    <row r="50" spans="2:22" x14ac:dyDescent="0.2">
      <c r="C50" s="13"/>
      <c r="D50" s="19"/>
      <c r="E50" s="843"/>
      <c r="F50" s="848"/>
      <c r="G50" s="849"/>
      <c r="H50" s="850"/>
      <c r="I50" s="630"/>
      <c r="J50" s="14"/>
      <c r="K50" s="855"/>
      <c r="L50" s="855"/>
      <c r="M50" s="855"/>
      <c r="N50" s="840"/>
      <c r="O50" s="840"/>
      <c r="P50" s="840"/>
      <c r="Q50" s="840"/>
      <c r="R50" s="832"/>
      <c r="S50" s="630"/>
      <c r="T50" s="643"/>
      <c r="U50" s="31"/>
      <c r="V50" s="14"/>
    </row>
    <row r="51" spans="2:22" x14ac:dyDescent="0.2">
      <c r="C51" s="13"/>
      <c r="D51" s="19"/>
      <c r="E51" s="858"/>
      <c r="F51" s="859"/>
      <c r="G51" s="860"/>
      <c r="H51" s="861"/>
      <c r="I51" s="630"/>
      <c r="J51" s="14"/>
      <c r="K51" s="862"/>
      <c r="L51" s="862"/>
      <c r="M51" s="862"/>
      <c r="N51" s="841"/>
      <c r="O51" s="841"/>
      <c r="P51" s="841"/>
      <c r="Q51" s="841"/>
      <c r="R51" s="833"/>
      <c r="S51" s="135" t="s">
        <v>87</v>
      </c>
      <c r="T51" s="98">
        <f>SUM(T47:T50)</f>
        <v>220000</v>
      </c>
      <c r="U51" s="31"/>
      <c r="V51" s="14"/>
    </row>
    <row r="52" spans="2:22" ht="12.75" customHeight="1" x14ac:dyDescent="0.2">
      <c r="C52" s="13"/>
      <c r="D52" s="19">
        <f>D47+1</f>
        <v>9</v>
      </c>
      <c r="E52" s="842" t="s">
        <v>556</v>
      </c>
      <c r="F52" s="863" t="s">
        <v>557</v>
      </c>
      <c r="G52" s="846"/>
      <c r="H52" s="847"/>
      <c r="I52" s="630" t="s">
        <v>503</v>
      </c>
      <c r="J52" s="14"/>
      <c r="K52" s="854"/>
      <c r="L52" s="854"/>
      <c r="M52" s="854">
        <v>1</v>
      </c>
      <c r="N52" s="839"/>
      <c r="O52" s="839"/>
      <c r="P52" s="839"/>
      <c r="Q52" s="839">
        <v>202800</v>
      </c>
      <c r="R52" s="831">
        <f>SUM(N52:Q56)</f>
        <v>202800</v>
      </c>
      <c r="S52" s="630" t="s">
        <v>360</v>
      </c>
      <c r="T52" s="643">
        <v>73800</v>
      </c>
      <c r="U52" s="31"/>
      <c r="V52" s="14"/>
    </row>
    <row r="53" spans="2:22" ht="12.75" customHeight="1" x14ac:dyDescent="0.2">
      <c r="C53" s="13"/>
      <c r="D53" s="19"/>
      <c r="E53" s="843"/>
      <c r="F53" s="848"/>
      <c r="G53" s="849"/>
      <c r="H53" s="850"/>
      <c r="I53" s="630" t="s">
        <v>443</v>
      </c>
      <c r="J53" s="14"/>
      <c r="K53" s="855"/>
      <c r="L53" s="855"/>
      <c r="M53" s="855"/>
      <c r="N53" s="840"/>
      <c r="O53" s="840"/>
      <c r="P53" s="840"/>
      <c r="Q53" s="840"/>
      <c r="R53" s="832"/>
      <c r="S53" s="630" t="s">
        <v>108</v>
      </c>
      <c r="T53" s="643">
        <v>129000</v>
      </c>
      <c r="U53" s="31"/>
      <c r="V53" s="14"/>
    </row>
    <row r="54" spans="2:22" ht="12.75" customHeight="1" x14ac:dyDescent="0.2">
      <c r="C54" s="13"/>
      <c r="D54" s="19"/>
      <c r="E54" s="843"/>
      <c r="F54" s="848"/>
      <c r="G54" s="849"/>
      <c r="H54" s="850"/>
      <c r="I54" s="630" t="s">
        <v>443</v>
      </c>
      <c r="J54" s="14"/>
      <c r="K54" s="855"/>
      <c r="L54" s="855"/>
      <c r="M54" s="855"/>
      <c r="N54" s="840"/>
      <c r="O54" s="840"/>
      <c r="P54" s="840"/>
      <c r="Q54" s="840"/>
      <c r="R54" s="832"/>
      <c r="S54" s="630"/>
      <c r="T54" s="643"/>
      <c r="U54" s="31"/>
      <c r="V54" s="14"/>
    </row>
    <row r="55" spans="2:22" ht="12.75" customHeight="1" x14ac:dyDescent="0.2">
      <c r="C55" s="13"/>
      <c r="D55" s="19"/>
      <c r="E55" s="843"/>
      <c r="F55" s="848"/>
      <c r="G55" s="849"/>
      <c r="H55" s="850"/>
      <c r="I55" s="630"/>
      <c r="J55" s="14"/>
      <c r="K55" s="855"/>
      <c r="L55" s="855"/>
      <c r="M55" s="855"/>
      <c r="N55" s="840"/>
      <c r="O55" s="840"/>
      <c r="P55" s="840"/>
      <c r="Q55" s="840"/>
      <c r="R55" s="832"/>
      <c r="S55" s="630"/>
      <c r="T55" s="643"/>
      <c r="U55" s="31"/>
      <c r="V55" s="14"/>
    </row>
    <row r="56" spans="2:22" ht="12.75" customHeight="1" x14ac:dyDescent="0.2">
      <c r="C56" s="13"/>
      <c r="D56" s="19"/>
      <c r="E56" s="858"/>
      <c r="F56" s="859"/>
      <c r="G56" s="860"/>
      <c r="H56" s="861"/>
      <c r="I56" s="630"/>
      <c r="J56" s="14"/>
      <c r="K56" s="862"/>
      <c r="L56" s="862"/>
      <c r="M56" s="862"/>
      <c r="N56" s="841"/>
      <c r="O56" s="841"/>
      <c r="P56" s="841"/>
      <c r="Q56" s="841"/>
      <c r="R56" s="833"/>
      <c r="S56" s="135" t="s">
        <v>87</v>
      </c>
      <c r="T56" s="98">
        <f>SUM(T52:T55)</f>
        <v>202800</v>
      </c>
      <c r="U56" s="31"/>
      <c r="V56" s="14"/>
    </row>
    <row r="57" spans="2:22" ht="12.75" customHeight="1" x14ac:dyDescent="0.2">
      <c r="C57" s="13"/>
      <c r="D57" s="19">
        <f>D52+1</f>
        <v>10</v>
      </c>
      <c r="E57" s="842" t="s">
        <v>558</v>
      </c>
      <c r="F57" s="845" t="s">
        <v>559</v>
      </c>
      <c r="G57" s="846"/>
      <c r="H57" s="847"/>
      <c r="I57" s="630" t="s">
        <v>131</v>
      </c>
      <c r="J57" s="14"/>
      <c r="K57" s="854"/>
      <c r="L57" s="854"/>
      <c r="M57" s="854">
        <v>1</v>
      </c>
      <c r="N57" s="839"/>
      <c r="O57" s="839"/>
      <c r="P57" s="839"/>
      <c r="Q57" s="839">
        <v>191520</v>
      </c>
      <c r="R57" s="831">
        <f>SUM(N57:Q61)</f>
        <v>191520</v>
      </c>
      <c r="S57" s="630" t="s">
        <v>360</v>
      </c>
      <c r="T57" s="643">
        <v>125760</v>
      </c>
      <c r="U57" s="31"/>
      <c r="V57" s="14"/>
    </row>
    <row r="58" spans="2:22" ht="12.75" customHeight="1" x14ac:dyDescent="0.2">
      <c r="C58" s="13"/>
      <c r="D58" s="19"/>
      <c r="E58" s="843"/>
      <c r="F58" s="848"/>
      <c r="G58" s="849"/>
      <c r="H58" s="850"/>
      <c r="I58" s="630" t="s">
        <v>503</v>
      </c>
      <c r="J58" s="14"/>
      <c r="K58" s="855"/>
      <c r="L58" s="855"/>
      <c r="M58" s="855"/>
      <c r="N58" s="840"/>
      <c r="O58" s="840"/>
      <c r="P58" s="840"/>
      <c r="Q58" s="840"/>
      <c r="R58" s="832"/>
      <c r="S58" s="630" t="s">
        <v>108</v>
      </c>
      <c r="T58" s="643">
        <v>65760</v>
      </c>
      <c r="U58" s="31"/>
      <c r="V58" s="14"/>
    </row>
    <row r="59" spans="2:22" ht="12.75" customHeight="1" x14ac:dyDescent="0.2">
      <c r="C59" s="13"/>
      <c r="D59" s="19"/>
      <c r="E59" s="843"/>
      <c r="F59" s="848"/>
      <c r="G59" s="849"/>
      <c r="H59" s="850"/>
      <c r="I59" s="630"/>
      <c r="J59" s="14"/>
      <c r="K59" s="855"/>
      <c r="L59" s="855"/>
      <c r="M59" s="855"/>
      <c r="N59" s="840"/>
      <c r="O59" s="840"/>
      <c r="P59" s="840"/>
      <c r="Q59" s="840"/>
      <c r="R59" s="832"/>
      <c r="S59" s="630"/>
      <c r="T59" s="643"/>
      <c r="U59" s="31"/>
      <c r="V59" s="14"/>
    </row>
    <row r="60" spans="2:22" ht="12.75" customHeight="1" x14ac:dyDescent="0.2">
      <c r="C60" s="13"/>
      <c r="D60" s="19"/>
      <c r="E60" s="843"/>
      <c r="F60" s="848"/>
      <c r="G60" s="849"/>
      <c r="H60" s="850"/>
      <c r="I60" s="630"/>
      <c r="J60" s="14"/>
      <c r="K60" s="855"/>
      <c r="L60" s="855"/>
      <c r="M60" s="855"/>
      <c r="N60" s="840"/>
      <c r="O60" s="840"/>
      <c r="P60" s="840"/>
      <c r="Q60" s="840"/>
      <c r="R60" s="832"/>
      <c r="S60" s="630"/>
      <c r="T60" s="643"/>
      <c r="U60" s="31"/>
      <c r="V60" s="14"/>
    </row>
    <row r="61" spans="2:22" ht="12.75" customHeight="1" x14ac:dyDescent="0.2">
      <c r="C61" s="13"/>
      <c r="D61" s="19"/>
      <c r="E61" s="844"/>
      <c r="F61" s="851"/>
      <c r="G61" s="852"/>
      <c r="H61" s="853"/>
      <c r="I61" s="631"/>
      <c r="J61" s="14"/>
      <c r="K61" s="856"/>
      <c r="L61" s="856"/>
      <c r="M61" s="856"/>
      <c r="N61" s="857"/>
      <c r="O61" s="857"/>
      <c r="P61" s="857"/>
      <c r="Q61" s="857"/>
      <c r="R61" s="833"/>
      <c r="S61" s="110" t="s">
        <v>87</v>
      </c>
      <c r="T61" s="111">
        <f>SUM(T57:T60)</f>
        <v>191520</v>
      </c>
      <c r="U61" s="31"/>
      <c r="V61" s="14"/>
    </row>
    <row r="62" spans="2:22" x14ac:dyDescent="0.2">
      <c r="C62" s="13"/>
      <c r="D62" s="14"/>
      <c r="E62" s="75"/>
      <c r="F62" s="54"/>
      <c r="G62" s="54"/>
      <c r="H62" s="14"/>
      <c r="I62" s="14"/>
      <c r="J62" s="14"/>
      <c r="K62" s="14"/>
      <c r="L62" s="14"/>
      <c r="M62" s="14"/>
      <c r="N62" s="14"/>
      <c r="O62" s="14"/>
      <c r="P62" s="14"/>
      <c r="Q62" s="14"/>
      <c r="R62" s="359">
        <f>+SUM(R12:R61)/R93</f>
        <v>0.76779877682549935</v>
      </c>
      <c r="S62" s="14"/>
      <c r="T62" s="14"/>
      <c r="U62" s="31"/>
      <c r="V62" s="14"/>
    </row>
    <row r="63" spans="2:22" x14ac:dyDescent="0.2">
      <c r="C63" s="13"/>
      <c r="D63" s="14"/>
      <c r="E63" s="75"/>
      <c r="F63" s="54"/>
      <c r="G63" s="54"/>
      <c r="H63" s="14"/>
      <c r="I63" s="14"/>
      <c r="J63" s="14"/>
      <c r="K63" s="14"/>
      <c r="L63" s="14"/>
      <c r="M63" s="14"/>
      <c r="N63" s="14"/>
      <c r="O63" s="14"/>
      <c r="P63" s="14"/>
      <c r="Q63" s="14"/>
      <c r="R63" s="14"/>
      <c r="S63" s="14"/>
      <c r="T63" s="14"/>
      <c r="U63" s="31"/>
      <c r="V63" s="14"/>
    </row>
    <row r="64" spans="2:22" x14ac:dyDescent="0.2">
      <c r="B64" s="14"/>
      <c r="C64" s="13"/>
      <c r="D64" s="14"/>
      <c r="E64" s="75"/>
      <c r="F64" s="14"/>
      <c r="G64" s="14"/>
      <c r="H64" s="14"/>
      <c r="I64" s="14"/>
      <c r="J64" s="14"/>
      <c r="K64" s="14"/>
      <c r="L64" s="14"/>
      <c r="M64" s="14"/>
      <c r="N64" s="14"/>
      <c r="O64" s="14"/>
      <c r="P64" s="14"/>
      <c r="Q64" s="14"/>
      <c r="R64" s="14"/>
      <c r="S64" s="14"/>
      <c r="T64" s="14"/>
      <c r="U64" s="31"/>
      <c r="V64" s="14"/>
    </row>
    <row r="65" spans="2:22" x14ac:dyDescent="0.2">
      <c r="B65" s="14"/>
      <c r="C65" s="13"/>
      <c r="D65" s="14"/>
      <c r="E65" s="112"/>
      <c r="F65" s="116"/>
      <c r="G65" s="116"/>
      <c r="H65" s="834" t="s">
        <v>145</v>
      </c>
      <c r="I65" s="835"/>
      <c r="J65" s="14"/>
      <c r="K65" s="14"/>
      <c r="L65" s="14"/>
      <c r="M65" s="14"/>
      <c r="N65" s="836" t="s">
        <v>101</v>
      </c>
      <c r="O65" s="837"/>
      <c r="P65" s="837"/>
      <c r="Q65" s="837"/>
      <c r="R65" s="838"/>
      <c r="S65" s="113"/>
      <c r="T65" s="114"/>
      <c r="U65" s="119"/>
      <c r="V65" s="30"/>
    </row>
    <row r="66" spans="2:22" ht="25.5" x14ac:dyDescent="0.2">
      <c r="B66" s="14"/>
      <c r="C66" s="13"/>
      <c r="D66" s="14"/>
      <c r="E66" s="118"/>
      <c r="F66" s="14"/>
      <c r="G66" s="14"/>
      <c r="H66" s="240" t="s">
        <v>143</v>
      </c>
      <c r="I66" s="240" t="s">
        <v>144</v>
      </c>
      <c r="J66" s="14"/>
      <c r="K66" s="14"/>
      <c r="L66" s="14"/>
      <c r="M66" s="14"/>
      <c r="N66" s="207" t="s">
        <v>103</v>
      </c>
      <c r="O66" s="207" t="s">
        <v>104</v>
      </c>
      <c r="P66" s="207" t="s">
        <v>105</v>
      </c>
      <c r="Q66" s="207" t="s">
        <v>106</v>
      </c>
      <c r="R66" s="207" t="s">
        <v>87</v>
      </c>
      <c r="S66" s="207" t="s">
        <v>141</v>
      </c>
      <c r="T66" s="207" t="s">
        <v>142</v>
      </c>
      <c r="U66" s="31"/>
      <c r="V66" s="14"/>
    </row>
    <row r="67" spans="2:22" x14ac:dyDescent="0.2">
      <c r="B67" s="14"/>
      <c r="C67" s="13"/>
      <c r="D67" s="14"/>
      <c r="E67" s="118"/>
      <c r="F67" s="14"/>
      <c r="G67" s="14"/>
      <c r="H67" s="134" t="s">
        <v>164</v>
      </c>
      <c r="I67" s="134" t="s">
        <v>163</v>
      </c>
      <c r="J67" s="14"/>
      <c r="K67" s="14"/>
      <c r="L67" s="14"/>
      <c r="M67" s="14"/>
      <c r="N67" s="134" t="s">
        <v>164</v>
      </c>
      <c r="O67" s="134" t="s">
        <v>164</v>
      </c>
      <c r="P67" s="134" t="s">
        <v>164</v>
      </c>
      <c r="Q67" s="134" t="s">
        <v>164</v>
      </c>
      <c r="R67" s="134" t="s">
        <v>164</v>
      </c>
      <c r="S67" s="134" t="s">
        <v>164</v>
      </c>
      <c r="T67" s="134" t="s">
        <v>163</v>
      </c>
      <c r="U67" s="31"/>
      <c r="V67" s="14"/>
    </row>
    <row r="68" spans="2:22" ht="6.75" customHeight="1" x14ac:dyDescent="0.2">
      <c r="B68" s="14"/>
      <c r="C68" s="13"/>
      <c r="D68" s="14"/>
      <c r="E68" s="118"/>
      <c r="F68" s="14"/>
      <c r="G68" s="14"/>
      <c r="H68" s="134"/>
      <c r="I68" s="134"/>
      <c r="J68" s="14"/>
      <c r="K68" s="14"/>
      <c r="L68" s="14"/>
      <c r="M68" s="14"/>
      <c r="N68" s="134"/>
      <c r="O68" s="134"/>
      <c r="P68" s="134"/>
      <c r="Q68" s="134"/>
      <c r="R68" s="134"/>
      <c r="S68" s="134"/>
      <c r="T68" s="134"/>
      <c r="U68" s="31"/>
      <c r="V68" s="14"/>
    </row>
    <row r="69" spans="2:22" ht="12.75" customHeight="1" x14ac:dyDescent="0.2">
      <c r="B69" s="14"/>
      <c r="C69" s="13"/>
      <c r="D69" s="14"/>
      <c r="E69" s="118" t="s">
        <v>117</v>
      </c>
      <c r="F69" s="14"/>
      <c r="G69" s="14"/>
      <c r="H69" s="134"/>
      <c r="I69" s="134"/>
      <c r="J69" s="14"/>
      <c r="K69" s="14"/>
      <c r="L69" s="14"/>
      <c r="M69" s="14"/>
      <c r="N69" s="134"/>
      <c r="O69" s="134"/>
      <c r="P69" s="134"/>
      <c r="Q69" s="134"/>
      <c r="R69" s="134"/>
      <c r="S69" s="134"/>
      <c r="T69" s="134"/>
      <c r="U69" s="31"/>
      <c r="V69" s="14"/>
    </row>
    <row r="70" spans="2:22" ht="12" customHeight="1" x14ac:dyDescent="0.2">
      <c r="B70" s="14"/>
      <c r="C70" s="13"/>
      <c r="D70" s="19"/>
      <c r="E70" s="126" t="s">
        <v>118</v>
      </c>
      <c r="F70" s="127"/>
      <c r="G70" s="127"/>
      <c r="H70" s="632">
        <v>27310000</v>
      </c>
      <c r="I70" s="734"/>
      <c r="J70" s="14"/>
      <c r="K70" s="14"/>
      <c r="L70" s="14"/>
      <c r="M70" s="14"/>
      <c r="N70" s="632"/>
      <c r="O70" s="632"/>
      <c r="P70" s="632"/>
      <c r="Q70" s="632"/>
      <c r="R70" s="125">
        <f>SUM(N70:Q70)</f>
        <v>0</v>
      </c>
      <c r="S70" s="632"/>
      <c r="T70" s="199" t="str">
        <f t="shared" ref="T70:T75" si="0">IFERROR(O70/S70,"")</f>
        <v/>
      </c>
      <c r="U70" s="31"/>
      <c r="V70" s="14"/>
    </row>
    <row r="71" spans="2:22" ht="12" customHeight="1" x14ac:dyDescent="0.2">
      <c r="B71" s="14"/>
      <c r="C71" s="13"/>
      <c r="D71" s="19"/>
      <c r="E71" s="126" t="s">
        <v>119</v>
      </c>
      <c r="F71" s="127"/>
      <c r="G71" s="127"/>
      <c r="H71" s="633"/>
      <c r="I71" s="735"/>
      <c r="J71" s="14"/>
      <c r="K71" s="14"/>
      <c r="L71" s="14"/>
      <c r="M71" s="14"/>
      <c r="N71" s="633"/>
      <c r="O71" s="633"/>
      <c r="P71" s="633"/>
      <c r="Q71" s="633"/>
      <c r="R71" s="128">
        <f t="shared" ref="R71:R81" si="1">SUM(N71:Q71)</f>
        <v>0</v>
      </c>
      <c r="S71" s="633"/>
      <c r="T71" s="200" t="str">
        <f t="shared" si="0"/>
        <v/>
      </c>
      <c r="U71" s="31"/>
      <c r="V71" s="14"/>
    </row>
    <row r="72" spans="2:22" ht="12" customHeight="1" x14ac:dyDescent="0.2">
      <c r="B72" s="14"/>
      <c r="C72" s="13"/>
      <c r="D72" s="19"/>
      <c r="E72" s="126" t="s">
        <v>120</v>
      </c>
      <c r="F72" s="127"/>
      <c r="G72" s="127"/>
      <c r="H72" s="633">
        <v>28608000</v>
      </c>
      <c r="I72" s="735"/>
      <c r="J72" s="14"/>
      <c r="K72" s="14"/>
      <c r="L72" s="14"/>
      <c r="M72" s="14"/>
      <c r="N72" s="633"/>
      <c r="O72" s="633">
        <v>415000</v>
      </c>
      <c r="P72" s="633"/>
      <c r="Q72" s="633">
        <v>240000</v>
      </c>
      <c r="R72" s="128">
        <f t="shared" si="1"/>
        <v>655000</v>
      </c>
      <c r="S72" s="632">
        <v>323895</v>
      </c>
      <c r="T72" s="200">
        <f t="shared" si="0"/>
        <v>1.2812794269747911</v>
      </c>
      <c r="U72" s="31"/>
      <c r="V72" s="14"/>
    </row>
    <row r="73" spans="2:22" ht="12" customHeight="1" x14ac:dyDescent="0.2">
      <c r="B73" s="14"/>
      <c r="C73" s="13"/>
      <c r="D73" s="19"/>
      <c r="E73" s="126" t="s">
        <v>121</v>
      </c>
      <c r="F73" s="127"/>
      <c r="G73" s="127"/>
      <c r="H73" s="633">
        <v>0</v>
      </c>
      <c r="I73" s="735"/>
      <c r="J73" s="14"/>
      <c r="K73" s="14"/>
      <c r="L73" s="14"/>
      <c r="M73" s="14"/>
      <c r="N73" s="633"/>
      <c r="O73" s="633"/>
      <c r="P73" s="633"/>
      <c r="Q73" s="633"/>
      <c r="R73" s="128">
        <f t="shared" si="1"/>
        <v>0</v>
      </c>
      <c r="S73" s="633"/>
      <c r="T73" s="200" t="str">
        <f t="shared" si="0"/>
        <v/>
      </c>
      <c r="U73" s="31"/>
      <c r="V73" s="14"/>
    </row>
    <row r="74" spans="2:22" ht="12" customHeight="1" x14ac:dyDescent="0.2">
      <c r="B74" s="14"/>
      <c r="C74" s="13"/>
      <c r="D74" s="19"/>
      <c r="E74" s="126" t="s">
        <v>122</v>
      </c>
      <c r="F74" s="127"/>
      <c r="G74" s="127"/>
      <c r="H74" s="633"/>
      <c r="I74" s="735"/>
      <c r="J74" s="14"/>
      <c r="K74" s="14"/>
      <c r="L74" s="14"/>
      <c r="M74" s="14"/>
      <c r="N74" s="633"/>
      <c r="O74" s="633"/>
      <c r="P74" s="633"/>
      <c r="Q74" s="633"/>
      <c r="R74" s="128">
        <f t="shared" si="1"/>
        <v>0</v>
      </c>
      <c r="S74" s="633"/>
      <c r="T74" s="200" t="str">
        <f t="shared" si="0"/>
        <v/>
      </c>
      <c r="U74" s="31"/>
      <c r="V74" s="14"/>
    </row>
    <row r="75" spans="2:22" x14ac:dyDescent="0.2">
      <c r="B75" s="14"/>
      <c r="C75" s="13"/>
      <c r="D75" s="14"/>
      <c r="E75" s="126" t="s">
        <v>123</v>
      </c>
      <c r="F75" s="127"/>
      <c r="G75" s="127"/>
      <c r="H75" s="633">
        <v>0</v>
      </c>
      <c r="I75" s="735"/>
      <c r="J75" s="14"/>
      <c r="K75" s="14"/>
      <c r="L75" s="14"/>
      <c r="M75" s="14"/>
      <c r="N75" s="633"/>
      <c r="O75" s="633"/>
      <c r="P75" s="633"/>
      <c r="Q75" s="633"/>
      <c r="R75" s="128">
        <f t="shared" si="1"/>
        <v>0</v>
      </c>
      <c r="S75" s="633"/>
      <c r="T75" s="200" t="str">
        <f t="shared" si="0"/>
        <v/>
      </c>
      <c r="U75" s="31"/>
      <c r="V75" s="14"/>
    </row>
    <row r="76" spans="2:22" ht="12.6" customHeight="1" x14ac:dyDescent="0.2">
      <c r="B76" s="14"/>
      <c r="C76" s="13"/>
      <c r="D76" s="14"/>
      <c r="E76" s="129" t="s">
        <v>124</v>
      </c>
      <c r="F76" s="127"/>
      <c r="G76" s="127"/>
      <c r="H76" s="127"/>
      <c r="I76" s="127"/>
      <c r="J76" s="14"/>
      <c r="K76" s="14"/>
      <c r="L76" s="14"/>
      <c r="M76" s="14"/>
      <c r="N76" s="127"/>
      <c r="O76" s="127"/>
      <c r="P76" s="127"/>
      <c r="Q76" s="127"/>
      <c r="R76" s="127"/>
      <c r="S76" s="127"/>
      <c r="T76" s="201"/>
      <c r="U76" s="119"/>
      <c r="V76" s="30"/>
    </row>
    <row r="77" spans="2:22" x14ac:dyDescent="0.2">
      <c r="B77" s="14"/>
      <c r="C77" s="13"/>
      <c r="D77" s="19"/>
      <c r="E77" s="126" t="s">
        <v>125</v>
      </c>
      <c r="F77" s="127"/>
      <c r="G77" s="127"/>
      <c r="H77" s="633">
        <v>0</v>
      </c>
      <c r="I77" s="735"/>
      <c r="J77" s="14"/>
      <c r="K77" s="14"/>
      <c r="L77" s="14"/>
      <c r="M77" s="14"/>
      <c r="N77" s="633"/>
      <c r="O77" s="633"/>
      <c r="P77" s="633"/>
      <c r="Q77" s="633"/>
      <c r="R77" s="128">
        <f t="shared" si="1"/>
        <v>0</v>
      </c>
      <c r="S77" s="633"/>
      <c r="T77" s="200" t="str">
        <f t="shared" ref="T77:T81" si="2">IFERROR(O77/S77,"")</f>
        <v/>
      </c>
      <c r="U77" s="31"/>
      <c r="V77" s="14"/>
    </row>
    <row r="78" spans="2:22" x14ac:dyDescent="0.2">
      <c r="B78" s="14"/>
      <c r="C78" s="13"/>
      <c r="D78" s="19"/>
      <c r="E78" s="126" t="s">
        <v>126</v>
      </c>
      <c r="F78" s="127"/>
      <c r="G78" s="127"/>
      <c r="H78" s="633">
        <v>4501699</v>
      </c>
      <c r="I78" s="735"/>
      <c r="J78" s="14"/>
      <c r="K78" s="14"/>
      <c r="L78" s="14"/>
      <c r="M78" s="14"/>
      <c r="N78" s="633"/>
      <c r="O78" s="633">
        <v>479000</v>
      </c>
      <c r="P78" s="633"/>
      <c r="Q78" s="633"/>
      <c r="R78" s="128">
        <f t="shared" si="1"/>
        <v>479000</v>
      </c>
      <c r="S78" s="632">
        <v>366001</v>
      </c>
      <c r="T78" s="200">
        <f t="shared" si="2"/>
        <v>1.3087395936076678</v>
      </c>
      <c r="U78" s="31"/>
      <c r="V78" s="14"/>
    </row>
    <row r="79" spans="2:22" x14ac:dyDescent="0.2">
      <c r="B79" s="14"/>
      <c r="C79" s="13"/>
      <c r="D79" s="19"/>
      <c r="E79" s="126" t="s">
        <v>127</v>
      </c>
      <c r="F79" s="127"/>
      <c r="G79" s="127"/>
      <c r="H79" s="633">
        <v>386000</v>
      </c>
      <c r="I79" s="735"/>
      <c r="J79" s="14"/>
      <c r="K79" s="14"/>
      <c r="L79" s="14"/>
      <c r="M79" s="14"/>
      <c r="N79" s="633"/>
      <c r="O79" s="633">
        <v>19000</v>
      </c>
      <c r="P79" s="633"/>
      <c r="Q79" s="633"/>
      <c r="R79" s="128">
        <f t="shared" si="1"/>
        <v>19000</v>
      </c>
      <c r="S79" s="633">
        <v>26991</v>
      </c>
      <c r="T79" s="200">
        <f t="shared" si="2"/>
        <v>0.70393834982031045</v>
      </c>
      <c r="U79" s="31"/>
      <c r="V79" s="14"/>
    </row>
    <row r="80" spans="2:22" x14ac:dyDescent="0.2">
      <c r="B80" s="14"/>
      <c r="C80" s="13"/>
      <c r="D80" s="19"/>
      <c r="E80" s="126" t="s">
        <v>128</v>
      </c>
      <c r="F80" s="127"/>
      <c r="G80" s="127"/>
      <c r="H80" s="633">
        <v>1116500</v>
      </c>
      <c r="I80" s="735"/>
      <c r="J80" s="14"/>
      <c r="K80" s="14"/>
      <c r="L80" s="14"/>
      <c r="M80" s="14"/>
      <c r="N80" s="633">
        <v>47500</v>
      </c>
      <c r="O80" s="633"/>
      <c r="P80" s="633"/>
      <c r="Q80" s="633"/>
      <c r="R80" s="128">
        <f t="shared" si="1"/>
        <v>47500</v>
      </c>
      <c r="S80" s="632">
        <v>139275</v>
      </c>
      <c r="T80" s="200">
        <f t="shared" si="2"/>
        <v>0</v>
      </c>
      <c r="U80" s="31"/>
      <c r="V80" s="14"/>
    </row>
    <row r="81" spans="2:22" x14ac:dyDescent="0.2">
      <c r="B81" s="14"/>
      <c r="C81" s="13"/>
      <c r="D81" s="19"/>
      <c r="E81" s="126" t="s">
        <v>129</v>
      </c>
      <c r="F81" s="127"/>
      <c r="G81" s="127"/>
      <c r="H81" s="633"/>
      <c r="I81" s="735"/>
      <c r="J81" s="14"/>
      <c r="K81" s="14"/>
      <c r="L81" s="14"/>
      <c r="M81" s="14"/>
      <c r="N81" s="633"/>
      <c r="O81" s="633"/>
      <c r="P81" s="633"/>
      <c r="Q81" s="633"/>
      <c r="R81" s="128">
        <f t="shared" si="1"/>
        <v>0</v>
      </c>
      <c r="S81" s="633"/>
      <c r="T81" s="200" t="str">
        <f t="shared" si="2"/>
        <v/>
      </c>
      <c r="U81" s="31"/>
      <c r="V81" s="14"/>
    </row>
    <row r="82" spans="2:22" x14ac:dyDescent="0.2">
      <c r="B82" s="14"/>
      <c r="C82" s="13"/>
      <c r="D82" s="19"/>
      <c r="E82" s="129" t="s">
        <v>130</v>
      </c>
      <c r="F82" s="127"/>
      <c r="G82" s="127"/>
      <c r="H82" s="127"/>
      <c r="I82" s="127"/>
      <c r="J82" s="14"/>
      <c r="K82" s="14"/>
      <c r="L82" s="14"/>
      <c r="M82" s="14"/>
      <c r="N82" s="127"/>
      <c r="O82" s="127"/>
      <c r="P82" s="127"/>
      <c r="Q82" s="127"/>
      <c r="R82" s="127"/>
      <c r="S82" s="127"/>
      <c r="T82" s="201"/>
      <c r="U82" s="31"/>
      <c r="V82" s="14"/>
    </row>
    <row r="83" spans="2:22" x14ac:dyDescent="0.2">
      <c r="B83" s="14"/>
      <c r="C83" s="13"/>
      <c r="D83" s="19"/>
      <c r="E83" s="126" t="s">
        <v>131</v>
      </c>
      <c r="F83" s="127"/>
      <c r="G83" s="127"/>
      <c r="H83" s="633">
        <v>81250548</v>
      </c>
      <c r="I83" s="735"/>
      <c r="J83" s="14"/>
      <c r="K83" s="14"/>
      <c r="L83" s="14"/>
      <c r="M83" s="14"/>
      <c r="N83" s="633"/>
      <c r="O83" s="633">
        <v>2690465</v>
      </c>
      <c r="P83" s="633"/>
      <c r="Q83" s="633">
        <v>615083</v>
      </c>
      <c r="R83" s="128">
        <f t="shared" ref="R83:R92" si="3">SUM(N83:Q83)</f>
        <v>3305548</v>
      </c>
      <c r="S83" s="632">
        <v>1685332</v>
      </c>
      <c r="T83" s="200">
        <f t="shared" ref="T83:T92" si="4">IFERROR(O83/S83,"")</f>
        <v>1.5964005905067964</v>
      </c>
      <c r="U83" s="31"/>
      <c r="V83" s="14"/>
    </row>
    <row r="84" spans="2:22" x14ac:dyDescent="0.2">
      <c r="B84" s="14"/>
      <c r="C84" s="13"/>
      <c r="D84" s="19"/>
      <c r="E84" s="126" t="s">
        <v>132</v>
      </c>
      <c r="F84" s="127"/>
      <c r="G84" s="127"/>
      <c r="H84" s="633">
        <v>26145800</v>
      </c>
      <c r="I84" s="735"/>
      <c r="J84" s="14"/>
      <c r="K84" s="14"/>
      <c r="L84" s="14"/>
      <c r="M84" s="14"/>
      <c r="N84" s="633"/>
      <c r="O84" s="633"/>
      <c r="P84" s="633"/>
      <c r="Q84" s="633">
        <v>202800</v>
      </c>
      <c r="R84" s="128">
        <f t="shared" si="3"/>
        <v>202800</v>
      </c>
      <c r="S84" s="632">
        <v>188939</v>
      </c>
      <c r="T84" s="200">
        <f t="shared" si="4"/>
        <v>0</v>
      </c>
      <c r="U84" s="31"/>
      <c r="V84" s="14"/>
    </row>
    <row r="85" spans="2:22" x14ac:dyDescent="0.2">
      <c r="B85" s="14"/>
      <c r="C85" s="13"/>
      <c r="D85" s="19"/>
      <c r="E85" s="126" t="s">
        <v>133</v>
      </c>
      <c r="F85" s="127"/>
      <c r="G85" s="127"/>
      <c r="H85" s="633">
        <v>6520000</v>
      </c>
      <c r="I85" s="735"/>
      <c r="J85" s="14"/>
      <c r="K85" s="14"/>
      <c r="L85" s="14"/>
      <c r="M85" s="14"/>
      <c r="N85" s="633"/>
      <c r="O85" s="633">
        <v>163000</v>
      </c>
      <c r="P85" s="633"/>
      <c r="Q85" s="633"/>
      <c r="R85" s="128">
        <f t="shared" si="3"/>
        <v>163000</v>
      </c>
      <c r="S85" s="632">
        <v>116602</v>
      </c>
      <c r="T85" s="200">
        <f t="shared" si="4"/>
        <v>1.3979177029553524</v>
      </c>
      <c r="U85" s="31"/>
      <c r="V85" s="14"/>
    </row>
    <row r="86" spans="2:22" x14ac:dyDescent="0.2">
      <c r="B86" s="14"/>
      <c r="C86" s="13"/>
      <c r="D86" s="19"/>
      <c r="E86" s="126" t="s">
        <v>134</v>
      </c>
      <c r="F86" s="127"/>
      <c r="G86" s="127"/>
      <c r="H86" s="633">
        <v>18517390</v>
      </c>
      <c r="I86" s="735"/>
      <c r="J86" s="14"/>
      <c r="K86" s="14"/>
      <c r="L86" s="14"/>
      <c r="M86" s="14"/>
      <c r="N86" s="633"/>
      <c r="O86" s="633">
        <v>10000</v>
      </c>
      <c r="P86" s="633"/>
      <c r="Q86" s="633">
        <v>43390</v>
      </c>
      <c r="R86" s="128">
        <f t="shared" si="3"/>
        <v>53390</v>
      </c>
      <c r="S86" s="632">
        <v>163027</v>
      </c>
      <c r="T86" s="200">
        <f t="shared" si="4"/>
        <v>6.1339532715439772E-2</v>
      </c>
      <c r="U86" s="31"/>
      <c r="V86" s="14"/>
    </row>
    <row r="87" spans="2:22" ht="25.5" x14ac:dyDescent="0.2">
      <c r="B87" s="14"/>
      <c r="C87" s="13"/>
      <c r="D87" s="19"/>
      <c r="E87" s="126" t="s">
        <v>135</v>
      </c>
      <c r="F87" s="127"/>
      <c r="G87" s="127"/>
      <c r="H87" s="633">
        <v>4809390</v>
      </c>
      <c r="I87" s="735"/>
      <c r="J87" s="14"/>
      <c r="K87" s="14"/>
      <c r="L87" s="14"/>
      <c r="M87" s="14"/>
      <c r="N87" s="633">
        <v>17390</v>
      </c>
      <c r="O87" s="633">
        <v>165000</v>
      </c>
      <c r="P87" s="633"/>
      <c r="Q87" s="633">
        <v>105000</v>
      </c>
      <c r="R87" s="128">
        <f t="shared" si="3"/>
        <v>287390</v>
      </c>
      <c r="S87" s="632">
        <v>179222</v>
      </c>
      <c r="T87" s="200">
        <f t="shared" si="4"/>
        <v>0.92064590284674874</v>
      </c>
      <c r="U87" s="31"/>
      <c r="V87" s="14"/>
    </row>
    <row r="88" spans="2:22" x14ac:dyDescent="0.2">
      <c r="B88" s="14"/>
      <c r="C88" s="13"/>
      <c r="D88" s="19"/>
      <c r="E88" s="126" t="s">
        <v>136</v>
      </c>
      <c r="F88" s="127"/>
      <c r="G88" s="127"/>
      <c r="H88" s="633">
        <v>0</v>
      </c>
      <c r="I88" s="735"/>
      <c r="J88" s="14"/>
      <c r="K88" s="14"/>
      <c r="L88" s="14"/>
      <c r="M88" s="14"/>
      <c r="N88" s="633"/>
      <c r="O88" s="633"/>
      <c r="P88" s="633"/>
      <c r="Q88" s="633"/>
      <c r="R88" s="128">
        <f t="shared" si="3"/>
        <v>0</v>
      </c>
      <c r="S88" s="633"/>
      <c r="T88" s="200" t="str">
        <f t="shared" si="4"/>
        <v/>
      </c>
      <c r="U88" s="31"/>
      <c r="V88" s="14"/>
    </row>
    <row r="89" spans="2:22" x14ac:dyDescent="0.2">
      <c r="B89" s="14"/>
      <c r="C89" s="13"/>
      <c r="D89" s="19"/>
      <c r="E89" s="126" t="s">
        <v>137</v>
      </c>
      <c r="F89" s="127"/>
      <c r="G89" s="127"/>
      <c r="H89" s="633">
        <v>0</v>
      </c>
      <c r="I89" s="735"/>
      <c r="J89" s="14"/>
      <c r="K89" s="14"/>
      <c r="L89" s="14"/>
      <c r="M89" s="14"/>
      <c r="N89" s="633"/>
      <c r="O89" s="633"/>
      <c r="P89" s="633"/>
      <c r="Q89" s="633"/>
      <c r="R89" s="128">
        <f t="shared" si="3"/>
        <v>0</v>
      </c>
      <c r="S89" s="633"/>
      <c r="T89" s="200" t="str">
        <f t="shared" si="4"/>
        <v/>
      </c>
      <c r="U89" s="31"/>
      <c r="V89" s="14"/>
    </row>
    <row r="90" spans="2:22" x14ac:dyDescent="0.2">
      <c r="B90" s="14"/>
      <c r="C90" s="13"/>
      <c r="D90" s="19"/>
      <c r="E90" s="126" t="s">
        <v>138</v>
      </c>
      <c r="F90" s="127"/>
      <c r="G90" s="127"/>
      <c r="H90" s="633">
        <v>0</v>
      </c>
      <c r="I90" s="735"/>
      <c r="J90" s="14"/>
      <c r="K90" s="14"/>
      <c r="L90" s="14"/>
      <c r="M90" s="14"/>
      <c r="N90" s="633"/>
      <c r="O90" s="633"/>
      <c r="P90" s="633"/>
      <c r="Q90" s="633"/>
      <c r="R90" s="128">
        <f t="shared" si="3"/>
        <v>0</v>
      </c>
      <c r="S90" s="633"/>
      <c r="T90" s="200" t="str">
        <f t="shared" si="4"/>
        <v/>
      </c>
      <c r="U90" s="31"/>
      <c r="V90" s="14"/>
    </row>
    <row r="91" spans="2:22" x14ac:dyDescent="0.2">
      <c r="B91" s="14"/>
      <c r="C91" s="13"/>
      <c r="D91" s="19"/>
      <c r="E91" s="130" t="s">
        <v>139</v>
      </c>
      <c r="F91" s="131"/>
      <c r="G91" s="131"/>
      <c r="H91" s="634">
        <v>1145000</v>
      </c>
      <c r="I91" s="736"/>
      <c r="J91" s="14"/>
      <c r="K91" s="14"/>
      <c r="L91" s="14"/>
      <c r="M91" s="14"/>
      <c r="N91" s="633"/>
      <c r="O91" s="633"/>
      <c r="P91" s="633"/>
      <c r="Q91" s="633"/>
      <c r="R91" s="132">
        <f t="shared" si="3"/>
        <v>0</v>
      </c>
      <c r="S91" s="634">
        <v>4319</v>
      </c>
      <c r="T91" s="202">
        <f t="shared" si="4"/>
        <v>0</v>
      </c>
      <c r="U91" s="31"/>
      <c r="V91" s="14"/>
    </row>
    <row r="92" spans="2:22" ht="13.5" thickBot="1" x14ac:dyDescent="0.25">
      <c r="B92" s="14"/>
      <c r="C92" s="13"/>
      <c r="D92" s="19"/>
      <c r="E92" s="120" t="s">
        <v>140</v>
      </c>
      <c r="F92" s="121"/>
      <c r="G92" s="121"/>
      <c r="H92" s="635">
        <v>545000</v>
      </c>
      <c r="I92" s="737"/>
      <c r="J92" s="14"/>
      <c r="K92" s="14"/>
      <c r="L92" s="14"/>
      <c r="M92" s="14"/>
      <c r="N92" s="635"/>
      <c r="O92" s="635">
        <v>2000</v>
      </c>
      <c r="P92" s="635"/>
      <c r="Q92" s="635"/>
      <c r="R92" s="122">
        <f t="shared" si="3"/>
        <v>2000</v>
      </c>
      <c r="S92" s="635">
        <v>50743</v>
      </c>
      <c r="T92" s="203">
        <f t="shared" si="4"/>
        <v>3.941430345072227E-2</v>
      </c>
      <c r="U92" s="31"/>
      <c r="V92" s="14"/>
    </row>
    <row r="93" spans="2:22" ht="13.5" thickTop="1" x14ac:dyDescent="0.2">
      <c r="B93" s="14"/>
      <c r="C93" s="13"/>
      <c r="D93" s="14"/>
      <c r="E93" s="123"/>
      <c r="F93" s="124" t="s">
        <v>87</v>
      </c>
      <c r="G93" s="117"/>
      <c r="H93" s="57">
        <f>SUM(H70:H92)</f>
        <v>200855327</v>
      </c>
      <c r="I93" s="57"/>
      <c r="J93" s="14"/>
      <c r="K93" s="14"/>
      <c r="L93" s="14"/>
      <c r="M93" s="14"/>
      <c r="N93" s="57">
        <f>SUM(N70:N92)</f>
        <v>64890</v>
      </c>
      <c r="O93" s="57">
        <f>SUM(O70:O92)</f>
        <v>3943465</v>
      </c>
      <c r="P93" s="57">
        <f>SUM(P70:P92)</f>
        <v>0</v>
      </c>
      <c r="Q93" s="57">
        <f>SUM(Q70:Q92)</f>
        <v>1206273</v>
      </c>
      <c r="R93" s="57">
        <f>SUM(R70:R92)</f>
        <v>5214628</v>
      </c>
      <c r="S93" s="57">
        <f t="shared" ref="S93" si="5">SUM(S70:S92)</f>
        <v>3244346</v>
      </c>
      <c r="T93" s="115"/>
      <c r="U93" s="31"/>
      <c r="V93" s="14"/>
    </row>
    <row r="94" spans="2:22" ht="13.5" thickBot="1" x14ac:dyDescent="0.25">
      <c r="B94" s="14"/>
      <c r="C94" s="105"/>
      <c r="D94" s="33"/>
      <c r="E94" s="33"/>
      <c r="F94" s="33"/>
      <c r="G94" s="33"/>
      <c r="H94" s="33"/>
      <c r="I94" s="33"/>
      <c r="J94" s="33"/>
      <c r="K94" s="36"/>
      <c r="L94" s="36"/>
      <c r="M94" s="36"/>
      <c r="N94" s="36"/>
      <c r="O94" s="36"/>
      <c r="P94" s="36"/>
      <c r="Q94" s="36"/>
      <c r="R94" s="36"/>
      <c r="S94" s="36"/>
      <c r="T94" s="36"/>
      <c r="U94" s="109"/>
      <c r="V94" s="14"/>
    </row>
    <row r="95" spans="2:22" x14ac:dyDescent="0.2">
      <c r="B95" s="14"/>
      <c r="C95" s="14"/>
      <c r="F95" s="6"/>
      <c r="G95" s="6"/>
      <c r="I95" s="38"/>
      <c r="J95" s="38"/>
      <c r="K95" s="38"/>
      <c r="L95" s="38"/>
      <c r="M95" s="38"/>
      <c r="N95" s="38"/>
      <c r="O95" s="38"/>
      <c r="P95" s="38"/>
      <c r="Q95" s="38"/>
      <c r="R95" s="38"/>
      <c r="S95" s="38"/>
      <c r="T95" s="38"/>
      <c r="U95" s="14"/>
      <c r="V95" s="14"/>
    </row>
    <row r="96" spans="2:22" x14ac:dyDescent="0.2">
      <c r="E96" s="6"/>
      <c r="F96" s="6"/>
      <c r="G96" s="6"/>
      <c r="I96" s="38"/>
      <c r="J96" s="38"/>
      <c r="K96" s="38"/>
      <c r="L96" s="38"/>
      <c r="M96" s="38"/>
      <c r="N96" s="38"/>
      <c r="O96" s="38"/>
      <c r="P96" s="38"/>
      <c r="Q96" s="38"/>
      <c r="R96" s="38"/>
      <c r="S96" s="38"/>
      <c r="T96" s="38"/>
    </row>
    <row r="97" spans="5:7" x14ac:dyDescent="0.2">
      <c r="E97" s="6"/>
      <c r="F97" s="6"/>
      <c r="G97" s="6"/>
    </row>
    <row r="98" spans="5:7" x14ac:dyDescent="0.2">
      <c r="E98" s="6"/>
      <c r="F98" s="6"/>
      <c r="G98" s="6"/>
    </row>
    <row r="99" spans="5:7" x14ac:dyDescent="0.2">
      <c r="E99" s="6"/>
      <c r="F99" s="6"/>
      <c r="G99" s="6"/>
    </row>
    <row r="100" spans="5:7" x14ac:dyDescent="0.2">
      <c r="E100" s="6"/>
      <c r="F100" s="6"/>
      <c r="G100" s="6"/>
    </row>
    <row r="101" spans="5:7" x14ac:dyDescent="0.2">
      <c r="E101" s="6"/>
      <c r="F101" s="6"/>
      <c r="G101" s="6"/>
    </row>
    <row r="102" spans="5:7" x14ac:dyDescent="0.2">
      <c r="E102" s="6"/>
      <c r="F102" s="6"/>
      <c r="G102" s="6"/>
    </row>
    <row r="103" spans="5:7" x14ac:dyDescent="0.2">
      <c r="E103" s="6"/>
      <c r="F103" s="6"/>
      <c r="G103" s="6"/>
    </row>
    <row r="104" spans="5:7" x14ac:dyDescent="0.2">
      <c r="E104" s="6"/>
      <c r="F104" s="6"/>
      <c r="G104" s="6"/>
    </row>
    <row r="105" spans="5:7" x14ac:dyDescent="0.2">
      <c r="E105" s="6"/>
      <c r="F105" s="6"/>
      <c r="G105" s="6"/>
    </row>
    <row r="106" spans="5:7" x14ac:dyDescent="0.2">
      <c r="E106" s="6"/>
      <c r="F106" s="6"/>
      <c r="G106" s="6"/>
    </row>
    <row r="107" spans="5:7" x14ac:dyDescent="0.2">
      <c r="E107" s="6"/>
      <c r="F107" s="6"/>
      <c r="G107" s="6"/>
    </row>
    <row r="108" spans="5:7" x14ac:dyDescent="0.2">
      <c r="E108" s="6"/>
      <c r="F108" s="6"/>
      <c r="G108" s="6"/>
    </row>
    <row r="109" spans="5:7" x14ac:dyDescent="0.2">
      <c r="E109" s="6"/>
      <c r="F109" s="6"/>
      <c r="G109" s="6"/>
    </row>
    <row r="110" spans="5:7" x14ac:dyDescent="0.2">
      <c r="E110" s="6"/>
      <c r="F110" s="6"/>
      <c r="G110" s="6"/>
    </row>
    <row r="111" spans="5:7" x14ac:dyDescent="0.2">
      <c r="E111" s="6"/>
      <c r="F111" s="6"/>
      <c r="G111" s="6"/>
    </row>
    <row r="112" spans="5:7" x14ac:dyDescent="0.2">
      <c r="E112" s="6"/>
      <c r="F112" s="6"/>
      <c r="G112" s="6"/>
    </row>
    <row r="113" spans="5:7" x14ac:dyDescent="0.2">
      <c r="E113" s="6"/>
      <c r="F113" s="6"/>
      <c r="G113" s="6"/>
    </row>
    <row r="114" spans="5:7" x14ac:dyDescent="0.2">
      <c r="E114" s="6"/>
      <c r="F114" s="6"/>
      <c r="G114" s="6"/>
    </row>
    <row r="115" spans="5:7" ht="12.75" customHeight="1" x14ac:dyDescent="0.2">
      <c r="E115" s="6"/>
      <c r="F115" s="6"/>
      <c r="G115" s="6"/>
    </row>
    <row r="116" spans="5:7" ht="12.75" customHeight="1" x14ac:dyDescent="0.2">
      <c r="E116" s="6"/>
      <c r="F116" s="6"/>
      <c r="G116" s="6"/>
    </row>
    <row r="117" spans="5:7" ht="12.75" customHeight="1" x14ac:dyDescent="0.2">
      <c r="E117" s="6"/>
      <c r="F117" s="6"/>
      <c r="G117" s="6"/>
    </row>
    <row r="118" spans="5:7" ht="12.75" customHeight="1" x14ac:dyDescent="0.2">
      <c r="E118" s="6"/>
      <c r="F118" s="6"/>
      <c r="G118" s="6"/>
    </row>
    <row r="119" spans="5:7" ht="12.75" customHeight="1" x14ac:dyDescent="0.2">
      <c r="E119" s="6"/>
      <c r="F119" s="6"/>
      <c r="G119" s="6"/>
    </row>
    <row r="120" spans="5:7" ht="12.75" customHeight="1" x14ac:dyDescent="0.2">
      <c r="E120" s="6"/>
      <c r="F120" s="6"/>
      <c r="G120" s="6"/>
    </row>
    <row r="121" spans="5:7" ht="12.75" customHeight="1" x14ac:dyDescent="0.2">
      <c r="E121" s="6"/>
      <c r="F121" s="6"/>
      <c r="G121" s="6"/>
    </row>
    <row r="122" spans="5:7" ht="12.75" customHeight="1" x14ac:dyDescent="0.2">
      <c r="E122" s="6"/>
      <c r="F122" s="6"/>
      <c r="G122" s="6"/>
    </row>
    <row r="123" spans="5:7" ht="12.75" customHeight="1" x14ac:dyDescent="0.2">
      <c r="E123" s="6"/>
      <c r="F123" s="6"/>
      <c r="G123" s="6"/>
    </row>
    <row r="124" spans="5:7" ht="12.75" customHeight="1" x14ac:dyDescent="0.2">
      <c r="E124" s="6"/>
      <c r="F124" s="6"/>
      <c r="G124" s="6"/>
    </row>
    <row r="125" spans="5:7" ht="12.75" customHeight="1" x14ac:dyDescent="0.2">
      <c r="E125" s="6"/>
      <c r="F125" s="6"/>
      <c r="G125" s="6"/>
    </row>
    <row r="126" spans="5:7" ht="12.75" customHeight="1" x14ac:dyDescent="0.2">
      <c r="E126" s="6"/>
      <c r="F126" s="6"/>
      <c r="G126" s="6"/>
    </row>
    <row r="127" spans="5:7" ht="12.75" customHeight="1" x14ac:dyDescent="0.2">
      <c r="E127" s="6"/>
      <c r="F127" s="6"/>
      <c r="G127" s="6"/>
    </row>
    <row r="128" spans="5:7" ht="12.75" customHeight="1" x14ac:dyDescent="0.2">
      <c r="E128" s="6"/>
      <c r="F128" s="6"/>
      <c r="G128" s="6"/>
    </row>
    <row r="129" spans="5:7" ht="12.75" customHeight="1" x14ac:dyDescent="0.2">
      <c r="E129" s="6"/>
      <c r="F129" s="6"/>
      <c r="G129" s="6"/>
    </row>
    <row r="130" spans="5:7" ht="12.75" customHeight="1" x14ac:dyDescent="0.2">
      <c r="E130" s="6"/>
      <c r="F130" s="6"/>
      <c r="G130" s="6"/>
    </row>
    <row r="131" spans="5:7" ht="12.75" customHeight="1" x14ac:dyDescent="0.2">
      <c r="E131" s="6"/>
      <c r="F131" s="6"/>
      <c r="G131" s="6"/>
    </row>
    <row r="132" spans="5:7" ht="12.75" customHeight="1" x14ac:dyDescent="0.2">
      <c r="E132" s="6"/>
      <c r="F132" s="6"/>
      <c r="G132" s="6"/>
    </row>
    <row r="133" spans="5:7" ht="12.75" customHeight="1" x14ac:dyDescent="0.2">
      <c r="E133" s="6"/>
      <c r="F133" s="6"/>
      <c r="G133" s="6"/>
    </row>
    <row r="134" spans="5:7" ht="12.75" customHeight="1" x14ac:dyDescent="0.2">
      <c r="E134" s="6"/>
      <c r="F134" s="6"/>
      <c r="G134" s="6"/>
    </row>
    <row r="135" spans="5:7" ht="12.75" customHeight="1" x14ac:dyDescent="0.2">
      <c r="E135" s="6"/>
      <c r="F135" s="6"/>
      <c r="G135" s="6"/>
    </row>
    <row r="136" spans="5:7" ht="12.75" customHeight="1" x14ac:dyDescent="0.2">
      <c r="E136" s="6"/>
      <c r="F136" s="6"/>
      <c r="G136" s="6"/>
    </row>
    <row r="137" spans="5:7" ht="12.75" customHeight="1" x14ac:dyDescent="0.2">
      <c r="E137" s="6"/>
      <c r="F137" s="6"/>
      <c r="G137" s="6"/>
    </row>
    <row r="138" spans="5:7" ht="12.75" customHeight="1" x14ac:dyDescent="0.2">
      <c r="E138" s="6"/>
      <c r="F138" s="6"/>
      <c r="G138" s="6"/>
    </row>
    <row r="139" spans="5:7" ht="12.75" customHeight="1" x14ac:dyDescent="0.2">
      <c r="E139" s="6"/>
      <c r="F139" s="6"/>
      <c r="G139" s="6"/>
    </row>
    <row r="140" spans="5:7" ht="12.75" customHeight="1" x14ac:dyDescent="0.2">
      <c r="E140" s="6"/>
      <c r="F140" s="6"/>
      <c r="G140" s="6"/>
    </row>
    <row r="141" spans="5:7" ht="12.75" customHeight="1" x14ac:dyDescent="0.2">
      <c r="E141" s="6"/>
      <c r="F141" s="6"/>
      <c r="G141" s="6"/>
    </row>
    <row r="142" spans="5:7" ht="12.75" customHeight="1" x14ac:dyDescent="0.2">
      <c r="E142" s="6"/>
      <c r="F142" s="6"/>
      <c r="G142" s="6"/>
    </row>
    <row r="143" spans="5:7" ht="12.75" customHeight="1" x14ac:dyDescent="0.2">
      <c r="E143" s="6"/>
      <c r="F143" s="6"/>
      <c r="G143" s="6"/>
    </row>
    <row r="144" spans="5:7" ht="12.75" customHeight="1" x14ac:dyDescent="0.2">
      <c r="E144" s="6"/>
      <c r="F144" s="6"/>
      <c r="G144" s="6"/>
    </row>
    <row r="145" spans="5:7" ht="12.75" customHeight="1" x14ac:dyDescent="0.2">
      <c r="E145" s="6"/>
      <c r="F145" s="6"/>
      <c r="G145" s="6"/>
    </row>
    <row r="146" spans="5:7" ht="12.75" customHeight="1" x14ac:dyDescent="0.2">
      <c r="E146" s="6"/>
      <c r="F146" s="6"/>
      <c r="G146" s="6"/>
    </row>
    <row r="147" spans="5:7" ht="12.75" customHeight="1" x14ac:dyDescent="0.2">
      <c r="E147" s="6"/>
      <c r="F147" s="6"/>
      <c r="G147" s="6"/>
    </row>
    <row r="148" spans="5:7" ht="12.75" customHeight="1" x14ac:dyDescent="0.2">
      <c r="E148" s="6"/>
      <c r="F148" s="6"/>
      <c r="G148" s="6"/>
    </row>
    <row r="149" spans="5:7" ht="12.75" customHeight="1" x14ac:dyDescent="0.2">
      <c r="E149" s="6"/>
      <c r="F149" s="6"/>
      <c r="G149" s="6"/>
    </row>
    <row r="150" spans="5:7" ht="12.75" customHeight="1" x14ac:dyDescent="0.2">
      <c r="E150" s="6"/>
      <c r="F150" s="6"/>
      <c r="G150" s="6"/>
    </row>
    <row r="151" spans="5:7" ht="12.75" customHeight="1" x14ac:dyDescent="0.2">
      <c r="E151" s="6"/>
      <c r="F151" s="6"/>
      <c r="G151" s="6"/>
    </row>
    <row r="152" spans="5:7" ht="12.75" customHeight="1" x14ac:dyDescent="0.2">
      <c r="E152" s="6"/>
      <c r="F152" s="6"/>
      <c r="G152" s="6"/>
    </row>
    <row r="153" spans="5:7" ht="12.75" customHeight="1" x14ac:dyDescent="0.2">
      <c r="E153" s="6"/>
      <c r="F153" s="6"/>
      <c r="G153" s="6"/>
    </row>
    <row r="154" spans="5:7" x14ac:dyDescent="0.2">
      <c r="E154" s="6"/>
      <c r="F154" s="6"/>
      <c r="G154" s="6"/>
    </row>
    <row r="155" spans="5:7" x14ac:dyDescent="0.2">
      <c r="E155" s="6"/>
      <c r="F155" s="6"/>
      <c r="G155" s="6"/>
    </row>
    <row r="156" spans="5:7" x14ac:dyDescent="0.2">
      <c r="E156" s="6"/>
      <c r="F156" s="6"/>
      <c r="G156" s="6"/>
    </row>
    <row r="157" spans="5:7" x14ac:dyDescent="0.2">
      <c r="E157" s="6"/>
      <c r="F157" s="6"/>
      <c r="G157" s="6"/>
    </row>
    <row r="158" spans="5:7" x14ac:dyDescent="0.2">
      <c r="E158" s="6"/>
      <c r="F158" s="6"/>
      <c r="G158" s="6"/>
    </row>
    <row r="159" spans="5:7" x14ac:dyDescent="0.2">
      <c r="E159" s="6"/>
      <c r="F159" s="6"/>
      <c r="G159" s="6"/>
    </row>
    <row r="160" spans="5:7" x14ac:dyDescent="0.2">
      <c r="E160" s="6"/>
      <c r="F160" s="6"/>
      <c r="G160" s="6"/>
    </row>
    <row r="161" spans="5:7" x14ac:dyDescent="0.2">
      <c r="E161" s="6"/>
      <c r="F161" s="6"/>
      <c r="G161" s="6"/>
    </row>
    <row r="162" spans="5:7" x14ac:dyDescent="0.2">
      <c r="E162" s="6"/>
      <c r="F162" s="6"/>
      <c r="G162" s="6"/>
    </row>
    <row r="163" spans="5:7" x14ac:dyDescent="0.2">
      <c r="E163" s="6"/>
      <c r="F163" s="6"/>
      <c r="G163" s="6"/>
    </row>
    <row r="164" spans="5:7" x14ac:dyDescent="0.2">
      <c r="E164" s="6"/>
      <c r="F164" s="6"/>
      <c r="G164" s="6"/>
    </row>
    <row r="165" spans="5:7" x14ac:dyDescent="0.2">
      <c r="E165" s="6"/>
      <c r="F165" s="6"/>
      <c r="G165" s="6"/>
    </row>
    <row r="166" spans="5:7" x14ac:dyDescent="0.2">
      <c r="E166" s="6"/>
      <c r="F166" s="6"/>
      <c r="G166" s="6"/>
    </row>
    <row r="167" spans="5:7" x14ac:dyDescent="0.2">
      <c r="E167" s="6"/>
      <c r="F167" s="6"/>
      <c r="G167" s="6"/>
    </row>
    <row r="168" spans="5:7" x14ac:dyDescent="0.2">
      <c r="E168" s="6"/>
      <c r="F168" s="6"/>
      <c r="G168" s="6"/>
    </row>
    <row r="169" spans="5:7" x14ac:dyDescent="0.2">
      <c r="E169" s="6"/>
      <c r="F169" s="6"/>
      <c r="G169" s="6"/>
    </row>
    <row r="170" spans="5:7" x14ac:dyDescent="0.2">
      <c r="E170" s="6"/>
      <c r="F170" s="6"/>
      <c r="G170" s="6"/>
    </row>
    <row r="171" spans="5:7" x14ac:dyDescent="0.2">
      <c r="E171" s="6"/>
      <c r="F171" s="6"/>
      <c r="G171" s="6"/>
    </row>
    <row r="172" spans="5:7" x14ac:dyDescent="0.2">
      <c r="E172" s="77"/>
      <c r="F172" s="6"/>
      <c r="G172" s="6"/>
    </row>
    <row r="173" spans="5:7" x14ac:dyDescent="0.2">
      <c r="E173" s="77"/>
      <c r="F173" s="6"/>
      <c r="G173" s="6"/>
    </row>
    <row r="174" spans="5:7" x14ac:dyDescent="0.2">
      <c r="E174" s="77"/>
      <c r="F174" s="6"/>
      <c r="G174" s="6"/>
    </row>
    <row r="175" spans="5:7" x14ac:dyDescent="0.2">
      <c r="E175" s="77"/>
      <c r="F175" s="6"/>
      <c r="G175" s="6"/>
    </row>
    <row r="176" spans="5:7" x14ac:dyDescent="0.2">
      <c r="E176" s="77"/>
      <c r="F176" s="6"/>
      <c r="G176" s="6"/>
    </row>
    <row r="177" spans="5:7" x14ac:dyDescent="0.2">
      <c r="E177" s="77"/>
      <c r="F177" s="6"/>
      <c r="G177" s="6"/>
    </row>
    <row r="178" spans="5:7" x14ac:dyDescent="0.2">
      <c r="E178" s="77"/>
      <c r="F178" s="6"/>
      <c r="G178" s="6"/>
    </row>
    <row r="179" spans="5:7" x14ac:dyDescent="0.2">
      <c r="E179" s="77"/>
      <c r="F179" s="6"/>
      <c r="G179" s="6"/>
    </row>
    <row r="180" spans="5:7" x14ac:dyDescent="0.2">
      <c r="E180" s="77"/>
      <c r="F180" s="6"/>
      <c r="G180" s="6"/>
    </row>
    <row r="181" spans="5:7" x14ac:dyDescent="0.2">
      <c r="E181" s="77"/>
      <c r="F181" s="6"/>
      <c r="G181" s="6"/>
    </row>
    <row r="182" spans="5:7" x14ac:dyDescent="0.2">
      <c r="E182" s="77"/>
      <c r="F182" s="6"/>
      <c r="G182" s="6"/>
    </row>
    <row r="183" spans="5:7" x14ac:dyDescent="0.2">
      <c r="E183" s="77"/>
      <c r="F183" s="6"/>
      <c r="G183" s="6"/>
    </row>
    <row r="184" spans="5:7" x14ac:dyDescent="0.2">
      <c r="E184" s="77"/>
      <c r="F184" s="6"/>
      <c r="G184" s="6"/>
    </row>
    <row r="185" spans="5:7" x14ac:dyDescent="0.2">
      <c r="E185" s="77"/>
      <c r="F185" s="6"/>
      <c r="G185" s="6"/>
    </row>
    <row r="186" spans="5:7" x14ac:dyDescent="0.2">
      <c r="E186" s="77"/>
      <c r="F186" s="6"/>
      <c r="G186" s="6"/>
    </row>
    <row r="187" spans="5:7" x14ac:dyDescent="0.2">
      <c r="E187" s="77"/>
      <c r="F187" s="6"/>
      <c r="G187" s="6"/>
    </row>
    <row r="188" spans="5:7" x14ac:dyDescent="0.2">
      <c r="E188" s="77"/>
      <c r="F188" s="6"/>
      <c r="G188" s="6"/>
    </row>
    <row r="189" spans="5:7" x14ac:dyDescent="0.2">
      <c r="E189" s="77"/>
      <c r="F189" s="6"/>
      <c r="G189" s="6"/>
    </row>
    <row r="190" spans="5:7" x14ac:dyDescent="0.2">
      <c r="E190" s="77"/>
      <c r="F190" s="6"/>
      <c r="G190" s="6"/>
    </row>
    <row r="191" spans="5:7" x14ac:dyDescent="0.2">
      <c r="E191" s="77"/>
      <c r="F191" s="6"/>
      <c r="G191" s="6"/>
    </row>
    <row r="192" spans="5:7" x14ac:dyDescent="0.2">
      <c r="E192" s="77"/>
      <c r="F192" s="6"/>
      <c r="G192" s="6"/>
    </row>
    <row r="193" spans="5:19" x14ac:dyDescent="0.2">
      <c r="E193" s="77"/>
      <c r="F193" s="6"/>
      <c r="G193" s="6"/>
    </row>
    <row r="194" spans="5:19" x14ac:dyDescent="0.2">
      <c r="E194" s="77"/>
      <c r="F194" s="6"/>
      <c r="G194" s="6"/>
    </row>
    <row r="195" spans="5:19" x14ac:dyDescent="0.2">
      <c r="E195" s="77"/>
      <c r="F195" s="6"/>
      <c r="G195" s="6"/>
    </row>
    <row r="196" spans="5:19" x14ac:dyDescent="0.2">
      <c r="E196" s="77"/>
      <c r="F196" s="6"/>
      <c r="G196" s="6"/>
    </row>
    <row r="197" spans="5:19" x14ac:dyDescent="0.2">
      <c r="E197" s="77"/>
      <c r="F197" s="6"/>
      <c r="G197" s="6"/>
    </row>
    <row r="198" spans="5:19" x14ac:dyDescent="0.2">
      <c r="E198" s="77"/>
      <c r="F198" s="6"/>
      <c r="G198" s="6"/>
    </row>
    <row r="199" spans="5:19" x14ac:dyDescent="0.2">
      <c r="E199" s="77"/>
      <c r="F199" s="6"/>
      <c r="G199" s="6"/>
      <c r="S199" s="6" t="s">
        <v>444</v>
      </c>
    </row>
    <row r="200" spans="5:19" x14ac:dyDescent="0.2">
      <c r="E200" s="77"/>
      <c r="F200" s="6"/>
      <c r="G200" s="6"/>
      <c r="I200" s="6" t="str">
        <f>'Revenue - Base year'!E12</f>
        <v>Aged and disability services</v>
      </c>
      <c r="S200" s="6" t="s">
        <v>360</v>
      </c>
    </row>
    <row r="201" spans="5:19" x14ac:dyDescent="0.2">
      <c r="E201" s="77"/>
      <c r="F201" s="6"/>
      <c r="G201" s="6"/>
      <c r="I201" s="6" t="str">
        <f>'Revenue - Base year'!E13</f>
        <v>Arts, culture and library</v>
      </c>
      <c r="S201" s="6" t="s">
        <v>108</v>
      </c>
    </row>
    <row r="202" spans="5:19" x14ac:dyDescent="0.2">
      <c r="E202" s="77"/>
      <c r="F202" s="6"/>
      <c r="G202" s="6"/>
      <c r="I202" s="6" t="str">
        <f>'Revenue - Base year'!E14</f>
        <v>Building services</v>
      </c>
      <c r="S202" s="6" t="s">
        <v>109</v>
      </c>
    </row>
    <row r="203" spans="5:19" x14ac:dyDescent="0.2">
      <c r="E203" s="77"/>
      <c r="F203" s="6"/>
      <c r="G203" s="6"/>
      <c r="I203" s="6" t="str">
        <f>'Revenue - Base year'!E15</f>
        <v>Community assets and land management</v>
      </c>
      <c r="S203" s="6" t="s">
        <v>440</v>
      </c>
    </row>
    <row r="204" spans="5:19" x14ac:dyDescent="0.2">
      <c r="E204" s="77"/>
      <c r="F204" s="6"/>
      <c r="G204" s="6"/>
      <c r="I204" s="6" t="str">
        <f>'Revenue - Base year'!E16</f>
        <v>Community development</v>
      </c>
      <c r="S204" s="6" t="s">
        <v>110</v>
      </c>
    </row>
    <row r="205" spans="5:19" x14ac:dyDescent="0.2">
      <c r="E205" s="77"/>
      <c r="F205" s="6"/>
      <c r="G205" s="6"/>
      <c r="I205" s="6" t="str">
        <f>'Revenue - Base year'!E17</f>
        <v>Councillors</v>
      </c>
      <c r="S205" s="6" t="s">
        <v>111</v>
      </c>
    </row>
    <row r="206" spans="5:19" x14ac:dyDescent="0.2">
      <c r="E206" s="77"/>
      <c r="F206" s="6"/>
      <c r="G206" s="6"/>
      <c r="I206" s="6" t="str">
        <f>'Revenue - Base year'!E18</f>
        <v>Customer service and records</v>
      </c>
      <c r="S206" s="6" t="s">
        <v>112</v>
      </c>
    </row>
    <row r="207" spans="5:19" x14ac:dyDescent="0.2">
      <c r="E207" s="77"/>
      <c r="F207" s="6"/>
      <c r="G207" s="6"/>
      <c r="I207" s="6" t="str">
        <f>'Revenue - Base year'!E19</f>
        <v>Development services management</v>
      </c>
      <c r="S207" s="6" t="s">
        <v>88</v>
      </c>
    </row>
    <row r="208" spans="5:19" x14ac:dyDescent="0.2">
      <c r="E208" s="77"/>
      <c r="F208" s="6"/>
      <c r="G208" s="6"/>
      <c r="I208" s="6" t="str">
        <f>'Revenue - Base year'!E20</f>
        <v>Economic development</v>
      </c>
    </row>
    <row r="209" spans="5:9" x14ac:dyDescent="0.2">
      <c r="E209" s="77"/>
      <c r="F209" s="6"/>
      <c r="G209" s="6"/>
      <c r="I209" s="6" t="str">
        <f>'Revenue - Base year'!E21</f>
        <v>Emergency management</v>
      </c>
    </row>
    <row r="210" spans="5:9" x14ac:dyDescent="0.2">
      <c r="E210" s="77"/>
      <c r="F210" s="6"/>
      <c r="G210" s="6"/>
      <c r="I210" s="6" t="str">
        <f>'Revenue - Base year'!E22</f>
        <v>Environment</v>
      </c>
    </row>
    <row r="211" spans="5:9" x14ac:dyDescent="0.2">
      <c r="E211" s="77"/>
      <c r="F211" s="6"/>
      <c r="G211" s="6"/>
      <c r="I211" s="6" t="str">
        <f>'Revenue - Base year'!E23</f>
        <v>Family services &amp; partnerships</v>
      </c>
    </row>
    <row r="212" spans="5:9" x14ac:dyDescent="0.2">
      <c r="E212" s="77"/>
      <c r="F212" s="6"/>
      <c r="G212" s="6"/>
      <c r="I212" s="6" t="str">
        <f>'Revenue - Base year'!E24</f>
        <v>Field services</v>
      </c>
    </row>
    <row r="213" spans="5:9" x14ac:dyDescent="0.2">
      <c r="E213" s="77"/>
      <c r="F213" s="6"/>
      <c r="G213" s="6"/>
      <c r="I213" s="6" t="str">
        <f>'Revenue - Base year'!E25</f>
        <v>Financial services</v>
      </c>
    </row>
    <row r="214" spans="5:9" x14ac:dyDescent="0.2">
      <c r="E214" s="77"/>
      <c r="F214" s="6"/>
      <c r="G214" s="6"/>
      <c r="I214" s="6" t="str">
        <f>'Revenue - Base year'!E26</f>
        <v>Governance</v>
      </c>
    </row>
    <row r="215" spans="5:9" x14ac:dyDescent="0.2">
      <c r="E215" s="77"/>
      <c r="F215" s="6"/>
      <c r="G215" s="6"/>
      <c r="I215" s="6" t="str">
        <f>'Revenue - Base year'!E27</f>
        <v>Health</v>
      </c>
    </row>
    <row r="216" spans="5:9" x14ac:dyDescent="0.2">
      <c r="E216" s="77"/>
      <c r="F216" s="6"/>
      <c r="G216" s="6"/>
      <c r="I216" s="6" t="str">
        <f>'Revenue - Base year'!E28</f>
        <v>Human resources</v>
      </c>
    </row>
    <row r="217" spans="5:9" x14ac:dyDescent="0.2">
      <c r="E217" s="77"/>
      <c r="F217" s="6"/>
      <c r="G217" s="6"/>
      <c r="I217" s="6" t="str">
        <f>'Revenue - Base year'!E29</f>
        <v>Information technology</v>
      </c>
    </row>
    <row r="218" spans="5:9" x14ac:dyDescent="0.2">
      <c r="E218" s="77"/>
      <c r="F218" s="6"/>
      <c r="G218" s="6"/>
      <c r="I218" s="6" t="str">
        <f>'Revenue - Base year'!E30</f>
        <v>Infrastructure management</v>
      </c>
    </row>
    <row r="219" spans="5:9" x14ac:dyDescent="0.2">
      <c r="E219" s="77"/>
      <c r="F219" s="6"/>
      <c r="G219" s="6"/>
      <c r="I219" s="6" t="str">
        <f>'Revenue - Base year'!E31</f>
        <v>Local laws</v>
      </c>
    </row>
    <row r="220" spans="5:9" x14ac:dyDescent="0.2">
      <c r="E220" s="77"/>
      <c r="F220" s="6"/>
      <c r="G220" s="6"/>
      <c r="I220" s="6" t="str">
        <f>'Revenue - Base year'!E32</f>
        <v>Other community services</v>
      </c>
    </row>
    <row r="221" spans="5:9" x14ac:dyDescent="0.2">
      <c r="E221" s="77"/>
      <c r="F221" s="6"/>
      <c r="G221" s="6"/>
      <c r="I221" s="6" t="str">
        <f>'Revenue - Base year'!E33</f>
        <v>Parks and gardens</v>
      </c>
    </row>
    <row r="222" spans="5:9" x14ac:dyDescent="0.2">
      <c r="E222" s="77"/>
      <c r="F222" s="6"/>
      <c r="G222" s="6"/>
      <c r="I222" s="6" t="str">
        <f>'Revenue - Base year'!E34</f>
        <v>Revenue services</v>
      </c>
    </row>
    <row r="223" spans="5:9" x14ac:dyDescent="0.2">
      <c r="E223" s="77"/>
      <c r="F223" s="6"/>
      <c r="G223" s="6"/>
      <c r="I223" s="6" t="str">
        <f>'Revenue - Base year'!E35</f>
        <v>Risk management</v>
      </c>
    </row>
    <row r="224" spans="5:9" x14ac:dyDescent="0.2">
      <c r="E224" s="77"/>
      <c r="F224" s="6"/>
      <c r="G224" s="6"/>
      <c r="I224" s="6" t="str">
        <f>'Revenue - Base year'!E36</f>
        <v>Roads</v>
      </c>
    </row>
    <row r="225" spans="5:9" x14ac:dyDescent="0.2">
      <c r="E225" s="77"/>
      <c r="F225" s="6"/>
      <c r="G225" s="6"/>
      <c r="I225" s="6" t="str">
        <f>'Revenue - Base year'!E37</f>
        <v>School crossing supervision</v>
      </c>
    </row>
    <row r="226" spans="5:9" x14ac:dyDescent="0.2">
      <c r="E226" s="77"/>
      <c r="F226" s="6"/>
      <c r="G226" s="6"/>
      <c r="I226" s="6" t="str">
        <f>'Revenue - Base year'!E38</f>
        <v>Sport and recreation</v>
      </c>
    </row>
    <row r="227" spans="5:9" x14ac:dyDescent="0.2">
      <c r="E227" s="77"/>
      <c r="F227" s="6"/>
      <c r="G227" s="6"/>
      <c r="I227" s="6" t="str">
        <f>'Revenue - Base year'!E39</f>
        <v>Statutory planning</v>
      </c>
    </row>
    <row r="228" spans="5:9" x14ac:dyDescent="0.2">
      <c r="E228" s="77"/>
      <c r="F228" s="6"/>
      <c r="G228" s="6"/>
      <c r="I228" s="6" t="str">
        <f>'Revenue - Base year'!E40</f>
        <v>Strategic planning</v>
      </c>
    </row>
    <row r="229" spans="5:9" x14ac:dyDescent="0.2">
      <c r="E229" s="77"/>
      <c r="F229" s="6"/>
      <c r="G229" s="6"/>
      <c r="I229" s="6" t="str">
        <f>'Revenue - Base year'!E41</f>
        <v>Tourism and events</v>
      </c>
    </row>
    <row r="230" spans="5:9" x14ac:dyDescent="0.2">
      <c r="E230" s="77"/>
      <c r="F230" s="6"/>
      <c r="G230" s="6"/>
      <c r="I230" s="6" t="str">
        <f>'Revenue - Base year'!E42</f>
        <v>Waste management</v>
      </c>
    </row>
    <row r="231" spans="5:9" x14ac:dyDescent="0.2">
      <c r="E231" s="77"/>
      <c r="F231" s="6"/>
      <c r="G231" s="6"/>
      <c r="I231" s="6" t="str">
        <f>'Revenue - Base year'!E43</f>
        <v/>
      </c>
    </row>
    <row r="232" spans="5:9" x14ac:dyDescent="0.2">
      <c r="E232" s="77"/>
      <c r="F232" s="6"/>
      <c r="G232" s="6"/>
      <c r="I232" s="6" t="str">
        <f>'Revenue - Base year'!E44</f>
        <v/>
      </c>
    </row>
    <row r="233" spans="5:9" x14ac:dyDescent="0.2">
      <c r="E233" s="77"/>
      <c r="F233" s="6"/>
      <c r="G233" s="6"/>
      <c r="I233" s="6" t="str">
        <f>'Revenue - Base year'!E45</f>
        <v/>
      </c>
    </row>
    <row r="234" spans="5:9" x14ac:dyDescent="0.2">
      <c r="E234" s="77"/>
      <c r="F234" s="6"/>
      <c r="G234" s="6"/>
      <c r="I234" s="6" t="str">
        <f>'Revenue - Base year'!E46</f>
        <v/>
      </c>
    </row>
    <row r="235" spans="5:9" x14ac:dyDescent="0.2">
      <c r="E235" s="77"/>
      <c r="F235" s="6"/>
      <c r="G235" s="6"/>
      <c r="I235" s="6" t="str">
        <f>'Revenue - Base year'!E47</f>
        <v/>
      </c>
    </row>
    <row r="236" spans="5:9" x14ac:dyDescent="0.2">
      <c r="E236" s="77"/>
      <c r="F236" s="6"/>
      <c r="G236" s="6"/>
      <c r="I236" s="6" t="str">
        <f>'Revenue - Base year'!E48</f>
        <v/>
      </c>
    </row>
    <row r="237" spans="5:9" x14ac:dyDescent="0.2">
      <c r="E237" s="77"/>
      <c r="F237" s="6"/>
      <c r="G237" s="6"/>
      <c r="I237" s="6" t="str">
        <f>'Revenue - Base year'!E49</f>
        <v/>
      </c>
    </row>
    <row r="238" spans="5:9" x14ac:dyDescent="0.2">
      <c r="E238" s="77"/>
      <c r="F238" s="6"/>
      <c r="G238" s="6"/>
      <c r="I238" s="6" t="str">
        <f>'Revenue - Base year'!E50</f>
        <v/>
      </c>
    </row>
    <row r="239" spans="5:9" x14ac:dyDescent="0.2">
      <c r="E239" s="77"/>
      <c r="F239" s="6"/>
      <c r="G239" s="6"/>
      <c r="I239" s="6" t="str">
        <f>'Revenue - Base year'!E51</f>
        <v/>
      </c>
    </row>
    <row r="240" spans="5:9" x14ac:dyDescent="0.2">
      <c r="E240" s="77"/>
      <c r="F240" s="6"/>
      <c r="G240" s="6"/>
      <c r="I240" s="6" t="str">
        <f>'Revenue - Base year'!E52</f>
        <v/>
      </c>
    </row>
    <row r="241" spans="5:9" x14ac:dyDescent="0.2">
      <c r="E241" s="77"/>
      <c r="F241" s="6"/>
      <c r="G241" s="6"/>
      <c r="I241" s="6" t="str">
        <f>'Revenue - Base year'!E53</f>
        <v/>
      </c>
    </row>
    <row r="242" spans="5:9" x14ac:dyDescent="0.2">
      <c r="E242" s="77"/>
      <c r="F242" s="6"/>
      <c r="G242" s="6"/>
      <c r="I242" s="6" t="str">
        <f>'Revenue - Base year'!E54</f>
        <v/>
      </c>
    </row>
    <row r="243" spans="5:9" x14ac:dyDescent="0.2">
      <c r="E243" s="77"/>
      <c r="F243" s="6"/>
      <c r="G243" s="6"/>
      <c r="I243" s="6" t="str">
        <f>'Revenue - Base year'!E55</f>
        <v/>
      </c>
    </row>
    <row r="244" spans="5:9" x14ac:dyDescent="0.2">
      <c r="E244" s="77"/>
      <c r="F244" s="6"/>
      <c r="G244" s="6"/>
      <c r="I244" s="6" t="str">
        <f>'Revenue - Base year'!E56</f>
        <v/>
      </c>
    </row>
    <row r="245" spans="5:9" x14ac:dyDescent="0.2">
      <c r="E245" s="77"/>
      <c r="F245" s="6"/>
      <c r="G245" s="6"/>
      <c r="I245" s="6" t="str">
        <f>'Revenue - Base year'!E57</f>
        <v/>
      </c>
    </row>
    <row r="246" spans="5:9" x14ac:dyDescent="0.2">
      <c r="E246" s="77"/>
      <c r="F246" s="6"/>
      <c r="G246" s="6"/>
      <c r="I246" s="6" t="str">
        <f>'Revenue - Base year'!E58</f>
        <v/>
      </c>
    </row>
    <row r="247" spans="5:9" x14ac:dyDescent="0.2">
      <c r="E247" s="77"/>
      <c r="F247" s="6"/>
      <c r="G247" s="6"/>
      <c r="I247" s="6" t="str">
        <f>'Revenue - Base year'!E59</f>
        <v/>
      </c>
    </row>
    <row r="248" spans="5:9" x14ac:dyDescent="0.2">
      <c r="E248" s="77"/>
      <c r="F248" s="6"/>
      <c r="G248" s="6"/>
      <c r="I248" s="6" t="str">
        <f>'Revenue - Base year'!E60</f>
        <v/>
      </c>
    </row>
    <row r="249" spans="5:9" x14ac:dyDescent="0.2">
      <c r="I249" s="6" t="str">
        <f>'Revenue - Base year'!E61</f>
        <v/>
      </c>
    </row>
    <row r="250" spans="5:9" x14ac:dyDescent="0.2">
      <c r="I250" s="6" t="str">
        <f>'Revenue - Base year'!E62</f>
        <v/>
      </c>
    </row>
    <row r="251" spans="5:9" x14ac:dyDescent="0.2">
      <c r="I251" s="6" t="str">
        <f>'Revenue - Base year'!E63</f>
        <v/>
      </c>
    </row>
    <row r="252" spans="5:9" x14ac:dyDescent="0.2">
      <c r="I252" s="6" t="str">
        <f>'Revenue - Base year'!E64</f>
        <v/>
      </c>
    </row>
    <row r="253" spans="5:9" x14ac:dyDescent="0.2">
      <c r="I253" s="6" t="str">
        <f>'Revenue - Base year'!E65</f>
        <v/>
      </c>
    </row>
    <row r="254" spans="5:9" x14ac:dyDescent="0.2">
      <c r="I254" s="6" t="str">
        <f>'Revenue - Base year'!E66</f>
        <v/>
      </c>
    </row>
    <row r="255" spans="5:9" x14ac:dyDescent="0.2">
      <c r="I255" s="6" t="str">
        <f>'Revenue - Base year'!E67</f>
        <v/>
      </c>
    </row>
    <row r="256" spans="5:9" x14ac:dyDescent="0.2">
      <c r="I256" s="6" t="str">
        <f>'Revenue - Base year'!E68</f>
        <v/>
      </c>
    </row>
    <row r="257" spans="9:9" x14ac:dyDescent="0.2">
      <c r="I257" s="6" t="str">
        <f>'Revenue - Base year'!E69</f>
        <v/>
      </c>
    </row>
    <row r="258" spans="9:9" x14ac:dyDescent="0.2">
      <c r="I258" s="6" t="str">
        <f>'Revenue - Base year'!E70</f>
        <v/>
      </c>
    </row>
    <row r="259" spans="9:9" x14ac:dyDescent="0.2">
      <c r="I259" s="6" t="str">
        <f>'Revenue - Base year'!E71</f>
        <v/>
      </c>
    </row>
    <row r="260" spans="9:9" x14ac:dyDescent="0.2">
      <c r="I260" s="6" t="str">
        <f>'Revenue - Base year'!E72</f>
        <v/>
      </c>
    </row>
    <row r="261" spans="9:9" x14ac:dyDescent="0.2">
      <c r="I261" s="6" t="str">
        <f>'Revenue - Base year'!E73</f>
        <v/>
      </c>
    </row>
    <row r="262" spans="9:9" x14ac:dyDescent="0.2">
      <c r="I262" s="6" t="str">
        <f>'Revenue - Base year'!E74</f>
        <v/>
      </c>
    </row>
    <row r="263" spans="9:9" x14ac:dyDescent="0.2">
      <c r="I263" s="6" t="str">
        <f>'Revenue - Base year'!E75</f>
        <v/>
      </c>
    </row>
    <row r="264" spans="9:9" x14ac:dyDescent="0.2">
      <c r="I264" s="6" t="str">
        <f>'Revenue - Base year'!E76</f>
        <v/>
      </c>
    </row>
    <row r="265" spans="9:9" x14ac:dyDescent="0.2">
      <c r="I265" s="6" t="str">
        <f>'Revenue - Base year'!E77</f>
        <v/>
      </c>
    </row>
    <row r="266" spans="9:9" x14ac:dyDescent="0.2">
      <c r="I266" s="6" t="str">
        <f>'Revenue - Base year'!E78</f>
        <v/>
      </c>
    </row>
    <row r="267" spans="9:9" x14ac:dyDescent="0.2">
      <c r="I267" s="6" t="str">
        <f>'Revenue - Base year'!E79</f>
        <v/>
      </c>
    </row>
    <row r="268" spans="9:9" x14ac:dyDescent="0.2">
      <c r="I268" s="6" t="str">
        <f>'Revenue - Base year'!E80</f>
        <v/>
      </c>
    </row>
    <row r="269" spans="9:9" x14ac:dyDescent="0.2">
      <c r="I269" s="6" t="str">
        <f>'Revenue - Base year'!E81</f>
        <v/>
      </c>
    </row>
    <row r="270" spans="9:9" x14ac:dyDescent="0.2">
      <c r="I270" s="6" t="str">
        <f>'Revenue - Base year'!E82</f>
        <v/>
      </c>
    </row>
    <row r="271" spans="9:9" x14ac:dyDescent="0.2">
      <c r="I271" s="6" t="str">
        <f>'Revenue - Base year'!E83</f>
        <v/>
      </c>
    </row>
    <row r="272" spans="9:9" x14ac:dyDescent="0.2">
      <c r="I272" s="6" t="str">
        <f>'Revenue - Base year'!E84</f>
        <v/>
      </c>
    </row>
    <row r="273" spans="9:9" x14ac:dyDescent="0.2">
      <c r="I273" s="6" t="str">
        <f>'Revenue - Base year'!E85</f>
        <v/>
      </c>
    </row>
    <row r="274" spans="9:9" x14ac:dyDescent="0.2">
      <c r="I274" s="6" t="str">
        <f>'Revenue - Base year'!E86</f>
        <v/>
      </c>
    </row>
    <row r="275" spans="9:9" x14ac:dyDescent="0.2">
      <c r="I275" s="6" t="str">
        <f>'Revenue - Base year'!E87</f>
        <v/>
      </c>
    </row>
    <row r="276" spans="9:9" x14ac:dyDescent="0.2">
      <c r="I276" s="6" t="str">
        <f>'Revenue - Base year'!E88</f>
        <v/>
      </c>
    </row>
    <row r="277" spans="9:9" x14ac:dyDescent="0.2">
      <c r="I277" s="6" t="str">
        <f>'Revenue - Base year'!E89</f>
        <v/>
      </c>
    </row>
    <row r="278" spans="9:9" x14ac:dyDescent="0.2">
      <c r="I278" s="6" t="str">
        <f>'Revenue - Base year'!E90</f>
        <v/>
      </c>
    </row>
    <row r="279" spans="9:9" x14ac:dyDescent="0.2">
      <c r="I279" s="6" t="str">
        <f>'Revenue - Base year'!E91</f>
        <v/>
      </c>
    </row>
    <row r="280" spans="9:9" x14ac:dyDescent="0.2">
      <c r="I280" s="6" t="str">
        <f>'Revenue - Base year'!E92</f>
        <v/>
      </c>
    </row>
    <row r="281" spans="9:9" x14ac:dyDescent="0.2">
      <c r="I281" s="6" t="str">
        <f>'Revenue - Base year'!E93</f>
        <v/>
      </c>
    </row>
    <row r="282" spans="9:9" x14ac:dyDescent="0.2">
      <c r="I282" s="6" t="str">
        <f>'Revenue - Base year'!E94</f>
        <v/>
      </c>
    </row>
    <row r="283" spans="9:9" x14ac:dyDescent="0.2">
      <c r="I283" s="6" t="str">
        <f>'Revenue - Base year'!E95</f>
        <v/>
      </c>
    </row>
    <row r="284" spans="9:9" x14ac:dyDescent="0.2">
      <c r="I284" s="6" t="str">
        <f>'Revenue - Base year'!E96</f>
        <v/>
      </c>
    </row>
    <row r="285" spans="9:9" x14ac:dyDescent="0.2">
      <c r="I285" s="6" t="str">
        <f>'Revenue - Base year'!E97</f>
        <v/>
      </c>
    </row>
    <row r="286" spans="9:9" x14ac:dyDescent="0.2">
      <c r="I286" s="6" t="str">
        <f>'Revenue - Base year'!E98</f>
        <v/>
      </c>
    </row>
    <row r="287" spans="9:9" x14ac:dyDescent="0.2">
      <c r="I287" s="6" t="str">
        <f>'Revenue - Base year'!E99</f>
        <v/>
      </c>
    </row>
    <row r="288" spans="9:9" x14ac:dyDescent="0.2">
      <c r="I288" s="6" t="str">
        <f>'Revenue - Base year'!E100</f>
        <v/>
      </c>
    </row>
    <row r="289" spans="9:9" x14ac:dyDescent="0.2">
      <c r="I289" s="6" t="str">
        <f>'Revenue - Base year'!E101</f>
        <v/>
      </c>
    </row>
    <row r="290" spans="9:9" x14ac:dyDescent="0.2">
      <c r="I290" s="6" t="str">
        <f>'Revenue - Base year'!E102</f>
        <v/>
      </c>
    </row>
    <row r="291" spans="9:9" x14ac:dyDescent="0.2">
      <c r="I291" s="6" t="str">
        <f>'Revenue - Base year'!E103</f>
        <v/>
      </c>
    </row>
    <row r="292" spans="9:9" x14ac:dyDescent="0.2">
      <c r="I292" s="6" t="str">
        <f>'Revenue - Base year'!E104</f>
        <v/>
      </c>
    </row>
    <row r="293" spans="9:9" x14ac:dyDescent="0.2">
      <c r="I293" s="6" t="str">
        <f>'Revenue - Base year'!E105</f>
        <v/>
      </c>
    </row>
    <row r="294" spans="9:9" x14ac:dyDescent="0.2">
      <c r="I294" s="6" t="str">
        <f>'Revenue - Base year'!E106</f>
        <v/>
      </c>
    </row>
    <row r="295" spans="9:9" x14ac:dyDescent="0.2">
      <c r="I295" s="6" t="str">
        <f>'Revenue - Base year'!E107</f>
        <v/>
      </c>
    </row>
    <row r="296" spans="9:9" x14ac:dyDescent="0.2">
      <c r="I296" s="6" t="str">
        <f>'Revenue - Base year'!E108</f>
        <v/>
      </c>
    </row>
    <row r="297" spans="9:9" x14ac:dyDescent="0.2">
      <c r="I297" s="6" t="str">
        <f>'Revenue - Base year'!E109</f>
        <v/>
      </c>
    </row>
    <row r="298" spans="9:9" x14ac:dyDescent="0.2">
      <c r="I298" s="6" t="str">
        <f>'Revenue - Base year'!E110</f>
        <v/>
      </c>
    </row>
    <row r="299" spans="9:9" x14ac:dyDescent="0.2">
      <c r="I299" s="6" t="str">
        <f>'Revenue - Base year'!E111</f>
        <v/>
      </c>
    </row>
    <row r="300" spans="9:9" x14ac:dyDescent="0.2">
      <c r="I300" s="6" t="str">
        <f>'Revenue - Base year'!E112</f>
        <v/>
      </c>
    </row>
    <row r="301" spans="9:9" x14ac:dyDescent="0.2">
      <c r="I301" s="6" t="str">
        <f>'Revenue - Base year'!E113</f>
        <v/>
      </c>
    </row>
    <row r="302" spans="9:9" x14ac:dyDescent="0.2">
      <c r="I302" s="6" t="str">
        <f>'Revenue - Base year'!E114</f>
        <v/>
      </c>
    </row>
    <row r="303" spans="9:9" x14ac:dyDescent="0.2">
      <c r="I303" s="6" t="str">
        <f>'Revenue - Base year'!E115</f>
        <v/>
      </c>
    </row>
    <row r="304" spans="9:9" x14ac:dyDescent="0.2">
      <c r="I304" s="6" t="str">
        <f>'Revenue - Base year'!E116</f>
        <v/>
      </c>
    </row>
    <row r="305" spans="9:9" x14ac:dyDescent="0.2">
      <c r="I305" s="6" t="str">
        <f>'Revenue - Base year'!E117</f>
        <v/>
      </c>
    </row>
    <row r="306" spans="9:9" x14ac:dyDescent="0.2">
      <c r="I306" s="6" t="str">
        <f>'Revenue - Base year'!E118</f>
        <v/>
      </c>
    </row>
    <row r="307" spans="9:9" x14ac:dyDescent="0.2">
      <c r="I307" s="6" t="str">
        <f>'Revenue - Base year'!E119</f>
        <v/>
      </c>
    </row>
    <row r="308" spans="9:9" x14ac:dyDescent="0.2">
      <c r="I308" s="6" t="str">
        <f>'Revenue - Base year'!E120</f>
        <v/>
      </c>
    </row>
    <row r="309" spans="9:9" x14ac:dyDescent="0.2">
      <c r="I309" s="6" t="str">
        <f>'Revenue - Base year'!E121</f>
        <v/>
      </c>
    </row>
    <row r="310" spans="9:9" x14ac:dyDescent="0.2">
      <c r="I310" s="6" t="str">
        <f>'Revenue - Base year'!E122</f>
        <v/>
      </c>
    </row>
    <row r="311" spans="9:9" x14ac:dyDescent="0.2">
      <c r="I311" s="6" t="str">
        <f>'Revenue - Base year'!E123</f>
        <v/>
      </c>
    </row>
    <row r="312" spans="9:9" x14ac:dyDescent="0.2">
      <c r="I312" s="6" t="str">
        <f>'Revenue - Base year'!E124</f>
        <v/>
      </c>
    </row>
    <row r="313" spans="9:9" x14ac:dyDescent="0.2">
      <c r="I313" s="6" t="str">
        <f>'Revenue - Base year'!E125</f>
        <v/>
      </c>
    </row>
    <row r="314" spans="9:9" x14ac:dyDescent="0.2">
      <c r="I314" s="6" t="str">
        <f>'Revenue - Base year'!E126</f>
        <v/>
      </c>
    </row>
    <row r="315" spans="9:9" x14ac:dyDescent="0.2">
      <c r="I315" s="6" t="str">
        <f>'Revenue - Base year'!E127</f>
        <v/>
      </c>
    </row>
    <row r="316" spans="9:9" x14ac:dyDescent="0.2">
      <c r="I316" s="6" t="str">
        <f>'Revenue - Base year'!E128</f>
        <v/>
      </c>
    </row>
    <row r="317" spans="9:9" x14ac:dyDescent="0.2">
      <c r="I317" s="6" t="str">
        <f>'Revenue - Base year'!E129</f>
        <v/>
      </c>
    </row>
    <row r="318" spans="9:9" x14ac:dyDescent="0.2">
      <c r="I318" s="6" t="str">
        <f>'Revenue - Base year'!E130</f>
        <v/>
      </c>
    </row>
    <row r="319" spans="9:9" x14ac:dyDescent="0.2">
      <c r="I319" s="6" t="str">
        <f>'Revenue - Base year'!E131</f>
        <v/>
      </c>
    </row>
    <row r="320" spans="9:9" x14ac:dyDescent="0.2">
      <c r="I320" s="6" t="str">
        <f>'Revenue - Base year'!E132</f>
        <v/>
      </c>
    </row>
    <row r="321" spans="9:9" x14ac:dyDescent="0.2">
      <c r="I321" s="6" t="str">
        <f>'Revenue - Base year'!E133</f>
        <v/>
      </c>
    </row>
    <row r="322" spans="9:9" x14ac:dyDescent="0.2">
      <c r="I322" s="6" t="str">
        <f>'Revenue - Base year'!E134</f>
        <v/>
      </c>
    </row>
    <row r="323" spans="9:9" x14ac:dyDescent="0.2">
      <c r="I323" s="6" t="str">
        <f>'Revenue - Base year'!E135</f>
        <v/>
      </c>
    </row>
    <row r="324" spans="9:9" x14ac:dyDescent="0.2">
      <c r="I324" s="6" t="str">
        <f>'Revenue - Base year'!E136</f>
        <v/>
      </c>
    </row>
    <row r="325" spans="9:9" x14ac:dyDescent="0.2">
      <c r="I325" s="6" t="str">
        <f>'Revenue - Base year'!E137</f>
        <v/>
      </c>
    </row>
    <row r="326" spans="9:9" x14ac:dyDescent="0.2">
      <c r="I326" s="6" t="str">
        <f>'Revenue - Base year'!E138</f>
        <v/>
      </c>
    </row>
    <row r="327" spans="9:9" x14ac:dyDescent="0.2">
      <c r="I327" s="6" t="str">
        <f>'Revenue - Base year'!E139</f>
        <v/>
      </c>
    </row>
    <row r="328" spans="9:9" x14ac:dyDescent="0.2">
      <c r="I328" s="6" t="str">
        <f>'Revenue - Base year'!E140</f>
        <v/>
      </c>
    </row>
    <row r="329" spans="9:9" x14ac:dyDescent="0.2">
      <c r="I329" s="6" t="str">
        <f>'Revenue - Base year'!E141</f>
        <v/>
      </c>
    </row>
    <row r="330" spans="9:9" x14ac:dyDescent="0.2">
      <c r="I330" s="6" t="str">
        <f>'Revenue - Base year'!E142</f>
        <v/>
      </c>
    </row>
    <row r="331" spans="9:9" x14ac:dyDescent="0.2">
      <c r="I331" s="6" t="str">
        <f>'Revenue - Base year'!E143</f>
        <v/>
      </c>
    </row>
    <row r="332" spans="9:9" x14ac:dyDescent="0.2">
      <c r="I332" s="6" t="str">
        <f>'Revenue - Base year'!E144</f>
        <v/>
      </c>
    </row>
    <row r="333" spans="9:9" x14ac:dyDescent="0.2">
      <c r="I333" s="6" t="str">
        <f>'Revenue - Base year'!E145</f>
        <v/>
      </c>
    </row>
    <row r="334" spans="9:9" x14ac:dyDescent="0.2">
      <c r="I334" s="6" t="str">
        <f>'Revenue - Base year'!E146</f>
        <v/>
      </c>
    </row>
    <row r="335" spans="9:9" x14ac:dyDescent="0.2">
      <c r="I335" s="6" t="str">
        <f>'Revenue - Base year'!E147</f>
        <v/>
      </c>
    </row>
    <row r="336" spans="9:9" x14ac:dyDescent="0.2">
      <c r="I336" s="6" t="str">
        <f>'Revenue - Base year'!E148</f>
        <v/>
      </c>
    </row>
    <row r="337" spans="9:9" x14ac:dyDescent="0.2">
      <c r="I337" s="6" t="str">
        <f>'Revenue - Base year'!E149</f>
        <v/>
      </c>
    </row>
    <row r="338" spans="9:9" x14ac:dyDescent="0.2">
      <c r="I338" s="6" t="str">
        <f>'Revenue - Base year'!E150</f>
        <v/>
      </c>
    </row>
    <row r="339" spans="9:9" x14ac:dyDescent="0.2">
      <c r="I339" s="6" t="str">
        <f>'Revenue - Base year'!E151</f>
        <v/>
      </c>
    </row>
  </sheetData>
  <mergeCells count="109">
    <mergeCell ref="E12:E16"/>
    <mergeCell ref="F12:H16"/>
    <mergeCell ref="K12:K16"/>
    <mergeCell ref="L12:L16"/>
    <mergeCell ref="M12:M16"/>
    <mergeCell ref="N12:N16"/>
    <mergeCell ref="K6:T6"/>
    <mergeCell ref="F8:H9"/>
    <mergeCell ref="I8:I9"/>
    <mergeCell ref="K8:M8"/>
    <mergeCell ref="N8:R8"/>
    <mergeCell ref="S8:S9"/>
    <mergeCell ref="T8:T9"/>
    <mergeCell ref="O12:O16"/>
    <mergeCell ref="P12:P16"/>
    <mergeCell ref="Q12:Q16"/>
    <mergeCell ref="R12:R16"/>
    <mergeCell ref="O17:O21"/>
    <mergeCell ref="P17:P21"/>
    <mergeCell ref="Q17:Q21"/>
    <mergeCell ref="R17:R21"/>
    <mergeCell ref="E22:E26"/>
    <mergeCell ref="F22:H26"/>
    <mergeCell ref="K22:K26"/>
    <mergeCell ref="L22:L26"/>
    <mergeCell ref="M22:M26"/>
    <mergeCell ref="N22:N26"/>
    <mergeCell ref="O22:O26"/>
    <mergeCell ref="P22:P26"/>
    <mergeCell ref="Q22:Q26"/>
    <mergeCell ref="R22:R26"/>
    <mergeCell ref="E17:E21"/>
    <mergeCell ref="F17:H21"/>
    <mergeCell ref="K17:K21"/>
    <mergeCell ref="L17:L21"/>
    <mergeCell ref="M17:M21"/>
    <mergeCell ref="N17:N21"/>
    <mergeCell ref="O37:O41"/>
    <mergeCell ref="P37:P41"/>
    <mergeCell ref="Q37:Q41"/>
    <mergeCell ref="R27:R31"/>
    <mergeCell ref="E32:E36"/>
    <mergeCell ref="F32:H36"/>
    <mergeCell ref="K32:K36"/>
    <mergeCell ref="L32:L36"/>
    <mergeCell ref="M32:M36"/>
    <mergeCell ref="N32:N36"/>
    <mergeCell ref="O32:O36"/>
    <mergeCell ref="P32:P36"/>
    <mergeCell ref="Q32:Q36"/>
    <mergeCell ref="R32:R36"/>
    <mergeCell ref="E27:E31"/>
    <mergeCell ref="F27:H31"/>
    <mergeCell ref="K27:K31"/>
    <mergeCell ref="L27:L31"/>
    <mergeCell ref="M27:M31"/>
    <mergeCell ref="N27:N31"/>
    <mergeCell ref="O27:O31"/>
    <mergeCell ref="P27:P31"/>
    <mergeCell ref="Q27:Q31"/>
    <mergeCell ref="E47:E51"/>
    <mergeCell ref="F47:H51"/>
    <mergeCell ref="K47:K51"/>
    <mergeCell ref="L47:L51"/>
    <mergeCell ref="M47:M51"/>
    <mergeCell ref="N47:N51"/>
    <mergeCell ref="E37:E41"/>
    <mergeCell ref="F37:H41"/>
    <mergeCell ref="K37:K41"/>
    <mergeCell ref="L37:L41"/>
    <mergeCell ref="M37:M41"/>
    <mergeCell ref="N37:N41"/>
    <mergeCell ref="O47:O51"/>
    <mergeCell ref="P47:P51"/>
    <mergeCell ref="Q47:Q51"/>
    <mergeCell ref="O57:O61"/>
    <mergeCell ref="P57:P61"/>
    <mergeCell ref="Q57:Q61"/>
    <mergeCell ref="R37:R41"/>
    <mergeCell ref="E42:E46"/>
    <mergeCell ref="F42:H46"/>
    <mergeCell ref="K42:K46"/>
    <mergeCell ref="L42:L46"/>
    <mergeCell ref="M42:M46"/>
    <mergeCell ref="N42:N46"/>
    <mergeCell ref="R47:R51"/>
    <mergeCell ref="E52:E56"/>
    <mergeCell ref="F52:H56"/>
    <mergeCell ref="K52:K56"/>
    <mergeCell ref="L52:L56"/>
    <mergeCell ref="M52:M56"/>
    <mergeCell ref="N52:N56"/>
    <mergeCell ref="O42:O46"/>
    <mergeCell ref="P42:P46"/>
    <mergeCell ref="Q42:Q46"/>
    <mergeCell ref="R42:R46"/>
    <mergeCell ref="R57:R61"/>
    <mergeCell ref="H65:I65"/>
    <mergeCell ref="N65:R65"/>
    <mergeCell ref="O52:O56"/>
    <mergeCell ref="P52:P56"/>
    <mergeCell ref="Q52:Q56"/>
    <mergeCell ref="R52:R56"/>
    <mergeCell ref="E57:E61"/>
    <mergeCell ref="F57:H61"/>
    <mergeCell ref="K57:K61"/>
    <mergeCell ref="L57:L61"/>
    <mergeCell ref="M57:M61"/>
    <mergeCell ref="N57:N61"/>
  </mergeCells>
  <dataValidations count="2">
    <dataValidation type="list" allowBlank="1" showInputMessage="1" showErrorMessage="1" sqref="I12:I61">
      <formula1>$I$200:$I$300</formula1>
    </dataValidation>
    <dataValidation type="list" allowBlank="1" showInputMessage="1" showErrorMessage="1" sqref="S52:S55 S12:S15 S22:S25 S27:S30 S17:S20 S37:S40 S32:S35 S42:S45 S47:S50 S57:S60">
      <formula1>$S$199:$S$208</formula1>
    </dataValidation>
  </dataValidations>
  <pageMargins left="0.25" right="0.25" top="0.75" bottom="0.75" header="0.3" footer="0.3"/>
  <pageSetup paperSize="8"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I204"/>
  <sheetViews>
    <sheetView zoomScale="80" zoomScaleNormal="80" zoomScalePageLayoutView="80" workbookViewId="0">
      <pane ySplit="9" topLeftCell="A28" activePane="bottomLeft" state="frozen"/>
      <selection activeCell="F46" sqref="F46"/>
      <selection pane="bottomLeft" activeCell="F46" sqref="F46"/>
    </sheetView>
  </sheetViews>
  <sheetFormatPr defaultColWidth="10.83203125" defaultRowHeight="12.75" x14ac:dyDescent="0.2"/>
  <cols>
    <col min="1" max="1" width="2.83203125" style="6" customWidth="1"/>
    <col min="2" max="2" width="3.83203125" style="6" customWidth="1"/>
    <col min="3" max="3" width="2.83203125" style="6" customWidth="1"/>
    <col min="4" max="4" width="5.83203125" style="6" customWidth="1"/>
    <col min="5" max="5" width="47.1640625" style="73" customWidth="1"/>
    <col min="6" max="6" width="23.33203125" style="52" customWidth="1"/>
    <col min="7" max="7" width="68.83203125" style="82" customWidth="1"/>
    <col min="8" max="8" width="27.1640625" style="52" customWidth="1"/>
    <col min="9" max="9" width="4.1640625" style="6" customWidth="1"/>
    <col min="10" max="10" width="2.1640625" style="6" customWidth="1"/>
    <col min="11" max="16384" width="10.83203125" style="6"/>
  </cols>
  <sheetData>
    <row r="1" spans="1:9" ht="7.35" customHeight="1" x14ac:dyDescent="0.2"/>
    <row r="2" spans="1:9" ht="18" x14ac:dyDescent="0.2">
      <c r="A2" s="5">
        <v>80</v>
      </c>
      <c r="B2" s="2" t="s">
        <v>166</v>
      </c>
      <c r="H2" s="14"/>
    </row>
    <row r="3" spans="1:9" ht="16.350000000000001" customHeight="1" x14ac:dyDescent="0.2">
      <c r="B3" s="43" t="str">
        <f>'Revenue - NHC'!B3</f>
        <v>Mansfield (S)</v>
      </c>
    </row>
    <row r="4" spans="1:9" ht="13.5" thickBot="1" x14ac:dyDescent="0.25">
      <c r="B4" s="817"/>
      <c r="C4" s="817"/>
      <c r="D4" s="817"/>
      <c r="E4" s="817"/>
    </row>
    <row r="5" spans="1:9" ht="6.75" customHeight="1" x14ac:dyDescent="0.2">
      <c r="C5" s="9"/>
      <c r="D5" s="10"/>
      <c r="E5" s="74"/>
      <c r="F5" s="53"/>
      <c r="G5" s="83"/>
      <c r="H5" s="53"/>
      <c r="I5" s="47"/>
    </row>
    <row r="6" spans="1:9" x14ac:dyDescent="0.2">
      <c r="C6" s="13"/>
      <c r="D6" s="14"/>
      <c r="E6" s="888" t="str">
        <f>VLOOKUP(' Instructions'!C9,' Instructions'!Q9:U15,2,FALSE)</f>
        <v>2019-20</v>
      </c>
      <c r="F6" s="889"/>
      <c r="G6" s="889"/>
      <c r="H6" s="890"/>
      <c r="I6" s="31"/>
    </row>
    <row r="7" spans="1:9" ht="6.75" customHeight="1" x14ac:dyDescent="0.2">
      <c r="C7" s="13"/>
      <c r="D7" s="14"/>
      <c r="E7" s="75"/>
      <c r="F7" s="54"/>
      <c r="G7" s="133"/>
      <c r="H7" s="54"/>
      <c r="I7" s="31"/>
    </row>
    <row r="8" spans="1:9" ht="25.5" x14ac:dyDescent="0.2">
      <c r="C8" s="13"/>
      <c r="D8" s="14"/>
      <c r="E8" s="63" t="s">
        <v>92</v>
      </c>
      <c r="F8" s="60" t="s">
        <v>113</v>
      </c>
      <c r="G8" s="81" t="s">
        <v>100</v>
      </c>
      <c r="H8" s="60" t="s">
        <v>90</v>
      </c>
      <c r="I8" s="31"/>
    </row>
    <row r="9" spans="1:9" ht="7.5" customHeight="1" x14ac:dyDescent="0.2">
      <c r="C9" s="13"/>
      <c r="D9" s="14"/>
      <c r="F9" s="55"/>
      <c r="I9" s="31"/>
    </row>
    <row r="10" spans="1:9" ht="38.25" x14ac:dyDescent="0.2">
      <c r="C10" s="13"/>
      <c r="D10" s="19">
        <v>1</v>
      </c>
      <c r="E10" s="601" t="s">
        <v>486</v>
      </c>
      <c r="F10" s="602" t="s">
        <v>115</v>
      </c>
      <c r="G10" s="603" t="s">
        <v>514</v>
      </c>
      <c r="H10" s="604">
        <v>9.64</v>
      </c>
      <c r="I10" s="31"/>
    </row>
    <row r="11" spans="1:9" s="77" customFormat="1" ht="25.5" x14ac:dyDescent="0.2">
      <c r="C11" s="78"/>
      <c r="D11" s="79">
        <f>D10+1</f>
        <v>2</v>
      </c>
      <c r="E11" s="605" t="s">
        <v>492</v>
      </c>
      <c r="F11" s="606" t="s">
        <v>115</v>
      </c>
      <c r="G11" s="607" t="s">
        <v>520</v>
      </c>
      <c r="H11" s="608">
        <v>2.17</v>
      </c>
      <c r="I11" s="80"/>
    </row>
    <row r="12" spans="1:9" ht="102" x14ac:dyDescent="0.2">
      <c r="C12" s="13"/>
      <c r="D12" s="19">
        <f>D11+1</f>
        <v>3</v>
      </c>
      <c r="E12" s="605" t="s">
        <v>495</v>
      </c>
      <c r="F12" s="606" t="s">
        <v>115</v>
      </c>
      <c r="G12" s="607" t="s">
        <v>523</v>
      </c>
      <c r="H12" s="608">
        <v>0</v>
      </c>
      <c r="I12" s="31"/>
    </row>
    <row r="13" spans="1:9" ht="25.5" x14ac:dyDescent="0.2">
      <c r="C13" s="13"/>
      <c r="D13" s="19">
        <f>D12+1</f>
        <v>4</v>
      </c>
      <c r="E13" s="605" t="s">
        <v>482</v>
      </c>
      <c r="F13" s="606" t="s">
        <v>114</v>
      </c>
      <c r="G13" s="609" t="s">
        <v>510</v>
      </c>
      <c r="H13" s="608">
        <v>1</v>
      </c>
      <c r="I13" s="31"/>
    </row>
    <row r="14" spans="1:9" ht="15" customHeight="1" x14ac:dyDescent="0.2">
      <c r="C14" s="13"/>
      <c r="D14" s="19">
        <f>D13+1</f>
        <v>5</v>
      </c>
      <c r="E14" s="605" t="s">
        <v>487</v>
      </c>
      <c r="F14" s="606" t="s">
        <v>115</v>
      </c>
      <c r="G14" s="609" t="s">
        <v>515</v>
      </c>
      <c r="H14" s="608">
        <v>5.12</v>
      </c>
      <c r="I14" s="31"/>
    </row>
    <row r="15" spans="1:9" ht="25.5" x14ac:dyDescent="0.2">
      <c r="C15" s="13"/>
      <c r="D15" s="79">
        <f t="shared" ref="D15:D120" si="0">D14+1</f>
        <v>6</v>
      </c>
      <c r="E15" s="605" t="s">
        <v>505</v>
      </c>
      <c r="F15" s="606" t="s">
        <v>99</v>
      </c>
      <c r="G15" s="609" t="s">
        <v>536</v>
      </c>
      <c r="H15" s="608">
        <v>0</v>
      </c>
      <c r="I15" s="31"/>
    </row>
    <row r="16" spans="1:9" ht="89.25" x14ac:dyDescent="0.2">
      <c r="C16" s="13"/>
      <c r="D16" s="19">
        <f t="shared" si="0"/>
        <v>7</v>
      </c>
      <c r="E16" s="605" t="s">
        <v>490</v>
      </c>
      <c r="F16" s="606" t="s">
        <v>114</v>
      </c>
      <c r="G16" s="609" t="s">
        <v>518</v>
      </c>
      <c r="H16" s="608">
        <v>5.0999999999999996</v>
      </c>
      <c r="I16" s="31"/>
    </row>
    <row r="17" spans="3:9" ht="25.5" x14ac:dyDescent="0.2">
      <c r="C17" s="13"/>
      <c r="D17" s="19">
        <f t="shared" si="0"/>
        <v>8</v>
      </c>
      <c r="E17" s="605" t="s">
        <v>500</v>
      </c>
      <c r="F17" s="606" t="s">
        <v>99</v>
      </c>
      <c r="G17" s="609" t="s">
        <v>529</v>
      </c>
      <c r="H17" s="608">
        <v>4.8</v>
      </c>
      <c r="I17" s="31"/>
    </row>
    <row r="18" spans="3:9" ht="63.75" x14ac:dyDescent="0.2">
      <c r="C18" s="13"/>
      <c r="D18" s="19">
        <f t="shared" si="0"/>
        <v>9</v>
      </c>
      <c r="E18" s="605" t="s">
        <v>539</v>
      </c>
      <c r="F18" s="606" t="s">
        <v>115</v>
      </c>
      <c r="G18" s="609" t="s">
        <v>508</v>
      </c>
      <c r="H18" s="608">
        <v>1.4</v>
      </c>
      <c r="I18" s="31"/>
    </row>
    <row r="19" spans="3:9" ht="51" x14ac:dyDescent="0.2">
      <c r="C19" s="13"/>
      <c r="D19" s="79">
        <f t="shared" si="0"/>
        <v>10</v>
      </c>
      <c r="E19" s="605" t="s">
        <v>488</v>
      </c>
      <c r="F19" s="606" t="s">
        <v>99</v>
      </c>
      <c r="G19" s="609" t="s">
        <v>516</v>
      </c>
      <c r="H19" s="608">
        <v>1</v>
      </c>
      <c r="I19" s="31"/>
    </row>
    <row r="20" spans="3:9" ht="63.75" x14ac:dyDescent="0.2">
      <c r="C20" s="13"/>
      <c r="D20" s="19">
        <f t="shared" si="0"/>
        <v>11</v>
      </c>
      <c r="E20" s="605" t="s">
        <v>496</v>
      </c>
      <c r="F20" s="606" t="s">
        <v>99</v>
      </c>
      <c r="G20" s="609" t="s">
        <v>524</v>
      </c>
      <c r="H20" s="608">
        <v>0.6</v>
      </c>
      <c r="I20" s="31"/>
    </row>
    <row r="21" spans="3:9" ht="38.25" x14ac:dyDescent="0.2">
      <c r="C21" s="13"/>
      <c r="D21" s="19">
        <f t="shared" si="0"/>
        <v>12</v>
      </c>
      <c r="E21" s="605" t="s">
        <v>489</v>
      </c>
      <c r="F21" s="606" t="s">
        <v>115</v>
      </c>
      <c r="G21" s="609" t="s">
        <v>517</v>
      </c>
      <c r="H21" s="608">
        <v>6.88</v>
      </c>
      <c r="I21" s="31"/>
    </row>
    <row r="22" spans="3:9" x14ac:dyDescent="0.2">
      <c r="C22" s="13"/>
      <c r="D22" s="79">
        <f t="shared" si="0"/>
        <v>13</v>
      </c>
      <c r="E22" s="605" t="s">
        <v>501</v>
      </c>
      <c r="F22" s="606" t="s">
        <v>115</v>
      </c>
      <c r="G22" s="609" t="s">
        <v>532</v>
      </c>
      <c r="H22" s="608">
        <v>3</v>
      </c>
      <c r="I22" s="31"/>
    </row>
    <row r="23" spans="3:9" ht="114.75" x14ac:dyDescent="0.2">
      <c r="C23" s="13"/>
      <c r="D23" s="19">
        <f t="shared" si="0"/>
        <v>14</v>
      </c>
      <c r="E23" s="605" t="s">
        <v>483</v>
      </c>
      <c r="F23" s="606" t="s">
        <v>114</v>
      </c>
      <c r="G23" s="609" t="s">
        <v>511</v>
      </c>
      <c r="H23" s="608">
        <v>4.8499999999999996</v>
      </c>
      <c r="I23" s="31"/>
    </row>
    <row r="24" spans="3:9" ht="38.25" x14ac:dyDescent="0.2">
      <c r="C24" s="13"/>
      <c r="D24" s="19">
        <f t="shared" si="0"/>
        <v>15</v>
      </c>
      <c r="E24" s="605" t="s">
        <v>504</v>
      </c>
      <c r="F24" s="606" t="s">
        <v>114</v>
      </c>
      <c r="G24" s="609" t="s">
        <v>535</v>
      </c>
      <c r="H24" s="608">
        <v>5.5</v>
      </c>
      <c r="I24" s="31"/>
    </row>
    <row r="25" spans="3:9" ht="63.75" x14ac:dyDescent="0.2">
      <c r="C25" s="13"/>
      <c r="D25" s="19">
        <f t="shared" si="0"/>
        <v>16</v>
      </c>
      <c r="E25" s="605" t="s">
        <v>497</v>
      </c>
      <c r="F25" s="606" t="s">
        <v>115</v>
      </c>
      <c r="G25" s="609" t="s">
        <v>525</v>
      </c>
      <c r="H25" s="608">
        <v>1.8</v>
      </c>
      <c r="I25" s="31"/>
    </row>
    <row r="26" spans="3:9" ht="25.5" x14ac:dyDescent="0.2">
      <c r="C26" s="13"/>
      <c r="D26" s="79">
        <f t="shared" si="0"/>
        <v>17</v>
      </c>
      <c r="E26" s="605" t="s">
        <v>506</v>
      </c>
      <c r="F26" s="606" t="s">
        <v>114</v>
      </c>
      <c r="G26" s="609" t="s">
        <v>537</v>
      </c>
      <c r="H26" s="608">
        <v>2.88</v>
      </c>
      <c r="I26" s="31"/>
    </row>
    <row r="27" spans="3:9" ht="38.25" x14ac:dyDescent="0.2">
      <c r="C27" s="13"/>
      <c r="D27" s="19">
        <f t="shared" si="0"/>
        <v>18</v>
      </c>
      <c r="E27" s="605" t="s">
        <v>491</v>
      </c>
      <c r="F27" s="606" t="s">
        <v>99</v>
      </c>
      <c r="G27" s="609" t="s">
        <v>519</v>
      </c>
      <c r="H27" s="608">
        <v>2.2000000000000002</v>
      </c>
      <c r="I27" s="31"/>
    </row>
    <row r="28" spans="3:9" ht="76.5" x14ac:dyDescent="0.2">
      <c r="C28" s="13"/>
      <c r="D28" s="19">
        <f t="shared" si="0"/>
        <v>19</v>
      </c>
      <c r="E28" s="605" t="s">
        <v>503</v>
      </c>
      <c r="F28" s="606" t="s">
        <v>115</v>
      </c>
      <c r="G28" s="609" t="s">
        <v>534</v>
      </c>
      <c r="H28" s="608">
        <f>8+1</f>
        <v>9</v>
      </c>
      <c r="I28" s="31"/>
    </row>
    <row r="29" spans="3:9" ht="63.75" x14ac:dyDescent="0.2">
      <c r="C29" s="13"/>
      <c r="D29" s="19">
        <f t="shared" si="0"/>
        <v>20</v>
      </c>
      <c r="E29" s="605" t="s">
        <v>498</v>
      </c>
      <c r="F29" s="606" t="s">
        <v>115</v>
      </c>
      <c r="G29" s="609" t="s">
        <v>526</v>
      </c>
      <c r="H29" s="608">
        <v>2.2999999999999998</v>
      </c>
      <c r="I29" s="31"/>
    </row>
    <row r="30" spans="3:9" ht="25.5" x14ac:dyDescent="0.2">
      <c r="C30" s="13"/>
      <c r="D30" s="79">
        <f t="shared" si="0"/>
        <v>21</v>
      </c>
      <c r="E30" s="605" t="s">
        <v>493</v>
      </c>
      <c r="F30" s="606" t="s">
        <v>115</v>
      </c>
      <c r="G30" s="609" t="s">
        <v>521</v>
      </c>
      <c r="H30" s="608">
        <v>2</v>
      </c>
      <c r="I30" s="31"/>
    </row>
    <row r="31" spans="3:9" ht="25.5" x14ac:dyDescent="0.2">
      <c r="C31" s="13"/>
      <c r="D31" s="19">
        <f t="shared" si="0"/>
        <v>22</v>
      </c>
      <c r="E31" s="605" t="s">
        <v>502</v>
      </c>
      <c r="F31" s="606" t="s">
        <v>115</v>
      </c>
      <c r="G31" s="609" t="s">
        <v>533</v>
      </c>
      <c r="H31" s="608">
        <v>6</v>
      </c>
      <c r="I31" s="31"/>
    </row>
    <row r="32" spans="3:9" ht="51" x14ac:dyDescent="0.2">
      <c r="C32" s="13"/>
      <c r="D32" s="19">
        <f t="shared" si="0"/>
        <v>23</v>
      </c>
      <c r="E32" s="605" t="s">
        <v>484</v>
      </c>
      <c r="F32" s="606" t="s">
        <v>99</v>
      </c>
      <c r="G32" s="609" t="s">
        <v>512</v>
      </c>
      <c r="H32" s="608">
        <v>2.8</v>
      </c>
      <c r="I32" s="31"/>
    </row>
    <row r="33" spans="3:9" ht="51" x14ac:dyDescent="0.2">
      <c r="C33" s="13"/>
      <c r="D33" s="79">
        <f t="shared" si="0"/>
        <v>24</v>
      </c>
      <c r="E33" s="605" t="s">
        <v>507</v>
      </c>
      <c r="F33" s="606" t="s">
        <v>99</v>
      </c>
      <c r="G33" s="609" t="s">
        <v>538</v>
      </c>
      <c r="H33" s="608">
        <v>0.5</v>
      </c>
      <c r="I33" s="31"/>
    </row>
    <row r="34" spans="3:9" ht="25.5" x14ac:dyDescent="0.2">
      <c r="C34" s="13"/>
      <c r="D34" s="19">
        <f t="shared" si="0"/>
        <v>25</v>
      </c>
      <c r="E34" s="605" t="s">
        <v>131</v>
      </c>
      <c r="F34" s="606" t="s">
        <v>115</v>
      </c>
      <c r="G34" s="609" t="s">
        <v>531</v>
      </c>
      <c r="H34" s="608">
        <v>14</v>
      </c>
      <c r="I34" s="31"/>
    </row>
    <row r="35" spans="3:9" ht="38.25" x14ac:dyDescent="0.2">
      <c r="C35" s="13"/>
      <c r="D35" s="19">
        <f t="shared" si="0"/>
        <v>26</v>
      </c>
      <c r="E35" s="605" t="s">
        <v>589</v>
      </c>
      <c r="F35" s="606" t="s">
        <v>115</v>
      </c>
      <c r="G35" s="609" t="s">
        <v>530</v>
      </c>
      <c r="H35" s="608">
        <v>1</v>
      </c>
      <c r="I35" s="31"/>
    </row>
    <row r="36" spans="3:9" ht="63.75" x14ac:dyDescent="0.2">
      <c r="C36" s="13"/>
      <c r="D36" s="19">
        <f t="shared" si="0"/>
        <v>27</v>
      </c>
      <c r="E36" s="605" t="s">
        <v>494</v>
      </c>
      <c r="F36" s="606" t="s">
        <v>115</v>
      </c>
      <c r="G36" s="609" t="s">
        <v>522</v>
      </c>
      <c r="H36" s="608">
        <v>0.67</v>
      </c>
      <c r="I36" s="31"/>
    </row>
    <row r="37" spans="3:9" ht="76.5" x14ac:dyDescent="0.2">
      <c r="C37" s="13"/>
      <c r="D37" s="79">
        <f t="shared" si="0"/>
        <v>28</v>
      </c>
      <c r="E37" s="605" t="s">
        <v>499</v>
      </c>
      <c r="F37" s="606" t="s">
        <v>115</v>
      </c>
      <c r="G37" s="609" t="s">
        <v>527</v>
      </c>
      <c r="H37" s="608">
        <v>3</v>
      </c>
      <c r="I37" s="31"/>
    </row>
    <row r="38" spans="3:9" ht="102" x14ac:dyDescent="0.2">
      <c r="C38" s="13"/>
      <c r="D38" s="19">
        <f t="shared" si="0"/>
        <v>29</v>
      </c>
      <c r="E38" s="605" t="s">
        <v>485</v>
      </c>
      <c r="F38" s="606" t="s">
        <v>99</v>
      </c>
      <c r="G38" s="609" t="s">
        <v>513</v>
      </c>
      <c r="H38" s="608">
        <v>0</v>
      </c>
      <c r="I38" s="31"/>
    </row>
    <row r="39" spans="3:9" ht="38.25" x14ac:dyDescent="0.2">
      <c r="C39" s="13"/>
      <c r="D39" s="19">
        <f t="shared" si="0"/>
        <v>30</v>
      </c>
      <c r="E39" s="605" t="s">
        <v>481</v>
      </c>
      <c r="F39" s="606" t="s">
        <v>115</v>
      </c>
      <c r="G39" s="609" t="s">
        <v>509</v>
      </c>
      <c r="H39" s="608">
        <v>0.8</v>
      </c>
      <c r="I39" s="31"/>
    </row>
    <row r="40" spans="3:9" ht="63.75" x14ac:dyDescent="0.2">
      <c r="C40" s="13"/>
      <c r="D40" s="19">
        <f t="shared" si="0"/>
        <v>31</v>
      </c>
      <c r="E40" s="605" t="s">
        <v>136</v>
      </c>
      <c r="F40" s="606" t="s">
        <v>115</v>
      </c>
      <c r="G40" s="609" t="s">
        <v>528</v>
      </c>
      <c r="H40" s="608">
        <v>1</v>
      </c>
      <c r="I40" s="31"/>
    </row>
    <row r="41" spans="3:9" x14ac:dyDescent="0.2">
      <c r="C41" s="13"/>
      <c r="D41" s="79">
        <f t="shared" si="0"/>
        <v>32</v>
      </c>
      <c r="E41" s="605"/>
      <c r="F41" s="606"/>
      <c r="G41" s="637"/>
      <c r="H41" s="636"/>
      <c r="I41" s="31"/>
    </row>
    <row r="42" spans="3:9" x14ac:dyDescent="0.2">
      <c r="C42" s="13"/>
      <c r="D42" s="19">
        <f t="shared" si="0"/>
        <v>33</v>
      </c>
      <c r="E42" s="605"/>
      <c r="F42" s="606"/>
      <c r="G42" s="637"/>
      <c r="H42" s="636"/>
      <c r="I42" s="31"/>
    </row>
    <row r="43" spans="3:9" x14ac:dyDescent="0.2">
      <c r="C43" s="13"/>
      <c r="D43" s="19">
        <f t="shared" si="0"/>
        <v>34</v>
      </c>
      <c r="E43" s="605"/>
      <c r="F43" s="606"/>
      <c r="G43" s="637"/>
      <c r="H43" s="636"/>
      <c r="I43" s="31"/>
    </row>
    <row r="44" spans="3:9" x14ac:dyDescent="0.2">
      <c r="C44" s="13"/>
      <c r="D44" s="79">
        <f t="shared" si="0"/>
        <v>35</v>
      </c>
      <c r="E44" s="605"/>
      <c r="F44" s="606"/>
      <c r="G44" s="637"/>
      <c r="H44" s="636"/>
      <c r="I44" s="31"/>
    </row>
    <row r="45" spans="3:9" x14ac:dyDescent="0.2">
      <c r="C45" s="13"/>
      <c r="D45" s="19">
        <f t="shared" si="0"/>
        <v>36</v>
      </c>
      <c r="E45" s="605"/>
      <c r="F45" s="606"/>
      <c r="G45" s="637"/>
      <c r="H45" s="636"/>
      <c r="I45" s="31"/>
    </row>
    <row r="46" spans="3:9" x14ac:dyDescent="0.2">
      <c r="C46" s="13"/>
      <c r="D46" s="19">
        <f t="shared" si="0"/>
        <v>37</v>
      </c>
      <c r="E46" s="605"/>
      <c r="F46" s="606"/>
      <c r="G46" s="637"/>
      <c r="H46" s="636"/>
      <c r="I46" s="31"/>
    </row>
    <row r="47" spans="3:9" x14ac:dyDescent="0.2">
      <c r="C47" s="13"/>
      <c r="D47" s="19">
        <f t="shared" si="0"/>
        <v>38</v>
      </c>
      <c r="E47" s="605"/>
      <c r="F47" s="606"/>
      <c r="G47" s="637"/>
      <c r="H47" s="636"/>
      <c r="I47" s="31"/>
    </row>
    <row r="48" spans="3:9" x14ac:dyDescent="0.2">
      <c r="C48" s="13"/>
      <c r="D48" s="79">
        <f t="shared" si="0"/>
        <v>39</v>
      </c>
      <c r="E48" s="605"/>
      <c r="F48" s="606"/>
      <c r="G48" s="637"/>
      <c r="H48" s="636"/>
      <c r="I48" s="31"/>
    </row>
    <row r="49" spans="3:9" x14ac:dyDescent="0.2">
      <c r="C49" s="13"/>
      <c r="D49" s="19">
        <f t="shared" si="0"/>
        <v>40</v>
      </c>
      <c r="E49" s="605"/>
      <c r="F49" s="606"/>
      <c r="G49" s="637"/>
      <c r="H49" s="636"/>
      <c r="I49" s="31"/>
    </row>
    <row r="50" spans="3:9" x14ac:dyDescent="0.2">
      <c r="C50" s="13"/>
      <c r="D50" s="19">
        <f t="shared" si="0"/>
        <v>41</v>
      </c>
      <c r="E50" s="605"/>
      <c r="F50" s="606"/>
      <c r="G50" s="637"/>
      <c r="H50" s="636"/>
      <c r="I50" s="31"/>
    </row>
    <row r="51" spans="3:9" x14ac:dyDescent="0.2">
      <c r="C51" s="13"/>
      <c r="D51" s="19">
        <f t="shared" si="0"/>
        <v>42</v>
      </c>
      <c r="E51" s="605"/>
      <c r="F51" s="606"/>
      <c r="G51" s="637"/>
      <c r="H51" s="636"/>
      <c r="I51" s="31"/>
    </row>
    <row r="52" spans="3:9" x14ac:dyDescent="0.2">
      <c r="C52" s="13"/>
      <c r="D52" s="79">
        <f t="shared" si="0"/>
        <v>43</v>
      </c>
      <c r="E52" s="605"/>
      <c r="F52" s="606"/>
      <c r="G52" s="637"/>
      <c r="H52" s="636"/>
      <c r="I52" s="31"/>
    </row>
    <row r="53" spans="3:9" x14ac:dyDescent="0.2">
      <c r="C53" s="13"/>
      <c r="D53" s="19">
        <f t="shared" si="0"/>
        <v>44</v>
      </c>
      <c r="E53" s="605"/>
      <c r="F53" s="606"/>
      <c r="G53" s="637"/>
      <c r="H53" s="636"/>
      <c r="I53" s="31"/>
    </row>
    <row r="54" spans="3:9" x14ac:dyDescent="0.2">
      <c r="C54" s="13"/>
      <c r="D54" s="19">
        <f t="shared" si="0"/>
        <v>45</v>
      </c>
      <c r="E54" s="605"/>
      <c r="F54" s="606"/>
      <c r="G54" s="637"/>
      <c r="H54" s="636"/>
      <c r="I54" s="31"/>
    </row>
    <row r="55" spans="3:9" x14ac:dyDescent="0.2">
      <c r="C55" s="13"/>
      <c r="D55" s="79">
        <f t="shared" si="0"/>
        <v>46</v>
      </c>
      <c r="E55" s="605"/>
      <c r="F55" s="606"/>
      <c r="G55" s="637"/>
      <c r="H55" s="636"/>
      <c r="I55" s="31"/>
    </row>
    <row r="56" spans="3:9" x14ac:dyDescent="0.2">
      <c r="C56" s="13"/>
      <c r="D56" s="19">
        <f t="shared" si="0"/>
        <v>47</v>
      </c>
      <c r="E56" s="605"/>
      <c r="F56" s="606"/>
      <c r="G56" s="637"/>
      <c r="H56" s="636"/>
      <c r="I56" s="31"/>
    </row>
    <row r="57" spans="3:9" x14ac:dyDescent="0.2">
      <c r="C57" s="13"/>
      <c r="D57" s="19">
        <f t="shared" si="0"/>
        <v>48</v>
      </c>
      <c r="E57" s="605"/>
      <c r="F57" s="606"/>
      <c r="G57" s="637"/>
      <c r="H57" s="636"/>
      <c r="I57" s="31"/>
    </row>
    <row r="58" spans="3:9" x14ac:dyDescent="0.2">
      <c r="C58" s="13"/>
      <c r="D58" s="19">
        <f t="shared" si="0"/>
        <v>49</v>
      </c>
      <c r="E58" s="605"/>
      <c r="F58" s="606"/>
      <c r="G58" s="637"/>
      <c r="H58" s="636"/>
      <c r="I58" s="31"/>
    </row>
    <row r="59" spans="3:9" x14ac:dyDescent="0.2">
      <c r="C59" s="13"/>
      <c r="D59" s="79">
        <f t="shared" si="0"/>
        <v>50</v>
      </c>
      <c r="E59" s="605"/>
      <c r="F59" s="606"/>
      <c r="G59" s="637"/>
      <c r="H59" s="636"/>
      <c r="I59" s="31"/>
    </row>
    <row r="60" spans="3:9" x14ac:dyDescent="0.2">
      <c r="C60" s="13"/>
      <c r="D60" s="19">
        <f t="shared" si="0"/>
        <v>51</v>
      </c>
      <c r="E60" s="605"/>
      <c r="F60" s="606"/>
      <c r="G60" s="637"/>
      <c r="H60" s="636"/>
      <c r="I60" s="31"/>
    </row>
    <row r="61" spans="3:9" x14ac:dyDescent="0.2">
      <c r="C61" s="13"/>
      <c r="D61" s="19">
        <f t="shared" si="0"/>
        <v>52</v>
      </c>
      <c r="E61" s="605"/>
      <c r="F61" s="606"/>
      <c r="G61" s="637"/>
      <c r="H61" s="636"/>
      <c r="I61" s="31"/>
    </row>
    <row r="62" spans="3:9" x14ac:dyDescent="0.2">
      <c r="C62" s="13"/>
      <c r="D62" s="19">
        <f t="shared" si="0"/>
        <v>53</v>
      </c>
      <c r="E62" s="605"/>
      <c r="F62" s="606"/>
      <c r="G62" s="637"/>
      <c r="H62" s="636"/>
      <c r="I62" s="31"/>
    </row>
    <row r="63" spans="3:9" x14ac:dyDescent="0.2">
      <c r="C63" s="13"/>
      <c r="D63" s="79">
        <f t="shared" si="0"/>
        <v>54</v>
      </c>
      <c r="E63" s="605"/>
      <c r="F63" s="606"/>
      <c r="G63" s="637"/>
      <c r="H63" s="636"/>
      <c r="I63" s="31"/>
    </row>
    <row r="64" spans="3:9" x14ac:dyDescent="0.2">
      <c r="C64" s="13"/>
      <c r="D64" s="19">
        <f t="shared" si="0"/>
        <v>55</v>
      </c>
      <c r="E64" s="605"/>
      <c r="F64" s="606"/>
      <c r="G64" s="637"/>
      <c r="H64" s="636"/>
      <c r="I64" s="31"/>
    </row>
    <row r="65" spans="3:9" x14ac:dyDescent="0.2">
      <c r="C65" s="13"/>
      <c r="D65" s="19">
        <f t="shared" si="0"/>
        <v>56</v>
      </c>
      <c r="E65" s="605"/>
      <c r="F65" s="606"/>
      <c r="G65" s="637"/>
      <c r="H65" s="636"/>
      <c r="I65" s="31"/>
    </row>
    <row r="66" spans="3:9" x14ac:dyDescent="0.2">
      <c r="C66" s="13"/>
      <c r="D66" s="79">
        <f t="shared" si="0"/>
        <v>57</v>
      </c>
      <c r="E66" s="605"/>
      <c r="F66" s="606"/>
      <c r="G66" s="637"/>
      <c r="H66" s="636"/>
      <c r="I66" s="31"/>
    </row>
    <row r="67" spans="3:9" x14ac:dyDescent="0.2">
      <c r="C67" s="13"/>
      <c r="D67" s="19">
        <f t="shared" si="0"/>
        <v>58</v>
      </c>
      <c r="E67" s="605"/>
      <c r="F67" s="606"/>
      <c r="G67" s="637"/>
      <c r="H67" s="636"/>
      <c r="I67" s="31"/>
    </row>
    <row r="68" spans="3:9" x14ac:dyDescent="0.2">
      <c r="C68" s="13"/>
      <c r="D68" s="19">
        <f t="shared" si="0"/>
        <v>59</v>
      </c>
      <c r="E68" s="605"/>
      <c r="F68" s="606"/>
      <c r="G68" s="637"/>
      <c r="H68" s="636"/>
      <c r="I68" s="31"/>
    </row>
    <row r="69" spans="3:9" x14ac:dyDescent="0.2">
      <c r="C69" s="13"/>
      <c r="D69" s="79">
        <f t="shared" si="0"/>
        <v>60</v>
      </c>
      <c r="E69" s="605"/>
      <c r="F69" s="606"/>
      <c r="G69" s="637"/>
      <c r="H69" s="636"/>
      <c r="I69" s="31"/>
    </row>
    <row r="70" spans="3:9" x14ac:dyDescent="0.2">
      <c r="C70" s="13"/>
      <c r="D70" s="19">
        <f t="shared" si="0"/>
        <v>61</v>
      </c>
      <c r="E70" s="605"/>
      <c r="F70" s="606"/>
      <c r="G70" s="637"/>
      <c r="H70" s="636"/>
      <c r="I70" s="31"/>
    </row>
    <row r="71" spans="3:9" x14ac:dyDescent="0.2">
      <c r="C71" s="13"/>
      <c r="D71" s="19">
        <f t="shared" si="0"/>
        <v>62</v>
      </c>
      <c r="E71" s="605"/>
      <c r="F71" s="606"/>
      <c r="G71" s="637"/>
      <c r="H71" s="636"/>
      <c r="I71" s="31"/>
    </row>
    <row r="72" spans="3:9" x14ac:dyDescent="0.2">
      <c r="C72" s="13"/>
      <c r="D72" s="79">
        <f t="shared" si="0"/>
        <v>63</v>
      </c>
      <c r="E72" s="605"/>
      <c r="F72" s="606"/>
      <c r="G72" s="637"/>
      <c r="H72" s="636"/>
      <c r="I72" s="31"/>
    </row>
    <row r="73" spans="3:9" x14ac:dyDescent="0.2">
      <c r="C73" s="13"/>
      <c r="D73" s="19">
        <f t="shared" si="0"/>
        <v>64</v>
      </c>
      <c r="E73" s="605"/>
      <c r="F73" s="606"/>
      <c r="G73" s="637"/>
      <c r="H73" s="636"/>
      <c r="I73" s="31"/>
    </row>
    <row r="74" spans="3:9" x14ac:dyDescent="0.2">
      <c r="C74" s="13"/>
      <c r="D74" s="19">
        <f t="shared" si="0"/>
        <v>65</v>
      </c>
      <c r="E74" s="605"/>
      <c r="F74" s="606"/>
      <c r="G74" s="637"/>
      <c r="H74" s="636"/>
      <c r="I74" s="31"/>
    </row>
    <row r="75" spans="3:9" x14ac:dyDescent="0.2">
      <c r="C75" s="13"/>
      <c r="D75" s="79">
        <f t="shared" si="0"/>
        <v>66</v>
      </c>
      <c r="E75" s="605"/>
      <c r="F75" s="606"/>
      <c r="G75" s="637"/>
      <c r="H75" s="636"/>
      <c r="I75" s="31"/>
    </row>
    <row r="76" spans="3:9" x14ac:dyDescent="0.2">
      <c r="C76" s="13"/>
      <c r="D76" s="19">
        <f t="shared" si="0"/>
        <v>67</v>
      </c>
      <c r="E76" s="605"/>
      <c r="F76" s="606"/>
      <c r="G76" s="637"/>
      <c r="H76" s="636"/>
      <c r="I76" s="31"/>
    </row>
    <row r="77" spans="3:9" x14ac:dyDescent="0.2">
      <c r="C77" s="13"/>
      <c r="D77" s="19">
        <f t="shared" si="0"/>
        <v>68</v>
      </c>
      <c r="E77" s="605"/>
      <c r="F77" s="606"/>
      <c r="G77" s="637"/>
      <c r="H77" s="636"/>
      <c r="I77" s="31"/>
    </row>
    <row r="78" spans="3:9" x14ac:dyDescent="0.2">
      <c r="C78" s="13"/>
      <c r="D78" s="79">
        <f t="shared" si="0"/>
        <v>69</v>
      </c>
      <c r="E78" s="605"/>
      <c r="F78" s="606"/>
      <c r="G78" s="637"/>
      <c r="H78" s="636"/>
      <c r="I78" s="31"/>
    </row>
    <row r="79" spans="3:9" x14ac:dyDescent="0.2">
      <c r="C79" s="13"/>
      <c r="D79" s="19">
        <f t="shared" si="0"/>
        <v>70</v>
      </c>
      <c r="E79" s="605"/>
      <c r="F79" s="606"/>
      <c r="G79" s="637"/>
      <c r="H79" s="636"/>
      <c r="I79" s="31"/>
    </row>
    <row r="80" spans="3:9" x14ac:dyDescent="0.2">
      <c r="C80" s="13"/>
      <c r="D80" s="19">
        <f t="shared" si="0"/>
        <v>71</v>
      </c>
      <c r="E80" s="605"/>
      <c r="F80" s="606"/>
      <c r="G80" s="637"/>
      <c r="H80" s="636"/>
      <c r="I80" s="31"/>
    </row>
    <row r="81" spans="3:9" x14ac:dyDescent="0.2">
      <c r="C81" s="13"/>
      <c r="D81" s="79">
        <f t="shared" si="0"/>
        <v>72</v>
      </c>
      <c r="E81" s="605"/>
      <c r="F81" s="606"/>
      <c r="G81" s="637"/>
      <c r="H81" s="636"/>
      <c r="I81" s="31"/>
    </row>
    <row r="82" spans="3:9" x14ac:dyDescent="0.2">
      <c r="C82" s="13"/>
      <c r="D82" s="19">
        <f t="shared" si="0"/>
        <v>73</v>
      </c>
      <c r="E82" s="605"/>
      <c r="F82" s="606"/>
      <c r="G82" s="637"/>
      <c r="H82" s="636"/>
      <c r="I82" s="31"/>
    </row>
    <row r="83" spans="3:9" x14ac:dyDescent="0.2">
      <c r="C83" s="13"/>
      <c r="D83" s="19">
        <f t="shared" si="0"/>
        <v>74</v>
      </c>
      <c r="E83" s="605"/>
      <c r="F83" s="606"/>
      <c r="G83" s="637"/>
      <c r="H83" s="636"/>
      <c r="I83" s="31"/>
    </row>
    <row r="84" spans="3:9" x14ac:dyDescent="0.2">
      <c r="C84" s="13"/>
      <c r="D84" s="79">
        <f t="shared" si="0"/>
        <v>75</v>
      </c>
      <c r="E84" s="605"/>
      <c r="F84" s="606"/>
      <c r="G84" s="637"/>
      <c r="H84" s="636"/>
      <c r="I84" s="31"/>
    </row>
    <row r="85" spans="3:9" x14ac:dyDescent="0.2">
      <c r="C85" s="13"/>
      <c r="D85" s="19">
        <f t="shared" si="0"/>
        <v>76</v>
      </c>
      <c r="E85" s="605"/>
      <c r="F85" s="606"/>
      <c r="G85" s="637"/>
      <c r="H85" s="636"/>
      <c r="I85" s="31"/>
    </row>
    <row r="86" spans="3:9" x14ac:dyDescent="0.2">
      <c r="C86" s="13"/>
      <c r="D86" s="19">
        <f t="shared" si="0"/>
        <v>77</v>
      </c>
      <c r="E86" s="605"/>
      <c r="F86" s="606"/>
      <c r="G86" s="637"/>
      <c r="H86" s="636"/>
      <c r="I86" s="31"/>
    </row>
    <row r="87" spans="3:9" x14ac:dyDescent="0.2">
      <c r="C87" s="13"/>
      <c r="D87" s="79">
        <f t="shared" si="0"/>
        <v>78</v>
      </c>
      <c r="E87" s="605"/>
      <c r="F87" s="606"/>
      <c r="G87" s="637"/>
      <c r="H87" s="636"/>
      <c r="I87" s="31"/>
    </row>
    <row r="88" spans="3:9" x14ac:dyDescent="0.2">
      <c r="C88" s="13"/>
      <c r="D88" s="19">
        <f t="shared" si="0"/>
        <v>79</v>
      </c>
      <c r="E88" s="605"/>
      <c r="F88" s="606"/>
      <c r="G88" s="637"/>
      <c r="H88" s="636"/>
      <c r="I88" s="31"/>
    </row>
    <row r="89" spans="3:9" x14ac:dyDescent="0.2">
      <c r="C89" s="13"/>
      <c r="D89" s="19">
        <f t="shared" si="0"/>
        <v>80</v>
      </c>
      <c r="E89" s="605"/>
      <c r="F89" s="606"/>
      <c r="G89" s="637"/>
      <c r="H89" s="636"/>
      <c r="I89" s="31"/>
    </row>
    <row r="90" spans="3:9" x14ac:dyDescent="0.2">
      <c r="C90" s="13"/>
      <c r="D90" s="79">
        <f t="shared" si="0"/>
        <v>81</v>
      </c>
      <c r="E90" s="605"/>
      <c r="F90" s="606"/>
      <c r="G90" s="637"/>
      <c r="H90" s="636"/>
      <c r="I90" s="31"/>
    </row>
    <row r="91" spans="3:9" x14ac:dyDescent="0.2">
      <c r="C91" s="13"/>
      <c r="D91" s="19">
        <f t="shared" si="0"/>
        <v>82</v>
      </c>
      <c r="E91" s="605"/>
      <c r="F91" s="606"/>
      <c r="G91" s="637"/>
      <c r="H91" s="636"/>
      <c r="I91" s="31"/>
    </row>
    <row r="92" spans="3:9" x14ac:dyDescent="0.2">
      <c r="C92" s="13"/>
      <c r="D92" s="19">
        <f t="shared" si="0"/>
        <v>83</v>
      </c>
      <c r="E92" s="605"/>
      <c r="F92" s="606"/>
      <c r="G92" s="637"/>
      <c r="H92" s="636"/>
      <c r="I92" s="31"/>
    </row>
    <row r="93" spans="3:9" x14ac:dyDescent="0.2">
      <c r="C93" s="13"/>
      <c r="D93" s="79">
        <f t="shared" si="0"/>
        <v>84</v>
      </c>
      <c r="E93" s="605"/>
      <c r="F93" s="606"/>
      <c r="G93" s="637"/>
      <c r="H93" s="636"/>
      <c r="I93" s="31"/>
    </row>
    <row r="94" spans="3:9" x14ac:dyDescent="0.2">
      <c r="C94" s="13"/>
      <c r="D94" s="19">
        <f t="shared" si="0"/>
        <v>85</v>
      </c>
      <c r="E94" s="605"/>
      <c r="F94" s="606"/>
      <c r="G94" s="637"/>
      <c r="H94" s="636"/>
      <c r="I94" s="31"/>
    </row>
    <row r="95" spans="3:9" x14ac:dyDescent="0.2">
      <c r="C95" s="13"/>
      <c r="D95" s="19">
        <f t="shared" si="0"/>
        <v>86</v>
      </c>
      <c r="E95" s="605"/>
      <c r="F95" s="606"/>
      <c r="G95" s="637"/>
      <c r="H95" s="636"/>
      <c r="I95" s="31"/>
    </row>
    <row r="96" spans="3:9" x14ac:dyDescent="0.2">
      <c r="C96" s="13"/>
      <c r="D96" s="79">
        <f t="shared" si="0"/>
        <v>87</v>
      </c>
      <c r="E96" s="605"/>
      <c r="F96" s="606"/>
      <c r="G96" s="637"/>
      <c r="H96" s="636"/>
      <c r="I96" s="31"/>
    </row>
    <row r="97" spans="3:9" x14ac:dyDescent="0.2">
      <c r="C97" s="13"/>
      <c r="D97" s="19">
        <f t="shared" si="0"/>
        <v>88</v>
      </c>
      <c r="E97" s="605"/>
      <c r="F97" s="606"/>
      <c r="G97" s="637"/>
      <c r="H97" s="636"/>
      <c r="I97" s="31"/>
    </row>
    <row r="98" spans="3:9" x14ac:dyDescent="0.2">
      <c r="C98" s="13"/>
      <c r="D98" s="19">
        <f t="shared" si="0"/>
        <v>89</v>
      </c>
      <c r="E98" s="605"/>
      <c r="F98" s="606"/>
      <c r="G98" s="637"/>
      <c r="H98" s="636"/>
      <c r="I98" s="31"/>
    </row>
    <row r="99" spans="3:9" x14ac:dyDescent="0.2">
      <c r="C99" s="13"/>
      <c r="D99" s="79">
        <f t="shared" si="0"/>
        <v>90</v>
      </c>
      <c r="E99" s="605"/>
      <c r="F99" s="606"/>
      <c r="G99" s="637"/>
      <c r="H99" s="636"/>
      <c r="I99" s="31"/>
    </row>
    <row r="100" spans="3:9" x14ac:dyDescent="0.2">
      <c r="C100" s="13"/>
      <c r="D100" s="19">
        <f t="shared" si="0"/>
        <v>91</v>
      </c>
      <c r="E100" s="605"/>
      <c r="F100" s="606"/>
      <c r="G100" s="637"/>
      <c r="H100" s="636"/>
      <c r="I100" s="31"/>
    </row>
    <row r="101" spans="3:9" x14ac:dyDescent="0.2">
      <c r="C101" s="13"/>
      <c r="D101" s="19">
        <f t="shared" si="0"/>
        <v>92</v>
      </c>
      <c r="E101" s="605"/>
      <c r="F101" s="606"/>
      <c r="G101" s="637"/>
      <c r="H101" s="636"/>
      <c r="I101" s="31"/>
    </row>
    <row r="102" spans="3:9" x14ac:dyDescent="0.2">
      <c r="C102" s="13"/>
      <c r="D102" s="79">
        <f t="shared" si="0"/>
        <v>93</v>
      </c>
      <c r="E102" s="605"/>
      <c r="F102" s="606"/>
      <c r="G102" s="637"/>
      <c r="H102" s="636"/>
      <c r="I102" s="31"/>
    </row>
    <row r="103" spans="3:9" x14ac:dyDescent="0.2">
      <c r="C103" s="13"/>
      <c r="D103" s="19">
        <f t="shared" si="0"/>
        <v>94</v>
      </c>
      <c r="E103" s="605"/>
      <c r="F103" s="606"/>
      <c r="G103" s="637"/>
      <c r="H103" s="636"/>
      <c r="I103" s="31"/>
    </row>
    <row r="104" spans="3:9" x14ac:dyDescent="0.2">
      <c r="C104" s="13"/>
      <c r="D104" s="19">
        <f t="shared" si="0"/>
        <v>95</v>
      </c>
      <c r="E104" s="605"/>
      <c r="F104" s="606"/>
      <c r="G104" s="637"/>
      <c r="H104" s="636"/>
      <c r="I104" s="31"/>
    </row>
    <row r="105" spans="3:9" x14ac:dyDescent="0.2">
      <c r="C105" s="13"/>
      <c r="D105" s="79">
        <f t="shared" si="0"/>
        <v>96</v>
      </c>
      <c r="E105" s="605"/>
      <c r="F105" s="606"/>
      <c r="G105" s="637"/>
      <c r="H105" s="636"/>
      <c r="I105" s="31"/>
    </row>
    <row r="106" spans="3:9" x14ac:dyDescent="0.2">
      <c r="C106" s="13"/>
      <c r="D106" s="19">
        <f t="shared" si="0"/>
        <v>97</v>
      </c>
      <c r="E106" s="605"/>
      <c r="F106" s="606"/>
      <c r="G106" s="637"/>
      <c r="H106" s="636"/>
      <c r="I106" s="31"/>
    </row>
    <row r="107" spans="3:9" x14ac:dyDescent="0.2">
      <c r="C107" s="13"/>
      <c r="D107" s="19">
        <f t="shared" si="0"/>
        <v>98</v>
      </c>
      <c r="E107" s="605"/>
      <c r="F107" s="606"/>
      <c r="G107" s="637"/>
      <c r="H107" s="636"/>
      <c r="I107" s="31"/>
    </row>
    <row r="108" spans="3:9" x14ac:dyDescent="0.2">
      <c r="C108" s="13"/>
      <c r="D108" s="79">
        <f t="shared" si="0"/>
        <v>99</v>
      </c>
      <c r="E108" s="605"/>
      <c r="F108" s="606"/>
      <c r="G108" s="637"/>
      <c r="H108" s="636"/>
      <c r="I108" s="31"/>
    </row>
    <row r="109" spans="3:9" x14ac:dyDescent="0.2">
      <c r="C109" s="13"/>
      <c r="D109" s="19">
        <f t="shared" si="0"/>
        <v>100</v>
      </c>
      <c r="E109" s="605"/>
      <c r="F109" s="606"/>
      <c r="G109" s="637"/>
      <c r="H109" s="636"/>
      <c r="I109" s="31"/>
    </row>
    <row r="110" spans="3:9" x14ac:dyDescent="0.2">
      <c r="C110" s="13"/>
      <c r="D110" s="19">
        <f t="shared" si="0"/>
        <v>101</v>
      </c>
      <c r="E110" s="605"/>
      <c r="F110" s="606"/>
      <c r="G110" s="637"/>
      <c r="H110" s="636"/>
      <c r="I110" s="31"/>
    </row>
    <row r="111" spans="3:9" x14ac:dyDescent="0.2">
      <c r="C111" s="13"/>
      <c r="D111" s="79">
        <f t="shared" si="0"/>
        <v>102</v>
      </c>
      <c r="E111" s="605"/>
      <c r="F111" s="606"/>
      <c r="G111" s="637"/>
      <c r="H111" s="636"/>
      <c r="I111" s="31"/>
    </row>
    <row r="112" spans="3:9" x14ac:dyDescent="0.2">
      <c r="C112" s="13"/>
      <c r="D112" s="19">
        <f t="shared" si="0"/>
        <v>103</v>
      </c>
      <c r="E112" s="605"/>
      <c r="F112" s="606"/>
      <c r="G112" s="637"/>
      <c r="H112" s="636"/>
      <c r="I112" s="31"/>
    </row>
    <row r="113" spans="3:9" x14ac:dyDescent="0.2">
      <c r="C113" s="13"/>
      <c r="D113" s="19">
        <f t="shared" si="0"/>
        <v>104</v>
      </c>
      <c r="E113" s="605"/>
      <c r="F113" s="606"/>
      <c r="G113" s="637"/>
      <c r="H113" s="636"/>
      <c r="I113" s="31"/>
    </row>
    <row r="114" spans="3:9" x14ac:dyDescent="0.2">
      <c r="C114" s="13"/>
      <c r="D114" s="79">
        <f t="shared" si="0"/>
        <v>105</v>
      </c>
      <c r="E114" s="605"/>
      <c r="F114" s="606"/>
      <c r="G114" s="637"/>
      <c r="H114" s="636"/>
      <c r="I114" s="31"/>
    </row>
    <row r="115" spans="3:9" x14ac:dyDescent="0.2">
      <c r="C115" s="13"/>
      <c r="D115" s="19">
        <f t="shared" si="0"/>
        <v>106</v>
      </c>
      <c r="E115" s="605"/>
      <c r="F115" s="606"/>
      <c r="G115" s="637"/>
      <c r="H115" s="636"/>
      <c r="I115" s="31"/>
    </row>
    <row r="116" spans="3:9" x14ac:dyDescent="0.2">
      <c r="C116" s="13"/>
      <c r="D116" s="19">
        <f t="shared" si="0"/>
        <v>107</v>
      </c>
      <c r="E116" s="605"/>
      <c r="F116" s="606"/>
      <c r="G116" s="637"/>
      <c r="H116" s="636"/>
      <c r="I116" s="31"/>
    </row>
    <row r="117" spans="3:9" x14ac:dyDescent="0.2">
      <c r="C117" s="13"/>
      <c r="D117" s="79">
        <f t="shared" si="0"/>
        <v>108</v>
      </c>
      <c r="E117" s="605"/>
      <c r="F117" s="606"/>
      <c r="G117" s="637"/>
      <c r="H117" s="636"/>
      <c r="I117" s="31"/>
    </row>
    <row r="118" spans="3:9" x14ac:dyDescent="0.2">
      <c r="C118" s="13"/>
      <c r="D118" s="19">
        <f t="shared" si="0"/>
        <v>109</v>
      </c>
      <c r="E118" s="605"/>
      <c r="F118" s="606"/>
      <c r="G118" s="637"/>
      <c r="H118" s="636"/>
      <c r="I118" s="31"/>
    </row>
    <row r="119" spans="3:9" x14ac:dyDescent="0.2">
      <c r="C119" s="13"/>
      <c r="D119" s="19">
        <f t="shared" si="0"/>
        <v>110</v>
      </c>
      <c r="E119" s="605"/>
      <c r="F119" s="606"/>
      <c r="G119" s="637"/>
      <c r="H119" s="636"/>
      <c r="I119" s="31"/>
    </row>
    <row r="120" spans="3:9" x14ac:dyDescent="0.2">
      <c r="C120" s="13"/>
      <c r="D120" s="79">
        <f t="shared" si="0"/>
        <v>111</v>
      </c>
      <c r="E120" s="605"/>
      <c r="F120" s="606"/>
      <c r="G120" s="637"/>
      <c r="H120" s="636"/>
      <c r="I120" s="31"/>
    </row>
    <row r="121" spans="3:9" x14ac:dyDescent="0.2">
      <c r="C121" s="13"/>
      <c r="D121" s="19">
        <f t="shared" ref="D121:D149" si="1">D120+1</f>
        <v>112</v>
      </c>
      <c r="E121" s="605"/>
      <c r="F121" s="606"/>
      <c r="G121" s="637"/>
      <c r="H121" s="636"/>
      <c r="I121" s="31"/>
    </row>
    <row r="122" spans="3:9" x14ac:dyDescent="0.2">
      <c r="C122" s="13"/>
      <c r="D122" s="19">
        <f t="shared" si="1"/>
        <v>113</v>
      </c>
      <c r="E122" s="605"/>
      <c r="F122" s="606"/>
      <c r="G122" s="637"/>
      <c r="H122" s="636"/>
      <c r="I122" s="31"/>
    </row>
    <row r="123" spans="3:9" x14ac:dyDescent="0.2">
      <c r="C123" s="13"/>
      <c r="D123" s="79">
        <f t="shared" si="1"/>
        <v>114</v>
      </c>
      <c r="E123" s="605"/>
      <c r="F123" s="606"/>
      <c r="G123" s="637"/>
      <c r="H123" s="636"/>
      <c r="I123" s="31"/>
    </row>
    <row r="124" spans="3:9" x14ac:dyDescent="0.2">
      <c r="C124" s="13"/>
      <c r="D124" s="19">
        <f t="shared" si="1"/>
        <v>115</v>
      </c>
      <c r="E124" s="605"/>
      <c r="F124" s="606"/>
      <c r="G124" s="637"/>
      <c r="H124" s="636"/>
      <c r="I124" s="31"/>
    </row>
    <row r="125" spans="3:9" x14ac:dyDescent="0.2">
      <c r="C125" s="13"/>
      <c r="D125" s="19">
        <f t="shared" si="1"/>
        <v>116</v>
      </c>
      <c r="E125" s="605"/>
      <c r="F125" s="606"/>
      <c r="G125" s="637"/>
      <c r="H125" s="636"/>
      <c r="I125" s="31"/>
    </row>
    <row r="126" spans="3:9" x14ac:dyDescent="0.2">
      <c r="C126" s="13"/>
      <c r="D126" s="79">
        <f t="shared" si="1"/>
        <v>117</v>
      </c>
      <c r="E126" s="605"/>
      <c r="F126" s="606"/>
      <c r="G126" s="637"/>
      <c r="H126" s="636"/>
      <c r="I126" s="31"/>
    </row>
    <row r="127" spans="3:9" x14ac:dyDescent="0.2">
      <c r="C127" s="13"/>
      <c r="D127" s="19">
        <f t="shared" si="1"/>
        <v>118</v>
      </c>
      <c r="E127" s="605"/>
      <c r="F127" s="606"/>
      <c r="G127" s="637"/>
      <c r="H127" s="636"/>
      <c r="I127" s="31"/>
    </row>
    <row r="128" spans="3:9" x14ac:dyDescent="0.2">
      <c r="C128" s="13"/>
      <c r="D128" s="19">
        <f t="shared" si="1"/>
        <v>119</v>
      </c>
      <c r="E128" s="605"/>
      <c r="F128" s="606"/>
      <c r="G128" s="637"/>
      <c r="H128" s="636"/>
      <c r="I128" s="31"/>
    </row>
    <row r="129" spans="3:9" x14ac:dyDescent="0.2">
      <c r="C129" s="13"/>
      <c r="D129" s="79">
        <f t="shared" si="1"/>
        <v>120</v>
      </c>
      <c r="E129" s="605"/>
      <c r="F129" s="606"/>
      <c r="G129" s="637"/>
      <c r="H129" s="636"/>
      <c r="I129" s="31"/>
    </row>
    <row r="130" spans="3:9" x14ac:dyDescent="0.2">
      <c r="C130" s="13"/>
      <c r="D130" s="19">
        <f t="shared" si="1"/>
        <v>121</v>
      </c>
      <c r="E130" s="605"/>
      <c r="F130" s="606"/>
      <c r="G130" s="637"/>
      <c r="H130" s="636"/>
      <c r="I130" s="31"/>
    </row>
    <row r="131" spans="3:9" x14ac:dyDescent="0.2">
      <c r="C131" s="13"/>
      <c r="D131" s="19">
        <f t="shared" si="1"/>
        <v>122</v>
      </c>
      <c r="E131" s="605"/>
      <c r="F131" s="606"/>
      <c r="G131" s="637"/>
      <c r="H131" s="636"/>
      <c r="I131" s="31"/>
    </row>
    <row r="132" spans="3:9" x14ac:dyDescent="0.2">
      <c r="C132" s="13"/>
      <c r="D132" s="79">
        <f t="shared" si="1"/>
        <v>123</v>
      </c>
      <c r="E132" s="605"/>
      <c r="F132" s="606"/>
      <c r="G132" s="637"/>
      <c r="H132" s="636"/>
      <c r="I132" s="31"/>
    </row>
    <row r="133" spans="3:9" x14ac:dyDescent="0.2">
      <c r="C133" s="13"/>
      <c r="D133" s="19">
        <f t="shared" si="1"/>
        <v>124</v>
      </c>
      <c r="E133" s="605"/>
      <c r="F133" s="606"/>
      <c r="G133" s="637"/>
      <c r="H133" s="636"/>
      <c r="I133" s="31"/>
    </row>
    <row r="134" spans="3:9" x14ac:dyDescent="0.2">
      <c r="C134" s="13"/>
      <c r="D134" s="19">
        <f t="shared" si="1"/>
        <v>125</v>
      </c>
      <c r="E134" s="605"/>
      <c r="F134" s="606"/>
      <c r="G134" s="637"/>
      <c r="H134" s="636"/>
      <c r="I134" s="31"/>
    </row>
    <row r="135" spans="3:9" x14ac:dyDescent="0.2">
      <c r="C135" s="13"/>
      <c r="D135" s="79">
        <f t="shared" si="1"/>
        <v>126</v>
      </c>
      <c r="E135" s="605"/>
      <c r="F135" s="606"/>
      <c r="G135" s="637"/>
      <c r="H135" s="636"/>
      <c r="I135" s="31"/>
    </row>
    <row r="136" spans="3:9" x14ac:dyDescent="0.2">
      <c r="C136" s="13"/>
      <c r="D136" s="19">
        <f t="shared" si="1"/>
        <v>127</v>
      </c>
      <c r="E136" s="605"/>
      <c r="F136" s="606"/>
      <c r="G136" s="637"/>
      <c r="H136" s="636"/>
      <c r="I136" s="31"/>
    </row>
    <row r="137" spans="3:9" x14ac:dyDescent="0.2">
      <c r="C137" s="13"/>
      <c r="D137" s="19">
        <f t="shared" si="1"/>
        <v>128</v>
      </c>
      <c r="E137" s="605"/>
      <c r="F137" s="606"/>
      <c r="G137" s="637"/>
      <c r="H137" s="636"/>
      <c r="I137" s="31"/>
    </row>
    <row r="138" spans="3:9" x14ac:dyDescent="0.2">
      <c r="C138" s="13"/>
      <c r="D138" s="79">
        <f t="shared" si="1"/>
        <v>129</v>
      </c>
      <c r="E138" s="605"/>
      <c r="F138" s="606"/>
      <c r="G138" s="637"/>
      <c r="H138" s="636"/>
      <c r="I138" s="31"/>
    </row>
    <row r="139" spans="3:9" x14ac:dyDescent="0.2">
      <c r="C139" s="13"/>
      <c r="D139" s="19">
        <f t="shared" si="1"/>
        <v>130</v>
      </c>
      <c r="E139" s="605"/>
      <c r="F139" s="606"/>
      <c r="G139" s="637"/>
      <c r="H139" s="636"/>
      <c r="I139" s="31"/>
    </row>
    <row r="140" spans="3:9" x14ac:dyDescent="0.2">
      <c r="C140" s="13"/>
      <c r="D140" s="19">
        <f t="shared" si="1"/>
        <v>131</v>
      </c>
      <c r="E140" s="605"/>
      <c r="F140" s="606"/>
      <c r="G140" s="637"/>
      <c r="H140" s="636"/>
      <c r="I140" s="31"/>
    </row>
    <row r="141" spans="3:9" x14ac:dyDescent="0.2">
      <c r="C141" s="13"/>
      <c r="D141" s="79">
        <f t="shared" si="1"/>
        <v>132</v>
      </c>
      <c r="E141" s="605"/>
      <c r="F141" s="606"/>
      <c r="G141" s="637"/>
      <c r="H141" s="636"/>
      <c r="I141" s="31"/>
    </row>
    <row r="142" spans="3:9" x14ac:dyDescent="0.2">
      <c r="C142" s="13"/>
      <c r="D142" s="19">
        <f t="shared" si="1"/>
        <v>133</v>
      </c>
      <c r="E142" s="605"/>
      <c r="F142" s="606"/>
      <c r="G142" s="637"/>
      <c r="H142" s="636"/>
      <c r="I142" s="31"/>
    </row>
    <row r="143" spans="3:9" x14ac:dyDescent="0.2">
      <c r="C143" s="13"/>
      <c r="D143" s="19">
        <f t="shared" si="1"/>
        <v>134</v>
      </c>
      <c r="E143" s="605"/>
      <c r="F143" s="606"/>
      <c r="G143" s="637"/>
      <c r="H143" s="636"/>
      <c r="I143" s="31"/>
    </row>
    <row r="144" spans="3:9" x14ac:dyDescent="0.2">
      <c r="C144" s="13"/>
      <c r="D144" s="79">
        <f t="shared" si="1"/>
        <v>135</v>
      </c>
      <c r="E144" s="605"/>
      <c r="F144" s="606"/>
      <c r="G144" s="637"/>
      <c r="H144" s="636"/>
      <c r="I144" s="31"/>
    </row>
    <row r="145" spans="3:9" x14ac:dyDescent="0.2">
      <c r="C145" s="13"/>
      <c r="D145" s="19">
        <f t="shared" si="1"/>
        <v>136</v>
      </c>
      <c r="E145" s="605"/>
      <c r="F145" s="606"/>
      <c r="G145" s="637"/>
      <c r="H145" s="636"/>
      <c r="I145" s="31"/>
    </row>
    <row r="146" spans="3:9" x14ac:dyDescent="0.2">
      <c r="C146" s="13"/>
      <c r="D146" s="19">
        <f t="shared" si="1"/>
        <v>137</v>
      </c>
      <c r="E146" s="605"/>
      <c r="F146" s="606"/>
      <c r="G146" s="637"/>
      <c r="H146" s="636"/>
      <c r="I146" s="31"/>
    </row>
    <row r="147" spans="3:9" x14ac:dyDescent="0.2">
      <c r="C147" s="13"/>
      <c r="D147" s="79">
        <f t="shared" si="1"/>
        <v>138</v>
      </c>
      <c r="E147" s="605"/>
      <c r="F147" s="606"/>
      <c r="G147" s="637"/>
      <c r="H147" s="636"/>
      <c r="I147" s="31"/>
    </row>
    <row r="148" spans="3:9" x14ac:dyDescent="0.2">
      <c r="C148" s="13"/>
      <c r="D148" s="19">
        <f t="shared" si="1"/>
        <v>139</v>
      </c>
      <c r="E148" s="605"/>
      <c r="F148" s="606"/>
      <c r="G148" s="637"/>
      <c r="H148" s="636"/>
      <c r="I148" s="31"/>
    </row>
    <row r="149" spans="3:9" x14ac:dyDescent="0.2">
      <c r="C149" s="13"/>
      <c r="D149" s="19">
        <f t="shared" si="1"/>
        <v>140</v>
      </c>
      <c r="E149" s="605"/>
      <c r="F149" s="638"/>
      <c r="G149" s="610"/>
      <c r="H149" s="636"/>
      <c r="I149" s="31"/>
    </row>
    <row r="150" spans="3:9" ht="12.6" customHeight="1" thickBot="1" x14ac:dyDescent="0.25">
      <c r="C150" s="32"/>
      <c r="D150" s="33"/>
      <c r="E150" s="76"/>
      <c r="F150" s="56"/>
      <c r="G150" s="84"/>
      <c r="H150" s="85">
        <f>SUM(H10:H149)</f>
        <v>101.00999999999999</v>
      </c>
      <c r="I150" s="48"/>
    </row>
    <row r="151" spans="3:9" x14ac:dyDescent="0.2">
      <c r="H151" s="59"/>
    </row>
    <row r="170" spans="1:9" s="52" customFormat="1" ht="12.75" hidden="1" customHeight="1" x14ac:dyDescent="0.2">
      <c r="A170" s="6"/>
      <c r="B170" s="6"/>
      <c r="C170" s="6"/>
      <c r="D170" s="6"/>
      <c r="E170" s="73" t="s">
        <v>86</v>
      </c>
      <c r="G170" s="82"/>
      <c r="I170" s="6"/>
    </row>
    <row r="171" spans="1:9" s="52" customFormat="1" ht="12.75" hidden="1" customHeight="1" x14ac:dyDescent="0.2">
      <c r="A171" s="6"/>
      <c r="B171" s="6"/>
      <c r="C171" s="6"/>
      <c r="D171" s="6"/>
      <c r="E171" s="73" t="s">
        <v>84</v>
      </c>
      <c r="G171" s="82"/>
      <c r="I171" s="6"/>
    </row>
    <row r="172" spans="1:9" s="52" customFormat="1" ht="12.75" hidden="1" customHeight="1" x14ac:dyDescent="0.2">
      <c r="A172" s="6"/>
      <c r="B172" s="6"/>
      <c r="C172" s="6"/>
      <c r="D172" s="6"/>
      <c r="E172" s="73" t="s">
        <v>85</v>
      </c>
      <c r="G172" s="82"/>
      <c r="I172" s="6"/>
    </row>
    <row r="186" spans="5:8" x14ac:dyDescent="0.2">
      <c r="F186" s="6"/>
    </row>
    <row r="187" spans="5:8" x14ac:dyDescent="0.2">
      <c r="E187" s="6"/>
      <c r="F187" s="6"/>
      <c r="G187" s="6"/>
      <c r="H187" s="6"/>
    </row>
    <row r="188" spans="5:8" x14ac:dyDescent="0.2">
      <c r="E188" s="6"/>
      <c r="F188" s="6"/>
      <c r="G188" s="6"/>
      <c r="H188" s="6"/>
    </row>
    <row r="189" spans="5:8" x14ac:dyDescent="0.2">
      <c r="E189" s="6"/>
      <c r="F189" s="6"/>
      <c r="G189" s="6"/>
      <c r="H189" s="6"/>
    </row>
    <row r="201" spans="6:6" x14ac:dyDescent="0.2">
      <c r="F201" s="7" t="s">
        <v>86</v>
      </c>
    </row>
    <row r="202" spans="6:6" x14ac:dyDescent="0.2">
      <c r="F202" s="7" t="s">
        <v>114</v>
      </c>
    </row>
    <row r="203" spans="6:6" x14ac:dyDescent="0.2">
      <c r="F203" s="7" t="s">
        <v>115</v>
      </c>
    </row>
    <row r="204" spans="6:6" x14ac:dyDescent="0.2">
      <c r="F204" s="7" t="s">
        <v>99</v>
      </c>
    </row>
  </sheetData>
  <sheetProtection password="B0CC" sheet="1" objects="1" scenarios="1"/>
  <mergeCells count="2">
    <mergeCell ref="B4:E4"/>
    <mergeCell ref="E6:H6"/>
  </mergeCells>
  <dataValidations count="1">
    <dataValidation type="list" allowBlank="1" showInputMessage="1" showErrorMessage="1" sqref="F10:F149">
      <formula1>$F$201:$F$204</formula1>
    </dataValidation>
  </dataValidations>
  <pageMargins left="0.25" right="0.25" top="0.75" bottom="0.75" header="0.3" footer="0.3"/>
  <pageSetup paperSize="8"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39997558519241921"/>
    <pageSetUpPr autoPageBreaks="0" fitToPage="1"/>
  </sheetPr>
  <dimension ref="A1:AD222"/>
  <sheetViews>
    <sheetView showGridLines="0" zoomScale="80" zoomScaleNormal="80" zoomScalePageLayoutView="80" workbookViewId="0">
      <pane xSplit="5" ySplit="9" topLeftCell="I10" activePane="bottomRight" state="frozen"/>
      <selection activeCell="F46" sqref="F46"/>
      <selection pane="topRight" activeCell="F46" sqref="F46"/>
      <selection pane="bottomLeft" activeCell="F46" sqref="F46"/>
      <selection pane="bottomRight" activeCell="E49" sqref="E49"/>
    </sheetView>
  </sheetViews>
  <sheetFormatPr defaultColWidth="10.83203125" defaultRowHeight="12.75" x14ac:dyDescent="0.2"/>
  <cols>
    <col min="1" max="1" width="2.83203125" style="3" customWidth="1"/>
    <col min="2" max="2" width="3.83203125" style="3" customWidth="1"/>
    <col min="3" max="3" width="2.83203125" style="3" customWidth="1"/>
    <col min="4" max="4" width="5.83203125" style="3" customWidth="1"/>
    <col min="5" max="5" width="71.33203125" style="3" bestFit="1" customWidth="1"/>
    <col min="6" max="6" width="26.1640625" style="4" customWidth="1"/>
    <col min="7" max="7" width="3.6640625" style="4" customWidth="1"/>
    <col min="8" max="12" width="21.1640625" style="4" customWidth="1"/>
    <col min="13" max="13" width="22.33203125" style="3" customWidth="1"/>
    <col min="14" max="15" width="22.1640625" style="3" customWidth="1"/>
    <col min="16" max="16" width="21.1640625" style="3" customWidth="1"/>
    <col min="17" max="20" width="18.83203125" style="3" customWidth="1"/>
    <col min="21" max="21" width="19.83203125" style="3" customWidth="1"/>
    <col min="22" max="22" width="18.83203125" style="3" customWidth="1"/>
    <col min="23" max="23" width="4.1640625" style="3" customWidth="1"/>
    <col min="24" max="24" width="2.1640625" style="3" customWidth="1"/>
    <col min="25" max="25" width="13.1640625" style="3" bestFit="1" customWidth="1"/>
    <col min="26" max="26" width="4.1640625" style="3" customWidth="1"/>
    <col min="27" max="27" width="7.33203125" style="3" bestFit="1" customWidth="1"/>
    <col min="28" max="28" width="10.83203125" style="3"/>
    <col min="31" max="16384" width="10.83203125" style="3"/>
  </cols>
  <sheetData>
    <row r="1" spans="1:29" ht="7.35" customHeight="1" x14ac:dyDescent="0.2"/>
    <row r="2" spans="1:29" s="42" customFormat="1" ht="18" x14ac:dyDescent="0.2">
      <c r="A2" s="39">
        <v>80</v>
      </c>
      <c r="B2" s="2" t="s">
        <v>167</v>
      </c>
      <c r="C2" s="40"/>
      <c r="D2" s="40"/>
      <c r="E2" s="40"/>
      <c r="F2" s="14"/>
      <c r="G2" s="41"/>
      <c r="H2" s="41"/>
      <c r="I2" s="41"/>
      <c r="J2" s="41"/>
      <c r="K2" s="41"/>
      <c r="L2" s="41"/>
      <c r="P2" s="40"/>
      <c r="Q2" s="40"/>
      <c r="R2" s="40"/>
      <c r="S2" s="40"/>
      <c r="T2" s="40"/>
      <c r="U2" s="40"/>
      <c r="V2" s="40"/>
    </row>
    <row r="3" spans="1:29" s="42" customFormat="1" ht="16.350000000000001" customHeight="1" x14ac:dyDescent="0.2">
      <c r="A3" s="40"/>
      <c r="B3" s="43" t="str">
        <f>' Instructions'!C8</f>
        <v>Mansfield (S)</v>
      </c>
      <c r="C3" s="40"/>
      <c r="D3" s="40"/>
      <c r="E3" s="40"/>
      <c r="F3" s="41"/>
      <c r="G3" s="41"/>
      <c r="H3" s="41"/>
      <c r="I3" s="41"/>
      <c r="J3" s="41"/>
      <c r="K3" s="41"/>
      <c r="L3" s="41"/>
      <c r="M3" s="41"/>
      <c r="P3" s="40"/>
      <c r="Q3" s="40"/>
      <c r="R3" s="40"/>
      <c r="S3" s="40"/>
      <c r="T3" s="40"/>
      <c r="U3" s="40"/>
      <c r="V3" s="44"/>
      <c r="Y3" s="22"/>
      <c r="Z3" s="22"/>
      <c r="AA3" s="22"/>
      <c r="AB3" s="22"/>
      <c r="AC3" s="22"/>
    </row>
    <row r="4" spans="1:29" ht="13.5" thickBot="1" x14ac:dyDescent="0.25">
      <c r="A4" s="6"/>
      <c r="B4" s="817"/>
      <c r="C4" s="817"/>
      <c r="D4" s="817"/>
      <c r="E4" s="817"/>
      <c r="F4" s="7"/>
      <c r="G4" s="7"/>
      <c r="H4" s="7"/>
      <c r="I4" s="7"/>
      <c r="J4" s="7"/>
      <c r="K4" s="7"/>
      <c r="L4" s="7"/>
      <c r="M4" s="6"/>
      <c r="N4" s="6"/>
      <c r="O4" s="6"/>
      <c r="P4" s="6"/>
      <c r="Q4" s="6"/>
      <c r="R4" s="6"/>
      <c r="S4" s="6"/>
      <c r="T4" s="6"/>
      <c r="U4" s="6"/>
      <c r="V4" s="6"/>
      <c r="Y4" s="22"/>
      <c r="Z4" s="22"/>
      <c r="AA4" s="22"/>
      <c r="AB4" s="22"/>
      <c r="AC4" s="22"/>
    </row>
    <row r="5" spans="1:29" x14ac:dyDescent="0.2">
      <c r="A5" s="6"/>
      <c r="B5" s="6"/>
      <c r="C5" s="9"/>
      <c r="D5" s="10"/>
      <c r="E5" s="10"/>
      <c r="F5" s="11"/>
      <c r="G5" s="11"/>
      <c r="H5" s="11"/>
      <c r="I5" s="11"/>
      <c r="J5" s="11"/>
      <c r="K5" s="11"/>
      <c r="L5" s="11"/>
      <c r="M5" s="10"/>
      <c r="N5" s="10"/>
      <c r="O5" s="289"/>
      <c r="P5" s="10"/>
      <c r="Q5" s="10"/>
      <c r="R5" s="289"/>
      <c r="S5" s="289"/>
      <c r="T5" s="289"/>
      <c r="U5" s="10"/>
      <c r="V5" s="10"/>
      <c r="W5" s="12"/>
      <c r="Y5" s="22"/>
      <c r="Z5" s="22"/>
      <c r="AA5" s="22"/>
      <c r="AB5" s="22"/>
      <c r="AC5" s="22"/>
    </row>
    <row r="6" spans="1:29" x14ac:dyDescent="0.2">
      <c r="A6" s="6"/>
      <c r="B6" s="6"/>
      <c r="C6" s="13"/>
      <c r="D6" s="18"/>
      <c r="E6" s="46"/>
      <c r="H6" s="821" t="str">
        <f>VLOOKUP(' Instructions'!C9,' Instructions'!Q9:U15,2,FALSE)</f>
        <v>2019-20</v>
      </c>
      <c r="I6" s="822"/>
      <c r="J6" s="822"/>
      <c r="K6" s="822"/>
      <c r="L6" s="822"/>
      <c r="M6" s="822"/>
      <c r="N6" s="822"/>
      <c r="O6" s="823"/>
      <c r="P6" s="822"/>
      <c r="Q6" s="822"/>
      <c r="R6" s="823"/>
      <c r="S6" s="823"/>
      <c r="T6" s="823"/>
      <c r="U6" s="822"/>
      <c r="V6" s="824"/>
      <c r="W6" s="17"/>
    </row>
    <row r="7" spans="1:29" ht="6" customHeight="1" x14ac:dyDescent="0.2">
      <c r="A7" s="6"/>
      <c r="B7" s="6"/>
      <c r="C7" s="13"/>
      <c r="D7" s="18"/>
      <c r="F7" s="15"/>
      <c r="G7" s="15"/>
      <c r="H7" s="15"/>
      <c r="I7" s="15"/>
      <c r="J7" s="15"/>
      <c r="K7" s="15"/>
      <c r="L7" s="15"/>
      <c r="M7" s="14"/>
      <c r="N7" s="14"/>
      <c r="O7" s="14"/>
      <c r="P7" s="14"/>
      <c r="Q7" s="14"/>
      <c r="R7" s="14"/>
      <c r="S7" s="14"/>
      <c r="T7" s="14"/>
      <c r="U7" s="14"/>
      <c r="V7" s="14"/>
      <c r="W7" s="17"/>
    </row>
    <row r="8" spans="1:29" ht="23.1" customHeight="1" x14ac:dyDescent="0.2">
      <c r="A8" s="6"/>
      <c r="B8" s="6"/>
      <c r="C8" s="13"/>
      <c r="D8" s="19"/>
      <c r="E8" s="91"/>
      <c r="F8" s="825" t="s">
        <v>113</v>
      </c>
      <c r="G8" s="15"/>
      <c r="H8" s="826" t="s">
        <v>73</v>
      </c>
      <c r="I8" s="828" t="s">
        <v>74</v>
      </c>
      <c r="J8" s="828" t="s">
        <v>75</v>
      </c>
      <c r="K8" s="828"/>
      <c r="L8" s="828"/>
      <c r="M8" s="828"/>
      <c r="N8" s="828" t="s">
        <v>76</v>
      </c>
      <c r="O8" s="829"/>
      <c r="P8" s="828"/>
      <c r="Q8" s="826" t="s">
        <v>77</v>
      </c>
      <c r="R8" s="826" t="s">
        <v>335</v>
      </c>
      <c r="S8" s="826" t="s">
        <v>334</v>
      </c>
      <c r="T8" s="826" t="s">
        <v>336</v>
      </c>
      <c r="U8" s="826" t="s">
        <v>159</v>
      </c>
      <c r="V8" s="830" t="s">
        <v>78</v>
      </c>
      <c r="W8" s="20"/>
      <c r="X8" s="21"/>
      <c r="Y8" s="21"/>
      <c r="Z8" s="21"/>
    </row>
    <row r="9" spans="1:29" ht="30" customHeight="1" x14ac:dyDescent="0.2">
      <c r="A9" s="6"/>
      <c r="B9" s="6"/>
      <c r="C9" s="13"/>
      <c r="D9" s="19"/>
      <c r="E9" s="92" t="s">
        <v>92</v>
      </c>
      <c r="F9" s="825"/>
      <c r="G9" s="15"/>
      <c r="H9" s="827"/>
      <c r="I9" s="828"/>
      <c r="J9" s="219" t="s">
        <v>329</v>
      </c>
      <c r="K9" s="219" t="s">
        <v>340</v>
      </c>
      <c r="L9" s="219" t="s">
        <v>341</v>
      </c>
      <c r="M9" s="219" t="s">
        <v>330</v>
      </c>
      <c r="N9" s="219" t="s">
        <v>332</v>
      </c>
      <c r="O9" s="354" t="s">
        <v>331</v>
      </c>
      <c r="P9" s="219" t="s">
        <v>333</v>
      </c>
      <c r="Q9" s="827"/>
      <c r="R9" s="827"/>
      <c r="S9" s="827"/>
      <c r="T9" s="827"/>
      <c r="U9" s="827"/>
      <c r="V9" s="830"/>
      <c r="W9" s="17"/>
      <c r="X9" s="22"/>
      <c r="Y9" s="22"/>
      <c r="Z9" s="22"/>
    </row>
    <row r="10" spans="1:29" ht="15.75" customHeight="1" x14ac:dyDescent="0.2">
      <c r="A10" s="6"/>
      <c r="B10" s="6"/>
      <c r="C10" s="13"/>
      <c r="D10" s="19"/>
      <c r="E10" s="222"/>
      <c r="F10" s="134"/>
      <c r="G10" s="15"/>
      <c r="H10" s="134" t="s">
        <v>165</v>
      </c>
      <c r="I10" s="134" t="s">
        <v>165</v>
      </c>
      <c r="J10" s="134" t="s">
        <v>165</v>
      </c>
      <c r="K10" s="134" t="s">
        <v>165</v>
      </c>
      <c r="L10" s="134" t="s">
        <v>165</v>
      </c>
      <c r="M10" s="134" t="s">
        <v>165</v>
      </c>
      <c r="N10" s="134" t="s">
        <v>165</v>
      </c>
      <c r="O10" s="134" t="s">
        <v>165</v>
      </c>
      <c r="P10" s="134" t="s">
        <v>165</v>
      </c>
      <c r="Q10" s="134" t="s">
        <v>165</v>
      </c>
      <c r="R10" s="134" t="s">
        <v>165</v>
      </c>
      <c r="S10" s="134" t="s">
        <v>165</v>
      </c>
      <c r="T10" s="134" t="s">
        <v>165</v>
      </c>
      <c r="U10" s="134" t="s">
        <v>165</v>
      </c>
      <c r="V10" s="134" t="s">
        <v>165</v>
      </c>
      <c r="W10" s="17"/>
      <c r="X10" s="22"/>
      <c r="Y10" s="22"/>
      <c r="Z10" s="22"/>
    </row>
    <row r="11" spans="1:29" ht="6.75" customHeight="1" x14ac:dyDescent="0.2">
      <c r="A11" s="6"/>
      <c r="B11" s="6"/>
      <c r="C11" s="13"/>
      <c r="D11" s="19"/>
      <c r="E11" s="14"/>
      <c r="F11" s="15"/>
      <c r="G11" s="15"/>
      <c r="H11" s="14"/>
      <c r="I11" s="14"/>
      <c r="J11" s="14"/>
      <c r="K11" s="14"/>
      <c r="L11" s="14"/>
      <c r="M11" s="14"/>
      <c r="N11" s="14"/>
      <c r="O11" s="14"/>
      <c r="P11" s="14"/>
      <c r="Q11" s="14"/>
      <c r="R11" s="14"/>
      <c r="S11" s="14"/>
      <c r="T11" s="14"/>
      <c r="U11" s="14"/>
      <c r="V11" s="16"/>
      <c r="W11" s="17"/>
    </row>
    <row r="12" spans="1:29" ht="12" customHeight="1" x14ac:dyDescent="0.2">
      <c r="A12" s="6"/>
      <c r="B12" s="6"/>
      <c r="C12" s="13"/>
      <c r="D12" s="19">
        <v>1</v>
      </c>
      <c r="E12" s="65" t="str">
        <f>IF(OR('Services - NHC'!E10="",'Services - NHC'!E10="[Enter service]"),"",'Services - NHC'!E10)</f>
        <v>Aged and disability services</v>
      </c>
      <c r="F12" s="66" t="str">
        <f>IF(OR('Services - NHC'!F10="",'Services - NHC'!F10="[Select]"),"",'Services - NHC'!F10)</f>
        <v>External</v>
      </c>
      <c r="G12" s="15"/>
      <c r="H12" s="614">
        <v>0</v>
      </c>
      <c r="I12" s="614">
        <v>231800</v>
      </c>
      <c r="J12" s="614">
        <v>516683</v>
      </c>
      <c r="K12" s="614">
        <v>605</v>
      </c>
      <c r="L12" s="614">
        <v>0</v>
      </c>
      <c r="M12" s="614">
        <v>0</v>
      </c>
      <c r="N12" s="614">
        <v>0</v>
      </c>
      <c r="O12" s="614">
        <v>0</v>
      </c>
      <c r="P12" s="614">
        <v>0</v>
      </c>
      <c r="Q12" s="614">
        <v>0</v>
      </c>
      <c r="R12" s="614">
        <v>0</v>
      </c>
      <c r="S12" s="614"/>
      <c r="T12" s="615"/>
      <c r="U12" s="616">
        <v>0</v>
      </c>
      <c r="V12" s="372">
        <f t="shared" ref="V12:V43" si="0">SUM(H12:U12)</f>
        <v>749088</v>
      </c>
      <c r="W12" s="17"/>
    </row>
    <row r="13" spans="1:29" ht="12" customHeight="1" x14ac:dyDescent="0.2">
      <c r="A13" s="6"/>
      <c r="B13" s="6"/>
      <c r="C13" s="13"/>
      <c r="D13" s="19">
        <f>D12+1</f>
        <v>2</v>
      </c>
      <c r="E13" s="65" t="str">
        <f>IF(OR('Services - NHC'!E11="",'Services - NHC'!E11="[Enter service]"),"",'Services - NHC'!E11)</f>
        <v>Arts, culture and library</v>
      </c>
      <c r="F13" s="66" t="str">
        <f>IF(OR('Services - NHC'!F11="",'Services - NHC'!F11="[Select]"),"",'Services - NHC'!F11)</f>
        <v>External</v>
      </c>
      <c r="G13" s="15"/>
      <c r="H13" s="617">
        <v>0</v>
      </c>
      <c r="I13" s="617">
        <v>5000</v>
      </c>
      <c r="J13" s="617">
        <v>125000</v>
      </c>
      <c r="K13" s="617">
        <v>0</v>
      </c>
      <c r="L13" s="617">
        <v>0</v>
      </c>
      <c r="M13" s="617">
        <v>0</v>
      </c>
      <c r="N13" s="617">
        <v>0</v>
      </c>
      <c r="O13" s="617">
        <v>0</v>
      </c>
      <c r="P13" s="617">
        <v>0</v>
      </c>
      <c r="Q13" s="617">
        <v>3500</v>
      </c>
      <c r="R13" s="617">
        <v>0</v>
      </c>
      <c r="S13" s="617"/>
      <c r="T13" s="618"/>
      <c r="U13" s="619">
        <v>0</v>
      </c>
      <c r="V13" s="373">
        <f t="shared" si="0"/>
        <v>133500</v>
      </c>
      <c r="W13" s="17"/>
    </row>
    <row r="14" spans="1:29" ht="12" customHeight="1" x14ac:dyDescent="0.2">
      <c r="A14" s="6"/>
      <c r="B14" s="6"/>
      <c r="C14" s="13"/>
      <c r="D14" s="19">
        <f t="shared" ref="D14:D151" si="1">D13+1</f>
        <v>3</v>
      </c>
      <c r="E14" s="65" t="str">
        <f>IF(OR('Services - NHC'!E12="",'Services - NHC'!E12="[Enter service]"),"",'Services - NHC'!E12)</f>
        <v>Building services</v>
      </c>
      <c r="F14" s="66" t="str">
        <f>IF(OR('Services - NHC'!F12="",'Services - NHC'!F12="[Select]"),"",'Services - NHC'!F12)</f>
        <v>External</v>
      </c>
      <c r="G14" s="15"/>
      <c r="H14" s="617">
        <v>45000</v>
      </c>
      <c r="I14" s="617">
        <v>3000</v>
      </c>
      <c r="J14" s="617">
        <v>0</v>
      </c>
      <c r="K14" s="617">
        <v>0</v>
      </c>
      <c r="L14" s="617">
        <v>0</v>
      </c>
      <c r="M14" s="617">
        <v>0</v>
      </c>
      <c r="N14" s="617">
        <v>0</v>
      </c>
      <c r="O14" s="617">
        <v>0</v>
      </c>
      <c r="P14" s="617">
        <v>0</v>
      </c>
      <c r="Q14" s="617">
        <v>0</v>
      </c>
      <c r="R14" s="617"/>
      <c r="S14" s="617"/>
      <c r="T14" s="618"/>
      <c r="U14" s="619"/>
      <c r="V14" s="373">
        <f t="shared" si="0"/>
        <v>48000</v>
      </c>
      <c r="W14" s="17"/>
    </row>
    <row r="15" spans="1:29" ht="12" customHeight="1" x14ac:dyDescent="0.2">
      <c r="A15" s="6"/>
      <c r="B15" s="6"/>
      <c r="C15" s="13"/>
      <c r="D15" s="19">
        <f t="shared" si="1"/>
        <v>4</v>
      </c>
      <c r="E15" s="65" t="str">
        <f>IF(OR('Services - NHC'!E13="",'Services - NHC'!E13="[Enter service]"),"",'Services - NHC'!E13)</f>
        <v>Community assets and land management</v>
      </c>
      <c r="F15" s="66" t="str">
        <f>IF(OR('Services - NHC'!F13="",'Services - NHC'!F13="[Select]"),"",'Services - NHC'!F13)</f>
        <v>Internal</v>
      </c>
      <c r="G15" s="15"/>
      <c r="H15" s="617">
        <v>0</v>
      </c>
      <c r="I15" s="617">
        <v>0</v>
      </c>
      <c r="J15" s="617">
        <v>0</v>
      </c>
      <c r="K15" s="617">
        <v>0</v>
      </c>
      <c r="L15" s="617">
        <v>0</v>
      </c>
      <c r="M15" s="617">
        <v>0</v>
      </c>
      <c r="N15" s="617">
        <v>0</v>
      </c>
      <c r="O15" s="617">
        <v>0</v>
      </c>
      <c r="P15" s="617">
        <v>0</v>
      </c>
      <c r="Q15" s="617">
        <v>6000</v>
      </c>
      <c r="R15" s="617"/>
      <c r="S15" s="617"/>
      <c r="T15" s="618"/>
      <c r="U15" s="619"/>
      <c r="V15" s="373">
        <f t="shared" si="0"/>
        <v>6000</v>
      </c>
      <c r="W15" s="17"/>
    </row>
    <row r="16" spans="1:29" ht="12" customHeight="1" x14ac:dyDescent="0.2">
      <c r="A16" s="6"/>
      <c r="B16" s="6"/>
      <c r="C16" s="13"/>
      <c r="D16" s="19">
        <f t="shared" si="1"/>
        <v>5</v>
      </c>
      <c r="E16" s="65" t="str">
        <f>IF(OR('Services - NHC'!E14="",'Services - NHC'!E14="[Enter service]"),"",'Services - NHC'!E14)</f>
        <v>Community development</v>
      </c>
      <c r="F16" s="66" t="str">
        <f>IF(OR('Services - NHC'!F14="",'Services - NHC'!F14="[Select]"),"",'Services - NHC'!F14)</f>
        <v>External</v>
      </c>
      <c r="G16" s="15"/>
      <c r="H16" s="617">
        <v>0</v>
      </c>
      <c r="I16" s="617">
        <v>0</v>
      </c>
      <c r="J16" s="617">
        <v>89450</v>
      </c>
      <c r="K16" s="617">
        <v>40000</v>
      </c>
      <c r="L16" s="617">
        <v>0</v>
      </c>
      <c r="M16" s="617">
        <v>0</v>
      </c>
      <c r="N16" s="617">
        <v>0</v>
      </c>
      <c r="O16" s="617">
        <v>0</v>
      </c>
      <c r="P16" s="617">
        <v>0</v>
      </c>
      <c r="Q16" s="617">
        <v>500</v>
      </c>
      <c r="R16" s="617"/>
      <c r="S16" s="617"/>
      <c r="T16" s="618"/>
      <c r="U16" s="619"/>
      <c r="V16" s="373">
        <f t="shared" si="0"/>
        <v>129950</v>
      </c>
      <c r="W16" s="17"/>
    </row>
    <row r="17" spans="1:23" ht="12" customHeight="1" x14ac:dyDescent="0.2">
      <c r="A17" s="6"/>
      <c r="B17" s="6"/>
      <c r="C17" s="13"/>
      <c r="D17" s="19">
        <f t="shared" si="1"/>
        <v>6</v>
      </c>
      <c r="E17" s="65" t="str">
        <f>IF(OR('Services - NHC'!E15="",'Services - NHC'!E15="[Enter service]"),"",'Services - NHC'!E15)</f>
        <v>Councillors</v>
      </c>
      <c r="F17" s="66" t="str">
        <f>IF(OR('Services - NHC'!F15="",'Services - NHC'!F15="[Select]"),"",'Services - NHC'!F15)</f>
        <v>Mixed</v>
      </c>
      <c r="G17" s="15"/>
      <c r="H17" s="617"/>
      <c r="I17" s="617"/>
      <c r="J17" s="617"/>
      <c r="K17" s="617"/>
      <c r="L17" s="617"/>
      <c r="M17" s="617"/>
      <c r="N17" s="617"/>
      <c r="O17" s="617"/>
      <c r="P17" s="617"/>
      <c r="Q17" s="617"/>
      <c r="R17" s="617"/>
      <c r="S17" s="617"/>
      <c r="T17" s="618"/>
      <c r="U17" s="619"/>
      <c r="V17" s="373">
        <f t="shared" si="0"/>
        <v>0</v>
      </c>
      <c r="W17" s="17"/>
    </row>
    <row r="18" spans="1:23" ht="12" customHeight="1" x14ac:dyDescent="0.2">
      <c r="A18" s="6"/>
      <c r="B18" s="6"/>
      <c r="C18" s="13"/>
      <c r="D18" s="19">
        <f t="shared" si="1"/>
        <v>7</v>
      </c>
      <c r="E18" s="65" t="str">
        <f>IF(OR('Services - NHC'!E16="",'Services - NHC'!E16="[Enter service]"),"",'Services - NHC'!E16)</f>
        <v>Customer service and records</v>
      </c>
      <c r="F18" s="66" t="str">
        <f>IF(OR('Services - NHC'!F16="",'Services - NHC'!F16="[Select]"),"",'Services - NHC'!F16)</f>
        <v>Internal</v>
      </c>
      <c r="G18" s="15"/>
      <c r="H18" s="617">
        <v>0</v>
      </c>
      <c r="I18" s="617">
        <v>6300</v>
      </c>
      <c r="J18" s="617">
        <v>0</v>
      </c>
      <c r="K18" s="617">
        <v>0</v>
      </c>
      <c r="L18" s="617">
        <v>0</v>
      </c>
      <c r="M18" s="617">
        <v>0</v>
      </c>
      <c r="N18" s="617">
        <v>0</v>
      </c>
      <c r="O18" s="617">
        <v>0</v>
      </c>
      <c r="P18" s="617">
        <v>0</v>
      </c>
      <c r="Q18" s="617">
        <v>12000</v>
      </c>
      <c r="R18" s="617"/>
      <c r="S18" s="617"/>
      <c r="T18" s="618"/>
      <c r="U18" s="619"/>
      <c r="V18" s="373">
        <f t="shared" si="0"/>
        <v>18300</v>
      </c>
      <c r="W18" s="17"/>
    </row>
    <row r="19" spans="1:23" ht="12" customHeight="1" x14ac:dyDescent="0.2">
      <c r="A19" s="6"/>
      <c r="B19" s="6"/>
      <c r="C19" s="13"/>
      <c r="D19" s="19">
        <f t="shared" si="1"/>
        <v>8</v>
      </c>
      <c r="E19" s="65" t="str">
        <f>IF(OR('Services - NHC'!E17="",'Services - NHC'!E17="[Enter service]"),"",'Services - NHC'!E17)</f>
        <v>Development services management</v>
      </c>
      <c r="F19" s="66" t="str">
        <f>IF(OR('Services - NHC'!F17="",'Services - NHC'!F17="[Select]"),"",'Services - NHC'!F17)</f>
        <v>Mixed</v>
      </c>
      <c r="G19" s="15"/>
      <c r="H19" s="617"/>
      <c r="I19" s="617"/>
      <c r="J19" s="617"/>
      <c r="K19" s="617"/>
      <c r="L19" s="617"/>
      <c r="M19" s="617"/>
      <c r="N19" s="617"/>
      <c r="O19" s="617"/>
      <c r="P19" s="617"/>
      <c r="Q19" s="617"/>
      <c r="R19" s="617"/>
      <c r="S19" s="617"/>
      <c r="T19" s="618"/>
      <c r="U19" s="619"/>
      <c r="V19" s="373">
        <f t="shared" si="0"/>
        <v>0</v>
      </c>
      <c r="W19" s="17"/>
    </row>
    <row r="20" spans="1:23" ht="12" customHeight="1" x14ac:dyDescent="0.2">
      <c r="A20" s="6"/>
      <c r="B20" s="6"/>
      <c r="C20" s="13"/>
      <c r="D20" s="19">
        <f t="shared" si="1"/>
        <v>9</v>
      </c>
      <c r="E20" s="65" t="str">
        <f>IF(OR('Services - NHC'!E18="",'Services - NHC'!E18="[Enter service]"),"",'Services - NHC'!E18)</f>
        <v>Economic development</v>
      </c>
      <c r="F20" s="66" t="str">
        <f>IF(OR('Services - NHC'!F18="",'Services - NHC'!F18="[Select]"),"",'Services - NHC'!F18)</f>
        <v>External</v>
      </c>
      <c r="G20" s="15"/>
      <c r="H20" s="617">
        <v>0</v>
      </c>
      <c r="I20" s="617">
        <v>0</v>
      </c>
      <c r="J20" s="617">
        <v>0</v>
      </c>
      <c r="K20" s="617">
        <v>0</v>
      </c>
      <c r="L20" s="617">
        <v>0</v>
      </c>
      <c r="M20" s="617">
        <v>0</v>
      </c>
      <c r="N20" s="617">
        <v>0</v>
      </c>
      <c r="O20" s="617">
        <v>0</v>
      </c>
      <c r="P20" s="617">
        <v>0</v>
      </c>
      <c r="Q20" s="617">
        <v>0</v>
      </c>
      <c r="R20" s="617"/>
      <c r="S20" s="617"/>
      <c r="T20" s="618"/>
      <c r="U20" s="619"/>
      <c r="V20" s="373">
        <f t="shared" si="0"/>
        <v>0</v>
      </c>
      <c r="W20" s="17"/>
    </row>
    <row r="21" spans="1:23" ht="12" customHeight="1" x14ac:dyDescent="0.2">
      <c r="A21" s="6"/>
      <c r="B21" s="6"/>
      <c r="C21" s="13"/>
      <c r="D21" s="19">
        <f t="shared" si="1"/>
        <v>10</v>
      </c>
      <c r="E21" s="65" t="str">
        <f>IF(OR('Services - NHC'!E19="",'Services - NHC'!E19="[Enter service]"),"",'Services - NHC'!E19)</f>
        <v>Emergency management</v>
      </c>
      <c r="F21" s="66" t="str">
        <f>IF(OR('Services - NHC'!F19="",'Services - NHC'!F19="[Select]"),"",'Services - NHC'!F19)</f>
        <v>Mixed</v>
      </c>
      <c r="G21" s="15"/>
      <c r="H21" s="617">
        <v>0</v>
      </c>
      <c r="I21" s="617">
        <v>3500</v>
      </c>
      <c r="J21" s="617">
        <v>0</v>
      </c>
      <c r="K21" s="617">
        <v>60000</v>
      </c>
      <c r="L21" s="617">
        <v>0</v>
      </c>
      <c r="M21" s="617">
        <v>0</v>
      </c>
      <c r="N21" s="617">
        <v>0</v>
      </c>
      <c r="O21" s="617">
        <v>0</v>
      </c>
      <c r="P21" s="617">
        <v>0</v>
      </c>
      <c r="Q21" s="617">
        <v>0</v>
      </c>
      <c r="R21" s="617"/>
      <c r="S21" s="617"/>
      <c r="T21" s="618"/>
      <c r="U21" s="619"/>
      <c r="V21" s="373">
        <f t="shared" si="0"/>
        <v>63500</v>
      </c>
      <c r="W21" s="17"/>
    </row>
    <row r="22" spans="1:23" ht="12" customHeight="1" x14ac:dyDescent="0.2">
      <c r="A22" s="6"/>
      <c r="B22" s="6"/>
      <c r="C22" s="13"/>
      <c r="D22" s="19">
        <f t="shared" si="1"/>
        <v>11</v>
      </c>
      <c r="E22" s="65" t="str">
        <f>IF(OR('Services - NHC'!E20="",'Services - NHC'!E20="[Enter service]"),"",'Services - NHC'!E20)</f>
        <v>Environment</v>
      </c>
      <c r="F22" s="66" t="str">
        <f>IF(OR('Services - NHC'!F20="",'Services - NHC'!F20="[Select]"),"",'Services - NHC'!F20)</f>
        <v>Mixed</v>
      </c>
      <c r="G22" s="15"/>
      <c r="H22" s="617">
        <v>2400</v>
      </c>
      <c r="I22" s="617">
        <v>0</v>
      </c>
      <c r="J22" s="617">
        <v>0</v>
      </c>
      <c r="K22" s="617">
        <v>21485</v>
      </c>
      <c r="L22" s="617">
        <v>0</v>
      </c>
      <c r="M22" s="617">
        <v>0</v>
      </c>
      <c r="N22" s="617">
        <v>0</v>
      </c>
      <c r="O22" s="617">
        <v>0</v>
      </c>
      <c r="P22" s="617">
        <v>0</v>
      </c>
      <c r="Q22" s="617">
        <v>0</v>
      </c>
      <c r="R22" s="617"/>
      <c r="S22" s="617"/>
      <c r="T22" s="618"/>
      <c r="U22" s="619"/>
      <c r="V22" s="373">
        <f t="shared" si="0"/>
        <v>23885</v>
      </c>
      <c r="W22" s="17"/>
    </row>
    <row r="23" spans="1:23" ht="12" customHeight="1" x14ac:dyDescent="0.2">
      <c r="A23" s="6"/>
      <c r="B23" s="6"/>
      <c r="C23" s="13"/>
      <c r="D23" s="19">
        <f t="shared" si="1"/>
        <v>12</v>
      </c>
      <c r="E23" s="65" t="str">
        <f>IF(OR('Services - NHC'!E21="",'Services - NHC'!E21="[Enter service]"),"",'Services - NHC'!E21)</f>
        <v>Family services &amp; partnerships</v>
      </c>
      <c r="F23" s="66" t="str">
        <f>IF(OR('Services - NHC'!F21="",'Services - NHC'!F21="[Select]"),"",'Services - NHC'!F21)</f>
        <v>External</v>
      </c>
      <c r="G23" s="15"/>
      <c r="H23" s="617">
        <v>0</v>
      </c>
      <c r="I23" s="617">
        <v>3000</v>
      </c>
      <c r="J23" s="617">
        <v>471614</v>
      </c>
      <c r="K23" s="617">
        <v>56626</v>
      </c>
      <c r="L23" s="617">
        <v>0</v>
      </c>
      <c r="M23" s="617">
        <v>0</v>
      </c>
      <c r="N23" s="617">
        <v>0</v>
      </c>
      <c r="O23" s="617">
        <v>0</v>
      </c>
      <c r="P23" s="617">
        <v>0</v>
      </c>
      <c r="Q23" s="617">
        <v>42750</v>
      </c>
      <c r="R23" s="617"/>
      <c r="S23" s="617"/>
      <c r="T23" s="618"/>
      <c r="U23" s="619"/>
      <c r="V23" s="373">
        <f t="shared" si="0"/>
        <v>573990</v>
      </c>
      <c r="W23" s="17"/>
    </row>
    <row r="24" spans="1:23" ht="12" customHeight="1" x14ac:dyDescent="0.2">
      <c r="A24" s="6"/>
      <c r="B24" s="6"/>
      <c r="C24" s="13"/>
      <c r="D24" s="19">
        <f t="shared" si="1"/>
        <v>13</v>
      </c>
      <c r="E24" s="65" t="str">
        <f>IF(OR('Services - NHC'!E22="",'Services - NHC'!E22="[Enter service]"),"",'Services - NHC'!E22)</f>
        <v>Field services</v>
      </c>
      <c r="F24" s="66" t="str">
        <f>IF(OR('Services - NHC'!F22="",'Services - NHC'!F22="[Select]"),"",'Services - NHC'!F22)</f>
        <v>External</v>
      </c>
      <c r="G24" s="15"/>
      <c r="H24" s="617">
        <v>0</v>
      </c>
      <c r="I24" s="617">
        <v>0</v>
      </c>
      <c r="J24" s="617">
        <v>0</v>
      </c>
      <c r="K24" s="617">
        <v>0</v>
      </c>
      <c r="L24" s="617">
        <v>0</v>
      </c>
      <c r="M24" s="617">
        <v>0</v>
      </c>
      <c r="N24" s="617">
        <v>0</v>
      </c>
      <c r="O24" s="617">
        <v>0</v>
      </c>
      <c r="P24" s="617">
        <v>0</v>
      </c>
      <c r="Q24" s="617">
        <v>0</v>
      </c>
      <c r="R24" s="617"/>
      <c r="S24" s="617"/>
      <c r="T24" s="618"/>
      <c r="U24" s="619"/>
      <c r="V24" s="373">
        <f t="shared" si="0"/>
        <v>0</v>
      </c>
      <c r="W24" s="17"/>
    </row>
    <row r="25" spans="1:23" ht="12" customHeight="1" x14ac:dyDescent="0.2">
      <c r="A25" s="6"/>
      <c r="B25" s="6"/>
      <c r="C25" s="13"/>
      <c r="D25" s="19">
        <f t="shared" si="1"/>
        <v>14</v>
      </c>
      <c r="E25" s="65" t="str">
        <f>IF(OR('Services - NHC'!E23="",'Services - NHC'!E23="[Enter service]"),"",'Services - NHC'!E23)</f>
        <v>Financial services</v>
      </c>
      <c r="F25" s="66" t="str">
        <f>IF(OR('Services - NHC'!F23="",'Services - NHC'!F23="[Select]"),"",'Services - NHC'!F23)</f>
        <v>Internal</v>
      </c>
      <c r="G25" s="15"/>
      <c r="H25" s="617">
        <v>0</v>
      </c>
      <c r="I25" s="617">
        <v>0</v>
      </c>
      <c r="J25" s="617">
        <v>1932724</v>
      </c>
      <c r="K25" s="617">
        <v>0</v>
      </c>
      <c r="L25" s="617">
        <v>0</v>
      </c>
      <c r="M25" s="617">
        <v>0</v>
      </c>
      <c r="N25" s="617">
        <v>0</v>
      </c>
      <c r="O25" s="617">
        <v>0</v>
      </c>
      <c r="P25" s="617">
        <v>0</v>
      </c>
      <c r="Q25" s="617">
        <v>208000</v>
      </c>
      <c r="R25" s="617"/>
      <c r="S25" s="617"/>
      <c r="T25" s="618"/>
      <c r="U25" s="619"/>
      <c r="V25" s="373">
        <f t="shared" si="0"/>
        <v>2140724</v>
      </c>
      <c r="W25" s="17"/>
    </row>
    <row r="26" spans="1:23" ht="12" customHeight="1" x14ac:dyDescent="0.2">
      <c r="A26" s="6"/>
      <c r="B26" s="6"/>
      <c r="C26" s="13"/>
      <c r="D26" s="19">
        <f t="shared" si="1"/>
        <v>15</v>
      </c>
      <c r="E26" s="65" t="str">
        <f>IF(OR('Services - NHC'!E24="",'Services - NHC'!E24="[Enter service]"),"",'Services - NHC'!E24)</f>
        <v>Governance</v>
      </c>
      <c r="F26" s="66" t="str">
        <f>IF(OR('Services - NHC'!F24="",'Services - NHC'!F24="[Select]"),"",'Services - NHC'!F24)</f>
        <v>Internal</v>
      </c>
      <c r="G26" s="15"/>
      <c r="H26" s="617"/>
      <c r="I26" s="617"/>
      <c r="J26" s="617"/>
      <c r="K26" s="617"/>
      <c r="L26" s="617"/>
      <c r="M26" s="617"/>
      <c r="N26" s="617"/>
      <c r="O26" s="617"/>
      <c r="P26" s="617"/>
      <c r="Q26" s="617"/>
      <c r="R26" s="617"/>
      <c r="S26" s="617"/>
      <c r="T26" s="618"/>
      <c r="U26" s="619"/>
      <c r="V26" s="373">
        <f t="shared" si="0"/>
        <v>0</v>
      </c>
      <c r="W26" s="17"/>
    </row>
    <row r="27" spans="1:23" ht="12" customHeight="1" x14ac:dyDescent="0.2">
      <c r="A27" s="6"/>
      <c r="B27" s="6"/>
      <c r="C27" s="13"/>
      <c r="D27" s="19">
        <f t="shared" si="1"/>
        <v>16</v>
      </c>
      <c r="E27" s="65" t="str">
        <f>IF(OR('Services - NHC'!E25="",'Services - NHC'!E25="[Enter service]"),"",'Services - NHC'!E25)</f>
        <v>Health</v>
      </c>
      <c r="F27" s="66" t="str">
        <f>IF(OR('Services - NHC'!F25="",'Services - NHC'!F25="[Select]"),"",'Services - NHC'!F25)</f>
        <v>External</v>
      </c>
      <c r="G27" s="15"/>
      <c r="H27" s="617">
        <v>40000</v>
      </c>
      <c r="I27" s="617">
        <v>112500</v>
      </c>
      <c r="J27" s="617">
        <v>13362</v>
      </c>
      <c r="K27" s="617">
        <v>0</v>
      </c>
      <c r="L27" s="617">
        <v>0</v>
      </c>
      <c r="M27" s="617">
        <v>0</v>
      </c>
      <c r="N27" s="617">
        <v>0</v>
      </c>
      <c r="O27" s="617">
        <v>0</v>
      </c>
      <c r="P27" s="617">
        <v>0</v>
      </c>
      <c r="Q27" s="617">
        <v>0</v>
      </c>
      <c r="R27" s="617"/>
      <c r="S27" s="617"/>
      <c r="T27" s="618"/>
      <c r="U27" s="619"/>
      <c r="V27" s="373">
        <f t="shared" si="0"/>
        <v>165862</v>
      </c>
      <c r="W27" s="17"/>
    </row>
    <row r="28" spans="1:23" ht="12" customHeight="1" x14ac:dyDescent="0.2">
      <c r="A28" s="6"/>
      <c r="B28" s="6"/>
      <c r="C28" s="13"/>
      <c r="D28" s="19">
        <f t="shared" si="1"/>
        <v>17</v>
      </c>
      <c r="E28" s="65" t="str">
        <f>IF(OR('Services - NHC'!E26="",'Services - NHC'!E26="[Enter service]"),"",'Services - NHC'!E26)</f>
        <v>Human resources</v>
      </c>
      <c r="F28" s="66" t="str">
        <f>IF(OR('Services - NHC'!F26="",'Services - NHC'!F26="[Select]"),"",'Services - NHC'!F26)</f>
        <v>Internal</v>
      </c>
      <c r="G28" s="15"/>
      <c r="H28" s="617">
        <v>0</v>
      </c>
      <c r="I28" s="617">
        <v>0</v>
      </c>
      <c r="J28" s="617">
        <v>0</v>
      </c>
      <c r="K28" s="617">
        <v>6500</v>
      </c>
      <c r="L28" s="617">
        <v>0</v>
      </c>
      <c r="M28" s="617">
        <v>0</v>
      </c>
      <c r="N28" s="617">
        <v>0</v>
      </c>
      <c r="O28" s="617">
        <v>0</v>
      </c>
      <c r="P28" s="617">
        <v>0</v>
      </c>
      <c r="Q28" s="617">
        <v>0</v>
      </c>
      <c r="R28" s="617"/>
      <c r="S28" s="617"/>
      <c r="T28" s="618"/>
      <c r="U28" s="619"/>
      <c r="V28" s="373">
        <f t="shared" si="0"/>
        <v>6500</v>
      </c>
      <c r="W28" s="17"/>
    </row>
    <row r="29" spans="1:23" ht="12" customHeight="1" x14ac:dyDescent="0.2">
      <c r="A29" s="6"/>
      <c r="B29" s="6"/>
      <c r="C29" s="13"/>
      <c r="D29" s="19">
        <f t="shared" si="1"/>
        <v>18</v>
      </c>
      <c r="E29" s="65" t="str">
        <f>IF(OR('Services - NHC'!E27="",'Services - NHC'!E27="[Enter service]"),"",'Services - NHC'!E27)</f>
        <v>Information technology</v>
      </c>
      <c r="F29" s="66" t="str">
        <f>IF(OR('Services - NHC'!F27="",'Services - NHC'!F27="[Select]"),"",'Services - NHC'!F27)</f>
        <v>Mixed</v>
      </c>
      <c r="G29" s="15"/>
      <c r="H29" s="617"/>
      <c r="I29" s="617"/>
      <c r="J29" s="617"/>
      <c r="K29" s="617"/>
      <c r="L29" s="617"/>
      <c r="M29" s="617"/>
      <c r="N29" s="617"/>
      <c r="O29" s="617"/>
      <c r="P29" s="617"/>
      <c r="Q29" s="617"/>
      <c r="R29" s="617"/>
      <c r="S29" s="617"/>
      <c r="T29" s="618"/>
      <c r="U29" s="619"/>
      <c r="V29" s="373">
        <f t="shared" si="0"/>
        <v>0</v>
      </c>
      <c r="W29" s="17"/>
    </row>
    <row r="30" spans="1:23" ht="12" customHeight="1" x14ac:dyDescent="0.2">
      <c r="A30" s="6"/>
      <c r="B30" s="6"/>
      <c r="C30" s="13"/>
      <c r="D30" s="19">
        <f t="shared" si="1"/>
        <v>19</v>
      </c>
      <c r="E30" s="65" t="str">
        <f>IF(OR('Services - NHC'!E28="",'Services - NHC'!E28="[Enter service]"),"",'Services - NHC'!E28)</f>
        <v>Infrastructure management</v>
      </c>
      <c r="F30" s="66" t="str">
        <f>IF(OR('Services - NHC'!F28="",'Services - NHC'!F28="[Select]"),"",'Services - NHC'!F28)</f>
        <v>External</v>
      </c>
      <c r="G30" s="15"/>
      <c r="H30" s="617">
        <v>0</v>
      </c>
      <c r="I30" s="617">
        <v>75000</v>
      </c>
      <c r="J30" s="617">
        <v>0</v>
      </c>
      <c r="K30" s="617">
        <v>0</v>
      </c>
      <c r="L30" s="617">
        <v>0</v>
      </c>
      <c r="M30" s="617">
        <v>0</v>
      </c>
      <c r="N30" s="617">
        <v>0</v>
      </c>
      <c r="O30" s="617">
        <v>0</v>
      </c>
      <c r="P30" s="617">
        <v>0</v>
      </c>
      <c r="Q30" s="617">
        <v>6000</v>
      </c>
      <c r="R30" s="617"/>
      <c r="S30" s="617"/>
      <c r="T30" s="618"/>
      <c r="U30" s="619"/>
      <c r="V30" s="373">
        <f t="shared" si="0"/>
        <v>81000</v>
      </c>
      <c r="W30" s="17"/>
    </row>
    <row r="31" spans="1:23" ht="12" customHeight="1" x14ac:dyDescent="0.2">
      <c r="A31" s="6"/>
      <c r="B31" s="6"/>
      <c r="C31" s="13"/>
      <c r="D31" s="19">
        <f t="shared" si="1"/>
        <v>20</v>
      </c>
      <c r="E31" s="65" t="str">
        <f>IF(OR('Services - NHC'!E29="",'Services - NHC'!E29="[Enter service]"),"",'Services - NHC'!E29)</f>
        <v>Local laws</v>
      </c>
      <c r="F31" s="66" t="str">
        <f>IF(OR('Services - NHC'!F29="",'Services - NHC'!F29="[Select]"),"",'Services - NHC'!F29)</f>
        <v>External</v>
      </c>
      <c r="G31" s="15"/>
      <c r="H31" s="617">
        <v>25500</v>
      </c>
      <c r="I31" s="617">
        <v>111600</v>
      </c>
      <c r="J31" s="617">
        <v>0</v>
      </c>
      <c r="K31" s="617">
        <v>0</v>
      </c>
      <c r="L31" s="617">
        <v>0</v>
      </c>
      <c r="M31" s="617">
        <v>0</v>
      </c>
      <c r="N31" s="617">
        <v>0</v>
      </c>
      <c r="O31" s="617">
        <v>0</v>
      </c>
      <c r="P31" s="617">
        <v>0</v>
      </c>
      <c r="Q31" s="617">
        <v>0</v>
      </c>
      <c r="R31" s="617"/>
      <c r="S31" s="617"/>
      <c r="T31" s="618"/>
      <c r="U31" s="619"/>
      <c r="V31" s="373">
        <f t="shared" si="0"/>
        <v>137100</v>
      </c>
      <c r="W31" s="17"/>
    </row>
    <row r="32" spans="1:23" ht="12" customHeight="1" x14ac:dyDescent="0.2">
      <c r="A32" s="6"/>
      <c r="B32" s="6"/>
      <c r="C32" s="13"/>
      <c r="D32" s="19">
        <f t="shared" si="1"/>
        <v>21</v>
      </c>
      <c r="E32" s="65" t="str">
        <f>IF(OR('Services - NHC'!E30="",'Services - NHC'!E30="[Enter service]"),"",'Services - NHC'!E30)</f>
        <v>Other community services</v>
      </c>
      <c r="F32" s="66" t="str">
        <f>IF(OR('Services - NHC'!F30="",'Services - NHC'!F30="[Select]"),"",'Services - NHC'!F30)</f>
        <v>External</v>
      </c>
      <c r="G32" s="15"/>
      <c r="H32" s="617">
        <v>0</v>
      </c>
      <c r="I32" s="617">
        <v>0</v>
      </c>
      <c r="J32" s="617">
        <v>0</v>
      </c>
      <c r="K32" s="617">
        <v>10000</v>
      </c>
      <c r="L32" s="617">
        <v>0</v>
      </c>
      <c r="M32" s="617">
        <v>0</v>
      </c>
      <c r="N32" s="617">
        <v>0</v>
      </c>
      <c r="O32" s="617">
        <v>0</v>
      </c>
      <c r="P32" s="617">
        <v>0</v>
      </c>
      <c r="Q32" s="617">
        <v>0</v>
      </c>
      <c r="R32" s="617"/>
      <c r="S32" s="617"/>
      <c r="T32" s="618"/>
      <c r="U32" s="619"/>
      <c r="V32" s="373">
        <f t="shared" si="0"/>
        <v>10000</v>
      </c>
      <c r="W32" s="17"/>
    </row>
    <row r="33" spans="1:23" ht="12" customHeight="1" x14ac:dyDescent="0.2">
      <c r="A33" s="6"/>
      <c r="B33" s="6"/>
      <c r="C33" s="13"/>
      <c r="D33" s="19">
        <f t="shared" si="1"/>
        <v>22</v>
      </c>
      <c r="E33" s="65" t="str">
        <f>IF(OR('Services - NHC'!E31="",'Services - NHC'!E31="[Enter service]"),"",'Services - NHC'!E31)</f>
        <v>Parks and gardens</v>
      </c>
      <c r="F33" s="66" t="str">
        <f>IF(OR('Services - NHC'!F31="",'Services - NHC'!F31="[Select]"),"",'Services - NHC'!F31)</f>
        <v>External</v>
      </c>
      <c r="G33" s="15"/>
      <c r="H33" s="617">
        <v>0</v>
      </c>
      <c r="I33" s="617">
        <v>0</v>
      </c>
      <c r="J33" s="617">
        <v>7000</v>
      </c>
      <c r="K33" s="617">
        <v>0</v>
      </c>
      <c r="L33" s="617">
        <v>0</v>
      </c>
      <c r="M33" s="617">
        <v>0</v>
      </c>
      <c r="N33" s="617">
        <v>0</v>
      </c>
      <c r="O33" s="617">
        <v>0</v>
      </c>
      <c r="P33" s="617">
        <v>0</v>
      </c>
      <c r="Q33" s="617">
        <v>0</v>
      </c>
      <c r="R33" s="617"/>
      <c r="S33" s="617"/>
      <c r="T33" s="618"/>
      <c r="U33" s="619"/>
      <c r="V33" s="373">
        <f t="shared" si="0"/>
        <v>7000</v>
      </c>
      <c r="W33" s="17"/>
    </row>
    <row r="34" spans="1:23" ht="12" customHeight="1" x14ac:dyDescent="0.2">
      <c r="A34" s="6"/>
      <c r="B34" s="6"/>
      <c r="C34" s="13"/>
      <c r="D34" s="19">
        <f t="shared" si="1"/>
        <v>23</v>
      </c>
      <c r="E34" s="65" t="str">
        <f>IF(OR('Services - NHC'!E32="",'Services - NHC'!E32="[Enter service]"),"",'Services - NHC'!E32)</f>
        <v>Revenue services</v>
      </c>
      <c r="F34" s="66" t="str">
        <f>IF(OR('Services - NHC'!F32="",'Services - NHC'!F32="[Select]"),"",'Services - NHC'!F32)</f>
        <v>Mixed</v>
      </c>
      <c r="G34" s="15"/>
      <c r="H34" s="617">
        <v>15000</v>
      </c>
      <c r="I34" s="617">
        <v>10000</v>
      </c>
      <c r="J34" s="617">
        <v>0</v>
      </c>
      <c r="K34" s="617">
        <v>51000</v>
      </c>
      <c r="L34" s="617">
        <v>0</v>
      </c>
      <c r="M34" s="617">
        <v>0</v>
      </c>
      <c r="N34" s="617">
        <v>0</v>
      </c>
      <c r="O34" s="617">
        <v>0</v>
      </c>
      <c r="P34" s="617">
        <v>0</v>
      </c>
      <c r="Q34" s="617">
        <v>36000</v>
      </c>
      <c r="R34" s="617"/>
      <c r="S34" s="617"/>
      <c r="T34" s="618"/>
      <c r="U34" s="619">
        <v>10899149</v>
      </c>
      <c r="V34" s="373">
        <f t="shared" si="0"/>
        <v>11011149</v>
      </c>
      <c r="W34" s="17"/>
    </row>
    <row r="35" spans="1:23" ht="12" customHeight="1" x14ac:dyDescent="0.2">
      <c r="A35" s="6"/>
      <c r="B35" s="6"/>
      <c r="C35" s="13"/>
      <c r="D35" s="19">
        <f t="shared" si="1"/>
        <v>24</v>
      </c>
      <c r="E35" s="65" t="str">
        <f>IF(OR('Services - NHC'!E33="",'Services - NHC'!E33="[Enter service]"),"",'Services - NHC'!E33)</f>
        <v>Risk management</v>
      </c>
      <c r="F35" s="66" t="str">
        <f>IF(OR('Services - NHC'!F33="",'Services - NHC'!F33="[Select]"),"",'Services - NHC'!F33)</f>
        <v>Mixed</v>
      </c>
      <c r="G35" s="15"/>
      <c r="H35" s="617"/>
      <c r="I35" s="617"/>
      <c r="J35" s="617"/>
      <c r="K35" s="617"/>
      <c r="L35" s="617"/>
      <c r="M35" s="617"/>
      <c r="N35" s="617"/>
      <c r="O35" s="617"/>
      <c r="P35" s="617"/>
      <c r="Q35" s="617"/>
      <c r="R35" s="617"/>
      <c r="S35" s="617"/>
      <c r="T35" s="618"/>
      <c r="U35" s="619"/>
      <c r="V35" s="373">
        <f t="shared" si="0"/>
        <v>0</v>
      </c>
      <c r="W35" s="17"/>
    </row>
    <row r="36" spans="1:23" ht="12" customHeight="1" x14ac:dyDescent="0.2">
      <c r="A36" s="6"/>
      <c r="B36" s="6"/>
      <c r="C36" s="13"/>
      <c r="D36" s="19">
        <f t="shared" si="1"/>
        <v>25</v>
      </c>
      <c r="E36" s="65" t="str">
        <f>IF(OR('Services - NHC'!E34="",'Services - NHC'!E34="[Enter service]"),"",'Services - NHC'!E34)</f>
        <v>Roads</v>
      </c>
      <c r="F36" s="66" t="str">
        <f>IF(OR('Services - NHC'!F34="",'Services - NHC'!F34="[Select]"),"",'Services - NHC'!F34)</f>
        <v>External</v>
      </c>
      <c r="G36" s="15"/>
      <c r="H36" s="617">
        <v>0</v>
      </c>
      <c r="I36" s="617">
        <v>0</v>
      </c>
      <c r="J36" s="617">
        <v>905671</v>
      </c>
      <c r="K36" s="617">
        <v>0</v>
      </c>
      <c r="L36" s="617">
        <v>0</v>
      </c>
      <c r="M36" s="617">
        <v>1254000</v>
      </c>
      <c r="N36" s="617">
        <v>0</v>
      </c>
      <c r="O36" s="617">
        <v>0</v>
      </c>
      <c r="P36" s="617">
        <v>0</v>
      </c>
      <c r="Q36" s="617">
        <v>25068</v>
      </c>
      <c r="R36" s="617"/>
      <c r="S36" s="617"/>
      <c r="T36" s="618"/>
      <c r="U36" s="619"/>
      <c r="V36" s="373">
        <f t="shared" si="0"/>
        <v>2184739</v>
      </c>
      <c r="W36" s="17"/>
    </row>
    <row r="37" spans="1:23" ht="12" customHeight="1" x14ac:dyDescent="0.2">
      <c r="A37" s="6"/>
      <c r="B37" s="6"/>
      <c r="C37" s="13"/>
      <c r="D37" s="19">
        <f t="shared" si="1"/>
        <v>26</v>
      </c>
      <c r="E37" s="65" t="str">
        <f>IF(OR('Services - NHC'!E35="",'Services - NHC'!E35="[Enter service]"),"",'Services - NHC'!E35)</f>
        <v>School crossing supervision</v>
      </c>
      <c r="F37" s="66" t="str">
        <f>IF(OR('Services - NHC'!F35="",'Services - NHC'!F35="[Select]"),"",'Services - NHC'!F35)</f>
        <v>External</v>
      </c>
      <c r="G37" s="15"/>
      <c r="H37" s="617">
        <v>0</v>
      </c>
      <c r="I37" s="617">
        <v>0</v>
      </c>
      <c r="J37" s="617">
        <v>30205</v>
      </c>
      <c r="K37" s="617">
        <v>0</v>
      </c>
      <c r="L37" s="617">
        <v>0</v>
      </c>
      <c r="M37" s="617">
        <v>0</v>
      </c>
      <c r="N37" s="617">
        <v>0</v>
      </c>
      <c r="O37" s="617">
        <v>0</v>
      </c>
      <c r="P37" s="617">
        <v>0</v>
      </c>
      <c r="Q37" s="617">
        <v>0</v>
      </c>
      <c r="R37" s="617"/>
      <c r="S37" s="617"/>
      <c r="T37" s="618"/>
      <c r="U37" s="619"/>
      <c r="V37" s="373">
        <f t="shared" si="0"/>
        <v>30205</v>
      </c>
      <c r="W37" s="17"/>
    </row>
    <row r="38" spans="1:23" ht="12" customHeight="1" x14ac:dyDescent="0.2">
      <c r="A38" s="6"/>
      <c r="B38" s="6"/>
      <c r="C38" s="13"/>
      <c r="D38" s="19">
        <f t="shared" si="1"/>
        <v>27</v>
      </c>
      <c r="E38" s="65" t="str">
        <f>IF(OR('Services - NHC'!E36="",'Services - NHC'!E36="[Enter service]"),"",'Services - NHC'!E36)</f>
        <v>Sport and recreation</v>
      </c>
      <c r="F38" s="66" t="str">
        <f>IF(OR('Services - NHC'!F36="",'Services - NHC'!F36="[Select]"),"",'Services - NHC'!F36)</f>
        <v>External</v>
      </c>
      <c r="G38" s="15"/>
      <c r="H38" s="617">
        <v>0</v>
      </c>
      <c r="I38" s="617">
        <v>46200</v>
      </c>
      <c r="J38" s="617">
        <v>0</v>
      </c>
      <c r="K38" s="617">
        <v>10000</v>
      </c>
      <c r="L38" s="617">
        <v>0</v>
      </c>
      <c r="M38" s="617">
        <f>3828000-3578000</f>
        <v>250000</v>
      </c>
      <c r="N38" s="617">
        <v>0</v>
      </c>
      <c r="O38" s="617">
        <v>0</v>
      </c>
      <c r="P38" s="617">
        <v>0</v>
      </c>
      <c r="Q38" s="617">
        <v>70000</v>
      </c>
      <c r="R38" s="617"/>
      <c r="S38" s="617"/>
      <c r="T38" s="618"/>
      <c r="U38" s="619"/>
      <c r="V38" s="373">
        <f t="shared" si="0"/>
        <v>376200</v>
      </c>
      <c r="W38" s="17"/>
    </row>
    <row r="39" spans="1:23" ht="12" customHeight="1" x14ac:dyDescent="0.2">
      <c r="A39" s="6"/>
      <c r="B39" s="6"/>
      <c r="C39" s="13"/>
      <c r="D39" s="19">
        <f t="shared" si="1"/>
        <v>28</v>
      </c>
      <c r="E39" s="65" t="str">
        <f>IF(OR('Services - NHC'!E37="",'Services - NHC'!E37="[Enter service]"),"",'Services - NHC'!E37)</f>
        <v>Statutory planning</v>
      </c>
      <c r="F39" s="66" t="str">
        <f>IF(OR('Services - NHC'!F37="",'Services - NHC'!F37="[Select]"),"",'Services - NHC'!F37)</f>
        <v>External</v>
      </c>
      <c r="G39" s="15"/>
      <c r="H39" s="617">
        <v>180000</v>
      </c>
      <c r="I39" s="617">
        <v>0</v>
      </c>
      <c r="J39" s="617">
        <v>0</v>
      </c>
      <c r="K39" s="617">
        <v>100000</v>
      </c>
      <c r="L39" s="617">
        <v>0</v>
      </c>
      <c r="M39" s="617">
        <v>0</v>
      </c>
      <c r="N39" s="617">
        <v>0</v>
      </c>
      <c r="O39" s="617">
        <v>0</v>
      </c>
      <c r="P39" s="617">
        <v>0</v>
      </c>
      <c r="Q39" s="617">
        <v>0</v>
      </c>
      <c r="R39" s="617"/>
      <c r="S39" s="617"/>
      <c r="T39" s="618"/>
      <c r="U39" s="619"/>
      <c r="V39" s="373">
        <f t="shared" si="0"/>
        <v>280000</v>
      </c>
      <c r="W39" s="17"/>
    </row>
    <row r="40" spans="1:23" ht="12" customHeight="1" x14ac:dyDescent="0.2">
      <c r="A40" s="6"/>
      <c r="B40" s="6"/>
      <c r="C40" s="13"/>
      <c r="D40" s="19">
        <f t="shared" si="1"/>
        <v>29</v>
      </c>
      <c r="E40" s="65" t="str">
        <f>IF(OR('Services - NHC'!E38="",'Services - NHC'!E38="[Enter service]"),"",'Services - NHC'!E38)</f>
        <v>Strategic planning</v>
      </c>
      <c r="F40" s="66" t="str">
        <f>IF(OR('Services - NHC'!F38="",'Services - NHC'!F38="[Select]"),"",'Services - NHC'!F38)</f>
        <v>Mixed</v>
      </c>
      <c r="G40" s="15"/>
      <c r="H40" s="617">
        <v>0</v>
      </c>
      <c r="I40" s="617">
        <v>0</v>
      </c>
      <c r="J40" s="617">
        <v>0</v>
      </c>
      <c r="K40" s="617">
        <v>0</v>
      </c>
      <c r="L40" s="617">
        <v>0</v>
      </c>
      <c r="M40" s="617">
        <v>0</v>
      </c>
      <c r="N40" s="617">
        <v>0</v>
      </c>
      <c r="O40" s="617">
        <v>0</v>
      </c>
      <c r="P40" s="617">
        <v>0</v>
      </c>
      <c r="Q40" s="617">
        <v>0</v>
      </c>
      <c r="R40" s="617"/>
      <c r="S40" s="617"/>
      <c r="T40" s="618"/>
      <c r="U40" s="619"/>
      <c r="V40" s="373">
        <f t="shared" si="0"/>
        <v>0</v>
      </c>
      <c r="W40" s="17"/>
    </row>
    <row r="41" spans="1:23" ht="12" customHeight="1" x14ac:dyDescent="0.2">
      <c r="A41" s="6"/>
      <c r="B41" s="6"/>
      <c r="C41" s="13"/>
      <c r="D41" s="19">
        <f t="shared" si="1"/>
        <v>30</v>
      </c>
      <c r="E41" s="65" t="str">
        <f>IF(OR('Services - NHC'!E39="",'Services - NHC'!E39="[Enter service]"),"",'Services - NHC'!E39)</f>
        <v>Tourism and events</v>
      </c>
      <c r="F41" s="66" t="str">
        <f>IF(OR('Services - NHC'!F39="",'Services - NHC'!F39="[Select]"),"",'Services - NHC'!F39)</f>
        <v>External</v>
      </c>
      <c r="G41" s="15"/>
      <c r="H41" s="617">
        <v>0</v>
      </c>
      <c r="I41" s="617">
        <v>20000</v>
      </c>
      <c r="J41" s="617">
        <v>0</v>
      </c>
      <c r="K41" s="617">
        <v>0</v>
      </c>
      <c r="L41" s="617">
        <v>0</v>
      </c>
      <c r="M41" s="617">
        <v>0</v>
      </c>
      <c r="N41" s="617">
        <v>5000</v>
      </c>
      <c r="O41" s="617">
        <v>0</v>
      </c>
      <c r="P41" s="617">
        <v>0</v>
      </c>
      <c r="Q41" s="617">
        <v>0</v>
      </c>
      <c r="R41" s="617"/>
      <c r="S41" s="617"/>
      <c r="T41" s="618"/>
      <c r="U41" s="619"/>
      <c r="V41" s="373">
        <f t="shared" si="0"/>
        <v>25000</v>
      </c>
      <c r="W41" s="17"/>
    </row>
    <row r="42" spans="1:23" ht="12" customHeight="1" x14ac:dyDescent="0.2">
      <c r="A42" s="6"/>
      <c r="B42" s="6"/>
      <c r="C42" s="13"/>
      <c r="D42" s="19">
        <f t="shared" si="1"/>
        <v>31</v>
      </c>
      <c r="E42" s="65" t="str">
        <f>IF(OR('Services - NHC'!E40="",'Services - NHC'!E40="[Enter service]"),"",'Services - NHC'!E40)</f>
        <v>Waste management</v>
      </c>
      <c r="F42" s="66" t="str">
        <f>IF(OR('Services - NHC'!F40="",'Services - NHC'!F40="[Select]"),"",'Services - NHC'!F40)</f>
        <v>External</v>
      </c>
      <c r="G42" s="15"/>
      <c r="H42" s="617">
        <v>0</v>
      </c>
      <c r="I42" s="617">
        <v>122000</v>
      </c>
      <c r="J42" s="617">
        <v>0</v>
      </c>
      <c r="K42" s="617">
        <v>0</v>
      </c>
      <c r="L42" s="617">
        <v>0</v>
      </c>
      <c r="M42" s="617">
        <v>0</v>
      </c>
      <c r="N42" s="617">
        <v>0</v>
      </c>
      <c r="O42" s="617">
        <v>0</v>
      </c>
      <c r="P42" s="617">
        <v>0</v>
      </c>
      <c r="Q42" s="617">
        <v>0</v>
      </c>
      <c r="R42" s="617"/>
      <c r="S42" s="617"/>
      <c r="T42" s="618"/>
      <c r="U42" s="619">
        <v>2100496</v>
      </c>
      <c r="V42" s="373">
        <f t="shared" si="0"/>
        <v>2222496</v>
      </c>
      <c r="W42" s="17"/>
    </row>
    <row r="43" spans="1:23" ht="12" customHeight="1" x14ac:dyDescent="0.2">
      <c r="A43" s="6"/>
      <c r="B43" s="6"/>
      <c r="C43" s="13"/>
      <c r="D43" s="19">
        <f t="shared" si="1"/>
        <v>32</v>
      </c>
      <c r="E43" s="65" t="str">
        <f>IF(OR('Services - NHC'!E41="",'Services - NHC'!E41="[Enter service]"),"",'Services - NHC'!E41)</f>
        <v/>
      </c>
      <c r="F43" s="66" t="str">
        <f>IF(OR('Services - NHC'!F41="",'Services - NHC'!F41="[Select]"),"",'Services - NHC'!F41)</f>
        <v/>
      </c>
      <c r="G43" s="15"/>
      <c r="H43" s="617"/>
      <c r="I43" s="617"/>
      <c r="J43" s="617"/>
      <c r="K43" s="617"/>
      <c r="L43" s="617"/>
      <c r="M43" s="617"/>
      <c r="N43" s="617"/>
      <c r="O43" s="617"/>
      <c r="P43" s="617"/>
      <c r="Q43" s="617"/>
      <c r="R43" s="617"/>
      <c r="S43" s="617"/>
      <c r="T43" s="618"/>
      <c r="U43" s="619"/>
      <c r="V43" s="373">
        <f t="shared" si="0"/>
        <v>0</v>
      </c>
      <c r="W43" s="17"/>
    </row>
    <row r="44" spans="1:23" ht="12" customHeight="1" x14ac:dyDescent="0.2">
      <c r="A44" s="6"/>
      <c r="B44" s="6"/>
      <c r="C44" s="13"/>
      <c r="D44" s="19">
        <f t="shared" si="1"/>
        <v>33</v>
      </c>
      <c r="E44" s="65" t="str">
        <f>IF(OR('Services - NHC'!E42="",'Services - NHC'!E42="[Enter service]"),"",'Services - NHC'!E42)</f>
        <v/>
      </c>
      <c r="F44" s="66" t="str">
        <f>IF(OR('Services - NHC'!F42="",'Services - NHC'!F42="[Select]"),"",'Services - NHC'!F42)</f>
        <v/>
      </c>
      <c r="G44" s="15"/>
      <c r="H44" s="617"/>
      <c r="I44" s="617"/>
      <c r="J44" s="617"/>
      <c r="K44" s="617"/>
      <c r="L44" s="617"/>
      <c r="M44" s="617"/>
      <c r="N44" s="617"/>
      <c r="O44" s="617"/>
      <c r="P44" s="617"/>
      <c r="Q44" s="617"/>
      <c r="R44" s="617"/>
      <c r="S44" s="617"/>
      <c r="T44" s="618"/>
      <c r="U44" s="619"/>
      <c r="V44" s="373">
        <f t="shared" ref="V44:V75" si="2">SUM(H44:U44)</f>
        <v>0</v>
      </c>
      <c r="W44" s="17"/>
    </row>
    <row r="45" spans="1:23" ht="12" customHeight="1" x14ac:dyDescent="0.2">
      <c r="A45" s="6"/>
      <c r="B45" s="6"/>
      <c r="C45" s="13"/>
      <c r="D45" s="19">
        <f t="shared" si="1"/>
        <v>34</v>
      </c>
      <c r="E45" s="65" t="str">
        <f>IF(OR('Services - NHC'!E43="",'Services - NHC'!E43="[Enter service]"),"",'Services - NHC'!E43)</f>
        <v/>
      </c>
      <c r="F45" s="66" t="str">
        <f>IF(OR('Services - NHC'!F43="",'Services - NHC'!F43="[Select]"),"",'Services - NHC'!F43)</f>
        <v/>
      </c>
      <c r="G45" s="15"/>
      <c r="H45" s="617"/>
      <c r="I45" s="617"/>
      <c r="J45" s="617"/>
      <c r="K45" s="617"/>
      <c r="L45" s="617"/>
      <c r="M45" s="617"/>
      <c r="N45" s="617"/>
      <c r="O45" s="617"/>
      <c r="P45" s="617"/>
      <c r="Q45" s="617"/>
      <c r="R45" s="617"/>
      <c r="S45" s="617"/>
      <c r="T45" s="618"/>
      <c r="U45" s="619"/>
      <c r="V45" s="373">
        <f t="shared" si="2"/>
        <v>0</v>
      </c>
      <c r="W45" s="17"/>
    </row>
    <row r="46" spans="1:23" ht="12" customHeight="1" x14ac:dyDescent="0.2">
      <c r="A46" s="6"/>
      <c r="B46" s="6"/>
      <c r="C46" s="13"/>
      <c r="D46" s="19">
        <f t="shared" si="1"/>
        <v>35</v>
      </c>
      <c r="E46" s="65" t="str">
        <f>IF(OR('Services - NHC'!E44="",'Services - NHC'!E44="[Enter service]"),"",'Services - NHC'!E44)</f>
        <v/>
      </c>
      <c r="F46" s="66" t="str">
        <f>IF(OR('Services - NHC'!F44="",'Services - NHC'!F44="[Select]"),"",'Services - NHC'!F44)</f>
        <v/>
      </c>
      <c r="G46" s="15"/>
      <c r="H46" s="617"/>
      <c r="I46" s="617"/>
      <c r="J46" s="617"/>
      <c r="K46" s="617"/>
      <c r="L46" s="617"/>
      <c r="M46" s="617"/>
      <c r="N46" s="617"/>
      <c r="O46" s="617"/>
      <c r="P46" s="617"/>
      <c r="Q46" s="617"/>
      <c r="R46" s="617"/>
      <c r="S46" s="617"/>
      <c r="T46" s="618"/>
      <c r="U46" s="619"/>
      <c r="V46" s="373">
        <f t="shared" si="2"/>
        <v>0</v>
      </c>
      <c r="W46" s="17"/>
    </row>
    <row r="47" spans="1:23" ht="12" customHeight="1" x14ac:dyDescent="0.2">
      <c r="A47" s="6"/>
      <c r="B47" s="6"/>
      <c r="C47" s="13"/>
      <c r="D47" s="19">
        <f t="shared" si="1"/>
        <v>36</v>
      </c>
      <c r="E47" s="65" t="str">
        <f>IF(OR('Services - NHC'!E45="",'Services - NHC'!E45="[Enter service]"),"",'Services - NHC'!E45)</f>
        <v/>
      </c>
      <c r="F47" s="66" t="str">
        <f>IF(OR('Services - NHC'!F45="",'Services - NHC'!F45="[Select]"),"",'Services - NHC'!F45)</f>
        <v/>
      </c>
      <c r="G47" s="15"/>
      <c r="H47" s="617"/>
      <c r="I47" s="617"/>
      <c r="J47" s="617"/>
      <c r="K47" s="617"/>
      <c r="L47" s="617"/>
      <c r="M47" s="617"/>
      <c r="N47" s="617"/>
      <c r="O47" s="617"/>
      <c r="P47" s="617"/>
      <c r="Q47" s="617"/>
      <c r="R47" s="617"/>
      <c r="S47" s="617"/>
      <c r="T47" s="618"/>
      <c r="U47" s="619"/>
      <c r="V47" s="373">
        <f t="shared" si="2"/>
        <v>0</v>
      </c>
      <c r="W47" s="17"/>
    </row>
    <row r="48" spans="1:23" ht="12" customHeight="1" x14ac:dyDescent="0.2">
      <c r="A48" s="6"/>
      <c r="B48" s="6"/>
      <c r="C48" s="13"/>
      <c r="D48" s="19">
        <f t="shared" si="1"/>
        <v>37</v>
      </c>
      <c r="E48" s="65" t="str">
        <f>IF(OR('Services - NHC'!E46="",'Services - NHC'!E46="[Enter service]"),"",'Services - NHC'!E46)</f>
        <v/>
      </c>
      <c r="F48" s="66" t="str">
        <f>IF(OR('Services - NHC'!F46="",'Services - NHC'!F46="[Select]"),"",'Services - NHC'!F46)</f>
        <v/>
      </c>
      <c r="G48" s="15"/>
      <c r="H48" s="617"/>
      <c r="I48" s="617"/>
      <c r="J48" s="617"/>
      <c r="K48" s="617"/>
      <c r="L48" s="617"/>
      <c r="M48" s="617"/>
      <c r="N48" s="617"/>
      <c r="O48" s="617"/>
      <c r="P48" s="617"/>
      <c r="Q48" s="617"/>
      <c r="R48" s="617"/>
      <c r="S48" s="617"/>
      <c r="T48" s="618"/>
      <c r="U48" s="619"/>
      <c r="V48" s="373">
        <f t="shared" si="2"/>
        <v>0</v>
      </c>
      <c r="W48" s="17"/>
    </row>
    <row r="49" spans="1:23" ht="12" customHeight="1" x14ac:dyDescent="0.2">
      <c r="A49" s="6"/>
      <c r="B49" s="6"/>
      <c r="C49" s="13"/>
      <c r="D49" s="19">
        <f t="shared" si="1"/>
        <v>38</v>
      </c>
      <c r="E49" s="65" t="str">
        <f>IF(OR('Services - NHC'!E47="",'Services - NHC'!E47="[Enter service]"),"",'Services - NHC'!E47)</f>
        <v/>
      </c>
      <c r="F49" s="66" t="str">
        <f>IF(OR('Services - NHC'!F47="",'Services - NHC'!F47="[Select]"),"",'Services - NHC'!F47)</f>
        <v/>
      </c>
      <c r="G49" s="15"/>
      <c r="H49" s="617"/>
      <c r="I49" s="617"/>
      <c r="J49" s="617"/>
      <c r="K49" s="617"/>
      <c r="L49" s="617"/>
      <c r="M49" s="617"/>
      <c r="N49" s="617"/>
      <c r="O49" s="617"/>
      <c r="P49" s="617"/>
      <c r="Q49" s="617"/>
      <c r="R49" s="617"/>
      <c r="S49" s="617"/>
      <c r="T49" s="618"/>
      <c r="U49" s="619"/>
      <c r="V49" s="373">
        <f t="shared" si="2"/>
        <v>0</v>
      </c>
      <c r="W49" s="17"/>
    </row>
    <row r="50" spans="1:23" ht="12" customHeight="1" x14ac:dyDescent="0.2">
      <c r="A50" s="6"/>
      <c r="B50" s="6"/>
      <c r="C50" s="13"/>
      <c r="D50" s="19">
        <f t="shared" si="1"/>
        <v>39</v>
      </c>
      <c r="E50" s="65" t="str">
        <f>IF(OR('Services - NHC'!E48="",'Services - NHC'!E48="[Enter service]"),"",'Services - NHC'!E48)</f>
        <v/>
      </c>
      <c r="F50" s="66" t="str">
        <f>IF(OR('Services - NHC'!F48="",'Services - NHC'!F48="[Select]"),"",'Services - NHC'!F48)</f>
        <v/>
      </c>
      <c r="G50" s="15"/>
      <c r="H50" s="617"/>
      <c r="I50" s="617"/>
      <c r="J50" s="617"/>
      <c r="K50" s="617"/>
      <c r="L50" s="617"/>
      <c r="M50" s="617"/>
      <c r="N50" s="617"/>
      <c r="O50" s="617"/>
      <c r="P50" s="617"/>
      <c r="Q50" s="617"/>
      <c r="R50" s="617"/>
      <c r="S50" s="617"/>
      <c r="T50" s="618"/>
      <c r="U50" s="619"/>
      <c r="V50" s="373">
        <f t="shared" si="2"/>
        <v>0</v>
      </c>
      <c r="W50" s="17"/>
    </row>
    <row r="51" spans="1:23" ht="12" customHeight="1" x14ac:dyDescent="0.2">
      <c r="A51" s="6"/>
      <c r="B51" s="6"/>
      <c r="C51" s="13"/>
      <c r="D51" s="19">
        <f t="shared" si="1"/>
        <v>40</v>
      </c>
      <c r="E51" s="65" t="str">
        <f>IF(OR('Services - NHC'!E49="",'Services - NHC'!E49="[Enter service]"),"",'Services - NHC'!E49)</f>
        <v/>
      </c>
      <c r="F51" s="66" t="str">
        <f>IF(OR('Services - NHC'!F49="",'Services - NHC'!F49="[Select]"),"",'Services - NHC'!F49)</f>
        <v/>
      </c>
      <c r="G51" s="15"/>
      <c r="H51" s="617"/>
      <c r="I51" s="617"/>
      <c r="J51" s="617"/>
      <c r="K51" s="617"/>
      <c r="L51" s="617"/>
      <c r="M51" s="617"/>
      <c r="N51" s="617"/>
      <c r="O51" s="617"/>
      <c r="P51" s="617"/>
      <c r="Q51" s="617"/>
      <c r="R51" s="617"/>
      <c r="S51" s="617"/>
      <c r="T51" s="618"/>
      <c r="U51" s="619"/>
      <c r="V51" s="373">
        <f t="shared" si="2"/>
        <v>0</v>
      </c>
      <c r="W51" s="17"/>
    </row>
    <row r="52" spans="1:23" ht="12" customHeight="1" x14ac:dyDescent="0.2">
      <c r="A52" s="6"/>
      <c r="B52" s="6"/>
      <c r="C52" s="13"/>
      <c r="D52" s="19">
        <f t="shared" si="1"/>
        <v>41</v>
      </c>
      <c r="E52" s="65" t="str">
        <f>IF(OR('Services - NHC'!E50="",'Services - NHC'!E50="[Enter service]"),"",'Services - NHC'!E50)</f>
        <v/>
      </c>
      <c r="F52" s="66" t="str">
        <f>IF(OR('Services - NHC'!F50="",'Services - NHC'!F50="[Select]"),"",'Services - NHC'!F50)</f>
        <v/>
      </c>
      <c r="G52" s="15"/>
      <c r="H52" s="617"/>
      <c r="I52" s="617"/>
      <c r="J52" s="617"/>
      <c r="K52" s="617"/>
      <c r="L52" s="617"/>
      <c r="M52" s="617"/>
      <c r="N52" s="617"/>
      <c r="O52" s="617"/>
      <c r="P52" s="617"/>
      <c r="Q52" s="617"/>
      <c r="R52" s="617"/>
      <c r="S52" s="617"/>
      <c r="T52" s="618"/>
      <c r="U52" s="619"/>
      <c r="V52" s="373">
        <f t="shared" si="2"/>
        <v>0</v>
      </c>
      <c r="W52" s="17"/>
    </row>
    <row r="53" spans="1:23" ht="12" customHeight="1" x14ac:dyDescent="0.2">
      <c r="A53" s="6"/>
      <c r="B53" s="6"/>
      <c r="C53" s="13"/>
      <c r="D53" s="19">
        <f t="shared" si="1"/>
        <v>42</v>
      </c>
      <c r="E53" s="65" t="str">
        <f>IF(OR('Services - NHC'!E51="",'Services - NHC'!E51="[Enter service]"),"",'Services - NHC'!E51)</f>
        <v/>
      </c>
      <c r="F53" s="66" t="str">
        <f>IF(OR('Services - NHC'!F51="",'Services - NHC'!F51="[Select]"),"",'Services - NHC'!F51)</f>
        <v/>
      </c>
      <c r="G53" s="15"/>
      <c r="H53" s="617"/>
      <c r="I53" s="617"/>
      <c r="J53" s="617"/>
      <c r="K53" s="617"/>
      <c r="L53" s="617"/>
      <c r="M53" s="617"/>
      <c r="N53" s="617"/>
      <c r="O53" s="617"/>
      <c r="P53" s="617"/>
      <c r="Q53" s="617"/>
      <c r="R53" s="617"/>
      <c r="S53" s="617"/>
      <c r="T53" s="618"/>
      <c r="U53" s="619"/>
      <c r="V53" s="373">
        <f t="shared" si="2"/>
        <v>0</v>
      </c>
      <c r="W53" s="17"/>
    </row>
    <row r="54" spans="1:23" ht="12" customHeight="1" x14ac:dyDescent="0.2">
      <c r="A54" s="6"/>
      <c r="B54" s="6"/>
      <c r="C54" s="13"/>
      <c r="D54" s="19">
        <f t="shared" si="1"/>
        <v>43</v>
      </c>
      <c r="E54" s="65" t="str">
        <f>IF(OR('Services - NHC'!E52="",'Services - NHC'!E52="[Enter service]"),"",'Services - NHC'!E52)</f>
        <v/>
      </c>
      <c r="F54" s="66" t="str">
        <f>IF(OR('Services - NHC'!F52="",'Services - NHC'!F52="[Select]"),"",'Services - NHC'!F52)</f>
        <v/>
      </c>
      <c r="G54" s="15"/>
      <c r="H54" s="617"/>
      <c r="I54" s="617"/>
      <c r="J54" s="617"/>
      <c r="K54" s="617"/>
      <c r="L54" s="617"/>
      <c r="M54" s="617"/>
      <c r="N54" s="617"/>
      <c r="O54" s="617"/>
      <c r="P54" s="617"/>
      <c r="Q54" s="617"/>
      <c r="R54" s="617"/>
      <c r="S54" s="617"/>
      <c r="T54" s="618"/>
      <c r="U54" s="619"/>
      <c r="V54" s="373">
        <f t="shared" si="2"/>
        <v>0</v>
      </c>
      <c r="W54" s="17"/>
    </row>
    <row r="55" spans="1:23" ht="12" customHeight="1" x14ac:dyDescent="0.2">
      <c r="A55" s="6"/>
      <c r="B55" s="6"/>
      <c r="C55" s="13"/>
      <c r="D55" s="19">
        <f t="shared" si="1"/>
        <v>44</v>
      </c>
      <c r="E55" s="65" t="str">
        <f>IF(OR('Services - NHC'!E53="",'Services - NHC'!E53="[Enter service]"),"",'Services - NHC'!E53)</f>
        <v/>
      </c>
      <c r="F55" s="66" t="str">
        <f>IF(OR('Services - NHC'!F53="",'Services - NHC'!F53="[Select]"),"",'Services - NHC'!F53)</f>
        <v/>
      </c>
      <c r="G55" s="15"/>
      <c r="H55" s="617"/>
      <c r="I55" s="617"/>
      <c r="J55" s="617"/>
      <c r="K55" s="617"/>
      <c r="L55" s="617"/>
      <c r="M55" s="617"/>
      <c r="N55" s="617"/>
      <c r="O55" s="617"/>
      <c r="P55" s="617"/>
      <c r="Q55" s="617"/>
      <c r="R55" s="617"/>
      <c r="S55" s="617"/>
      <c r="T55" s="618"/>
      <c r="U55" s="619"/>
      <c r="V55" s="373">
        <f t="shared" si="2"/>
        <v>0</v>
      </c>
      <c r="W55" s="17"/>
    </row>
    <row r="56" spans="1:23" ht="12" customHeight="1" x14ac:dyDescent="0.2">
      <c r="A56" s="6"/>
      <c r="B56" s="6"/>
      <c r="C56" s="13"/>
      <c r="D56" s="19">
        <f t="shared" si="1"/>
        <v>45</v>
      </c>
      <c r="E56" s="65" t="str">
        <f>IF(OR('Services - NHC'!E54="",'Services - NHC'!E54="[Enter service]"),"",'Services - NHC'!E54)</f>
        <v/>
      </c>
      <c r="F56" s="66" t="str">
        <f>IF(OR('Services - NHC'!F54="",'Services - NHC'!F54="[Select]"),"",'Services - NHC'!F54)</f>
        <v/>
      </c>
      <c r="G56" s="15"/>
      <c r="H56" s="617"/>
      <c r="I56" s="617"/>
      <c r="J56" s="617"/>
      <c r="K56" s="617"/>
      <c r="L56" s="617"/>
      <c r="M56" s="617"/>
      <c r="N56" s="617"/>
      <c r="O56" s="617"/>
      <c r="P56" s="617"/>
      <c r="Q56" s="617"/>
      <c r="R56" s="617"/>
      <c r="S56" s="617"/>
      <c r="T56" s="618"/>
      <c r="U56" s="619"/>
      <c r="V56" s="373">
        <f t="shared" si="2"/>
        <v>0</v>
      </c>
      <c r="W56" s="17"/>
    </row>
    <row r="57" spans="1:23" ht="12" customHeight="1" x14ac:dyDescent="0.2">
      <c r="A57" s="6"/>
      <c r="B57" s="6"/>
      <c r="C57" s="13"/>
      <c r="D57" s="19">
        <f t="shared" si="1"/>
        <v>46</v>
      </c>
      <c r="E57" s="65" t="str">
        <f>IF(OR('Services - NHC'!E55="",'Services - NHC'!E55="[Enter service]"),"",'Services - NHC'!E55)</f>
        <v/>
      </c>
      <c r="F57" s="66" t="str">
        <f>IF(OR('Services - NHC'!F55="",'Services - NHC'!F55="[Select]"),"",'Services - NHC'!F55)</f>
        <v/>
      </c>
      <c r="G57" s="15"/>
      <c r="H57" s="617"/>
      <c r="I57" s="617"/>
      <c r="J57" s="617"/>
      <c r="K57" s="617"/>
      <c r="L57" s="617"/>
      <c r="M57" s="617"/>
      <c r="N57" s="617"/>
      <c r="O57" s="617"/>
      <c r="P57" s="617"/>
      <c r="Q57" s="617"/>
      <c r="R57" s="617"/>
      <c r="S57" s="617"/>
      <c r="T57" s="618"/>
      <c r="U57" s="619"/>
      <c r="V57" s="373">
        <f t="shared" si="2"/>
        <v>0</v>
      </c>
      <c r="W57" s="17"/>
    </row>
    <row r="58" spans="1:23" ht="12" customHeight="1" x14ac:dyDescent="0.2">
      <c r="A58" s="6"/>
      <c r="B58" s="6"/>
      <c r="C58" s="13"/>
      <c r="D58" s="19">
        <f t="shared" si="1"/>
        <v>47</v>
      </c>
      <c r="E58" s="65" t="str">
        <f>IF(OR('Services - NHC'!E56="",'Services - NHC'!E56="[Enter service]"),"",'Services - NHC'!E56)</f>
        <v/>
      </c>
      <c r="F58" s="66" t="str">
        <f>IF(OR('Services - NHC'!F56="",'Services - NHC'!F56="[Select]"),"",'Services - NHC'!F56)</f>
        <v/>
      </c>
      <c r="G58" s="15"/>
      <c r="H58" s="617"/>
      <c r="I58" s="617"/>
      <c r="J58" s="617"/>
      <c r="K58" s="617"/>
      <c r="L58" s="617"/>
      <c r="M58" s="617"/>
      <c r="N58" s="617"/>
      <c r="O58" s="617"/>
      <c r="P58" s="617"/>
      <c r="Q58" s="617"/>
      <c r="R58" s="617"/>
      <c r="S58" s="617"/>
      <c r="T58" s="618"/>
      <c r="U58" s="619"/>
      <c r="V58" s="373">
        <f t="shared" si="2"/>
        <v>0</v>
      </c>
      <c r="W58" s="17"/>
    </row>
    <row r="59" spans="1:23" ht="12" customHeight="1" x14ac:dyDescent="0.2">
      <c r="A59" s="6"/>
      <c r="B59" s="6"/>
      <c r="C59" s="13"/>
      <c r="D59" s="19">
        <f t="shared" si="1"/>
        <v>48</v>
      </c>
      <c r="E59" s="65" t="str">
        <f>IF(OR('Services - NHC'!E57="",'Services - NHC'!E57="[Enter service]"),"",'Services - NHC'!E57)</f>
        <v/>
      </c>
      <c r="F59" s="66" t="str">
        <f>IF(OR('Services - NHC'!F57="",'Services - NHC'!F57="[Select]"),"",'Services - NHC'!F57)</f>
        <v/>
      </c>
      <c r="G59" s="15"/>
      <c r="H59" s="617"/>
      <c r="I59" s="617"/>
      <c r="J59" s="617"/>
      <c r="K59" s="617"/>
      <c r="L59" s="617"/>
      <c r="M59" s="617"/>
      <c r="N59" s="617"/>
      <c r="O59" s="617"/>
      <c r="P59" s="617"/>
      <c r="Q59" s="617"/>
      <c r="R59" s="617"/>
      <c r="S59" s="617"/>
      <c r="T59" s="618"/>
      <c r="U59" s="619"/>
      <c r="V59" s="373">
        <f t="shared" si="2"/>
        <v>0</v>
      </c>
      <c r="W59" s="17"/>
    </row>
    <row r="60" spans="1:23" ht="12" customHeight="1" x14ac:dyDescent="0.2">
      <c r="A60" s="6"/>
      <c r="B60" s="6"/>
      <c r="C60" s="13"/>
      <c r="D60" s="19">
        <f t="shared" si="1"/>
        <v>49</v>
      </c>
      <c r="E60" s="65" t="str">
        <f>IF(OR('Services - NHC'!E58="",'Services - NHC'!E58="[Enter service]"),"",'Services - NHC'!E58)</f>
        <v/>
      </c>
      <c r="F60" s="66" t="str">
        <f>IF(OR('Services - NHC'!F58="",'Services - NHC'!F58="[Select]"),"",'Services - NHC'!F58)</f>
        <v/>
      </c>
      <c r="G60" s="15"/>
      <c r="H60" s="617"/>
      <c r="I60" s="617"/>
      <c r="J60" s="617"/>
      <c r="K60" s="617"/>
      <c r="L60" s="617"/>
      <c r="M60" s="617"/>
      <c r="N60" s="617"/>
      <c r="O60" s="617"/>
      <c r="P60" s="617"/>
      <c r="Q60" s="617"/>
      <c r="R60" s="617"/>
      <c r="S60" s="617"/>
      <c r="T60" s="618"/>
      <c r="U60" s="619"/>
      <c r="V60" s="373">
        <f t="shared" si="2"/>
        <v>0</v>
      </c>
      <c r="W60" s="17"/>
    </row>
    <row r="61" spans="1:23" ht="12" customHeight="1" x14ac:dyDescent="0.2">
      <c r="A61" s="6"/>
      <c r="B61" s="6"/>
      <c r="C61" s="13"/>
      <c r="D61" s="19">
        <f t="shared" si="1"/>
        <v>50</v>
      </c>
      <c r="E61" s="65" t="str">
        <f>IF(OR('Services - NHC'!E59="",'Services - NHC'!E59="[Enter service]"),"",'Services - NHC'!E59)</f>
        <v/>
      </c>
      <c r="F61" s="66" t="str">
        <f>IF(OR('Services - NHC'!F59="",'Services - NHC'!F59="[Select]"),"",'Services - NHC'!F59)</f>
        <v/>
      </c>
      <c r="G61" s="15"/>
      <c r="H61" s="617"/>
      <c r="I61" s="617"/>
      <c r="J61" s="617"/>
      <c r="K61" s="617"/>
      <c r="L61" s="617"/>
      <c r="M61" s="617"/>
      <c r="N61" s="617"/>
      <c r="O61" s="617"/>
      <c r="P61" s="617"/>
      <c r="Q61" s="617"/>
      <c r="R61" s="617"/>
      <c r="S61" s="617"/>
      <c r="T61" s="618"/>
      <c r="U61" s="619"/>
      <c r="V61" s="373">
        <f t="shared" si="2"/>
        <v>0</v>
      </c>
      <c r="W61" s="17"/>
    </row>
    <row r="62" spans="1:23" ht="12" customHeight="1" x14ac:dyDescent="0.2">
      <c r="A62" s="6"/>
      <c r="B62" s="6"/>
      <c r="C62" s="13"/>
      <c r="D62" s="19">
        <f t="shared" si="1"/>
        <v>51</v>
      </c>
      <c r="E62" s="65" t="str">
        <f>IF(OR('Services - NHC'!E60="",'Services - NHC'!E60="[Enter service]"),"",'Services - NHC'!E60)</f>
        <v/>
      </c>
      <c r="F62" s="66" t="str">
        <f>IF(OR('Services - NHC'!F60="",'Services - NHC'!F60="[Select]"),"",'Services - NHC'!F60)</f>
        <v/>
      </c>
      <c r="G62" s="15"/>
      <c r="H62" s="617"/>
      <c r="I62" s="617"/>
      <c r="J62" s="617"/>
      <c r="K62" s="617"/>
      <c r="L62" s="617"/>
      <c r="M62" s="617"/>
      <c r="N62" s="617"/>
      <c r="O62" s="617"/>
      <c r="P62" s="617"/>
      <c r="Q62" s="617"/>
      <c r="R62" s="617"/>
      <c r="S62" s="617"/>
      <c r="T62" s="618"/>
      <c r="U62" s="619"/>
      <c r="V62" s="373">
        <f t="shared" si="2"/>
        <v>0</v>
      </c>
      <c r="W62" s="17"/>
    </row>
    <row r="63" spans="1:23" ht="12" customHeight="1" x14ac:dyDescent="0.2">
      <c r="A63" s="6"/>
      <c r="B63" s="6"/>
      <c r="C63" s="13"/>
      <c r="D63" s="19">
        <f t="shared" si="1"/>
        <v>52</v>
      </c>
      <c r="E63" s="65" t="str">
        <f>IF(OR('Services - NHC'!E61="",'Services - NHC'!E61="[Enter service]"),"",'Services - NHC'!E61)</f>
        <v/>
      </c>
      <c r="F63" s="66" t="str">
        <f>IF(OR('Services - NHC'!F61="",'Services - NHC'!F61="[Select]"),"",'Services - NHC'!F61)</f>
        <v/>
      </c>
      <c r="G63" s="15"/>
      <c r="H63" s="617"/>
      <c r="I63" s="617"/>
      <c r="J63" s="617"/>
      <c r="K63" s="617"/>
      <c r="L63" s="617"/>
      <c r="M63" s="617"/>
      <c r="N63" s="617"/>
      <c r="O63" s="617"/>
      <c r="P63" s="617"/>
      <c r="Q63" s="617"/>
      <c r="R63" s="617"/>
      <c r="S63" s="617"/>
      <c r="T63" s="618"/>
      <c r="U63" s="619"/>
      <c r="V63" s="373">
        <f t="shared" si="2"/>
        <v>0</v>
      </c>
      <c r="W63" s="17"/>
    </row>
    <row r="64" spans="1:23" ht="12" customHeight="1" x14ac:dyDescent="0.2">
      <c r="A64" s="6"/>
      <c r="B64" s="6"/>
      <c r="C64" s="13"/>
      <c r="D64" s="19">
        <f t="shared" si="1"/>
        <v>53</v>
      </c>
      <c r="E64" s="65" t="str">
        <f>IF(OR('Services - NHC'!E62="",'Services - NHC'!E62="[Enter service]"),"",'Services - NHC'!E62)</f>
        <v/>
      </c>
      <c r="F64" s="66" t="str">
        <f>IF(OR('Services - NHC'!F62="",'Services - NHC'!F62="[Select]"),"",'Services - NHC'!F62)</f>
        <v/>
      </c>
      <c r="G64" s="15"/>
      <c r="H64" s="617"/>
      <c r="I64" s="617"/>
      <c r="J64" s="617"/>
      <c r="K64" s="617"/>
      <c r="L64" s="617"/>
      <c r="M64" s="617"/>
      <c r="N64" s="617"/>
      <c r="O64" s="617"/>
      <c r="P64" s="617"/>
      <c r="Q64" s="617"/>
      <c r="R64" s="617"/>
      <c r="S64" s="617"/>
      <c r="T64" s="618"/>
      <c r="U64" s="619"/>
      <c r="V64" s="373">
        <f t="shared" si="2"/>
        <v>0</v>
      </c>
      <c r="W64" s="17"/>
    </row>
    <row r="65" spans="1:23" ht="12" customHeight="1" x14ac:dyDescent="0.2">
      <c r="A65" s="6"/>
      <c r="B65" s="6"/>
      <c r="C65" s="13"/>
      <c r="D65" s="19">
        <f t="shared" si="1"/>
        <v>54</v>
      </c>
      <c r="E65" s="65" t="str">
        <f>IF(OR('Services - NHC'!E63="",'Services - NHC'!E63="[Enter service]"),"",'Services - NHC'!E63)</f>
        <v/>
      </c>
      <c r="F65" s="66" t="str">
        <f>IF(OR('Services - NHC'!F63="",'Services - NHC'!F63="[Select]"),"",'Services - NHC'!F63)</f>
        <v/>
      </c>
      <c r="G65" s="15"/>
      <c r="H65" s="617"/>
      <c r="I65" s="617"/>
      <c r="J65" s="617"/>
      <c r="K65" s="617"/>
      <c r="L65" s="617"/>
      <c r="M65" s="617"/>
      <c r="N65" s="617"/>
      <c r="O65" s="617"/>
      <c r="P65" s="617"/>
      <c r="Q65" s="617"/>
      <c r="R65" s="617"/>
      <c r="S65" s="617"/>
      <c r="T65" s="618"/>
      <c r="U65" s="619"/>
      <c r="V65" s="373">
        <f t="shared" si="2"/>
        <v>0</v>
      </c>
      <c r="W65" s="17"/>
    </row>
    <row r="66" spans="1:23" ht="12" customHeight="1" x14ac:dyDescent="0.2">
      <c r="A66" s="6"/>
      <c r="B66" s="6"/>
      <c r="C66" s="13"/>
      <c r="D66" s="19">
        <f t="shared" si="1"/>
        <v>55</v>
      </c>
      <c r="E66" s="65" t="str">
        <f>IF(OR('Services - NHC'!E64="",'Services - NHC'!E64="[Enter service]"),"",'Services - NHC'!E64)</f>
        <v/>
      </c>
      <c r="F66" s="66" t="str">
        <f>IF(OR('Services - NHC'!F64="",'Services - NHC'!F64="[Select]"),"",'Services - NHC'!F64)</f>
        <v/>
      </c>
      <c r="G66" s="15"/>
      <c r="H66" s="617"/>
      <c r="I66" s="617"/>
      <c r="J66" s="617"/>
      <c r="K66" s="617"/>
      <c r="L66" s="617"/>
      <c r="M66" s="617"/>
      <c r="N66" s="617"/>
      <c r="O66" s="617"/>
      <c r="P66" s="617"/>
      <c r="Q66" s="617"/>
      <c r="R66" s="617"/>
      <c r="S66" s="617"/>
      <c r="T66" s="618"/>
      <c r="U66" s="619"/>
      <c r="V66" s="373">
        <f t="shared" si="2"/>
        <v>0</v>
      </c>
      <c r="W66" s="17"/>
    </row>
    <row r="67" spans="1:23" ht="12" customHeight="1" x14ac:dyDescent="0.2">
      <c r="A67" s="6"/>
      <c r="B67" s="6"/>
      <c r="C67" s="13"/>
      <c r="D67" s="19">
        <f t="shared" si="1"/>
        <v>56</v>
      </c>
      <c r="E67" s="65" t="str">
        <f>IF(OR('Services - NHC'!E65="",'Services - NHC'!E65="[Enter service]"),"",'Services - NHC'!E65)</f>
        <v/>
      </c>
      <c r="F67" s="66" t="str">
        <f>IF(OR('Services - NHC'!F65="",'Services - NHC'!F65="[Select]"),"",'Services - NHC'!F65)</f>
        <v/>
      </c>
      <c r="G67" s="15"/>
      <c r="H67" s="617"/>
      <c r="I67" s="617"/>
      <c r="J67" s="617"/>
      <c r="K67" s="617"/>
      <c r="L67" s="617"/>
      <c r="M67" s="617"/>
      <c r="N67" s="617"/>
      <c r="O67" s="617"/>
      <c r="P67" s="617"/>
      <c r="Q67" s="617"/>
      <c r="R67" s="617"/>
      <c r="S67" s="617"/>
      <c r="T67" s="618"/>
      <c r="U67" s="619"/>
      <c r="V67" s="373">
        <f t="shared" si="2"/>
        <v>0</v>
      </c>
      <c r="W67" s="17"/>
    </row>
    <row r="68" spans="1:23" ht="12" customHeight="1" x14ac:dyDescent="0.2">
      <c r="A68" s="6"/>
      <c r="B68" s="6"/>
      <c r="C68" s="13"/>
      <c r="D68" s="19">
        <f t="shared" si="1"/>
        <v>57</v>
      </c>
      <c r="E68" s="65" t="str">
        <f>IF(OR('Services - NHC'!E66="",'Services - NHC'!E66="[Enter service]"),"",'Services - NHC'!E66)</f>
        <v/>
      </c>
      <c r="F68" s="66" t="str">
        <f>IF(OR('Services - NHC'!F66="",'Services - NHC'!F66="[Select]"),"",'Services - NHC'!F66)</f>
        <v/>
      </c>
      <c r="G68" s="15"/>
      <c r="H68" s="617"/>
      <c r="I68" s="617"/>
      <c r="J68" s="617"/>
      <c r="K68" s="617"/>
      <c r="L68" s="617"/>
      <c r="M68" s="617"/>
      <c r="N68" s="617"/>
      <c r="O68" s="617"/>
      <c r="P68" s="617"/>
      <c r="Q68" s="617"/>
      <c r="R68" s="617"/>
      <c r="S68" s="617"/>
      <c r="T68" s="618"/>
      <c r="U68" s="619"/>
      <c r="V68" s="373">
        <f t="shared" si="2"/>
        <v>0</v>
      </c>
      <c r="W68" s="17"/>
    </row>
    <row r="69" spans="1:23" ht="12" customHeight="1" x14ac:dyDescent="0.2">
      <c r="A69" s="6"/>
      <c r="B69" s="6"/>
      <c r="C69" s="13"/>
      <c r="D69" s="19">
        <f t="shared" si="1"/>
        <v>58</v>
      </c>
      <c r="E69" s="65" t="str">
        <f>IF(OR('Services - NHC'!E67="",'Services - NHC'!E67="[Enter service]"),"",'Services - NHC'!E67)</f>
        <v/>
      </c>
      <c r="F69" s="66" t="str">
        <f>IF(OR('Services - NHC'!F67="",'Services - NHC'!F67="[Select]"),"",'Services - NHC'!F67)</f>
        <v/>
      </c>
      <c r="G69" s="15"/>
      <c r="H69" s="617"/>
      <c r="I69" s="617"/>
      <c r="J69" s="617"/>
      <c r="K69" s="617"/>
      <c r="L69" s="617"/>
      <c r="M69" s="617"/>
      <c r="N69" s="617"/>
      <c r="O69" s="617"/>
      <c r="P69" s="617"/>
      <c r="Q69" s="617"/>
      <c r="R69" s="617"/>
      <c r="S69" s="617"/>
      <c r="T69" s="618"/>
      <c r="U69" s="619"/>
      <c r="V69" s="373">
        <f t="shared" si="2"/>
        <v>0</v>
      </c>
      <c r="W69" s="17"/>
    </row>
    <row r="70" spans="1:23" ht="12" customHeight="1" x14ac:dyDescent="0.2">
      <c r="A70" s="6"/>
      <c r="B70" s="6"/>
      <c r="C70" s="13"/>
      <c r="D70" s="19">
        <f t="shared" si="1"/>
        <v>59</v>
      </c>
      <c r="E70" s="65" t="str">
        <f>IF(OR('Services - NHC'!E68="",'Services - NHC'!E68="[Enter service]"),"",'Services - NHC'!E68)</f>
        <v/>
      </c>
      <c r="F70" s="66" t="str">
        <f>IF(OR('Services - NHC'!F68="",'Services - NHC'!F68="[Select]"),"",'Services - NHC'!F68)</f>
        <v/>
      </c>
      <c r="G70" s="15"/>
      <c r="H70" s="617"/>
      <c r="I70" s="617"/>
      <c r="J70" s="617"/>
      <c r="K70" s="617"/>
      <c r="L70" s="617"/>
      <c r="M70" s="617"/>
      <c r="N70" s="617"/>
      <c r="O70" s="617"/>
      <c r="P70" s="617"/>
      <c r="Q70" s="617"/>
      <c r="R70" s="617"/>
      <c r="S70" s="617"/>
      <c r="T70" s="618"/>
      <c r="U70" s="619"/>
      <c r="V70" s="373">
        <f t="shared" si="2"/>
        <v>0</v>
      </c>
      <c r="W70" s="17"/>
    </row>
    <row r="71" spans="1:23" ht="12" customHeight="1" x14ac:dyDescent="0.2">
      <c r="A71" s="6"/>
      <c r="B71" s="6"/>
      <c r="C71" s="13"/>
      <c r="D71" s="19">
        <f t="shared" si="1"/>
        <v>60</v>
      </c>
      <c r="E71" s="65" t="str">
        <f>IF(OR('Services - NHC'!E69="",'Services - NHC'!E69="[Enter service]"),"",'Services - NHC'!E69)</f>
        <v/>
      </c>
      <c r="F71" s="66" t="str">
        <f>IF(OR('Services - NHC'!F69="",'Services - NHC'!F69="[Select]"),"",'Services - NHC'!F69)</f>
        <v/>
      </c>
      <c r="G71" s="15"/>
      <c r="H71" s="617"/>
      <c r="I71" s="617"/>
      <c r="J71" s="617"/>
      <c r="K71" s="617"/>
      <c r="L71" s="617"/>
      <c r="M71" s="617"/>
      <c r="N71" s="617"/>
      <c r="O71" s="617"/>
      <c r="P71" s="617"/>
      <c r="Q71" s="617"/>
      <c r="R71" s="617"/>
      <c r="S71" s="617"/>
      <c r="T71" s="618"/>
      <c r="U71" s="619"/>
      <c r="V71" s="373">
        <f t="shared" si="2"/>
        <v>0</v>
      </c>
      <c r="W71" s="17"/>
    </row>
    <row r="72" spans="1:23" ht="12" customHeight="1" x14ac:dyDescent="0.2">
      <c r="A72" s="6"/>
      <c r="B72" s="6"/>
      <c r="C72" s="13"/>
      <c r="D72" s="19">
        <f t="shared" si="1"/>
        <v>61</v>
      </c>
      <c r="E72" s="65" t="str">
        <f>IF(OR('Services - NHC'!E70="",'Services - NHC'!E70="[Enter service]"),"",'Services - NHC'!E70)</f>
        <v/>
      </c>
      <c r="F72" s="66" t="str">
        <f>IF(OR('Services - NHC'!F70="",'Services - NHC'!F70="[Select]"),"",'Services - NHC'!F70)</f>
        <v/>
      </c>
      <c r="G72" s="15"/>
      <c r="H72" s="617"/>
      <c r="I72" s="617"/>
      <c r="J72" s="617"/>
      <c r="K72" s="617"/>
      <c r="L72" s="617"/>
      <c r="M72" s="617"/>
      <c r="N72" s="617"/>
      <c r="O72" s="617"/>
      <c r="P72" s="617"/>
      <c r="Q72" s="617"/>
      <c r="R72" s="617"/>
      <c r="S72" s="617"/>
      <c r="T72" s="618"/>
      <c r="U72" s="619"/>
      <c r="V72" s="373">
        <f t="shared" si="2"/>
        <v>0</v>
      </c>
      <c r="W72" s="17"/>
    </row>
    <row r="73" spans="1:23" ht="12" customHeight="1" x14ac:dyDescent="0.2">
      <c r="A73" s="6"/>
      <c r="B73" s="6"/>
      <c r="C73" s="13"/>
      <c r="D73" s="19">
        <f t="shared" si="1"/>
        <v>62</v>
      </c>
      <c r="E73" s="65" t="str">
        <f>IF(OR('Services - NHC'!E71="",'Services - NHC'!E71="[Enter service]"),"",'Services - NHC'!E71)</f>
        <v/>
      </c>
      <c r="F73" s="66" t="str">
        <f>IF(OR('Services - NHC'!F71="",'Services - NHC'!F71="[Select]"),"",'Services - NHC'!F71)</f>
        <v/>
      </c>
      <c r="G73" s="15"/>
      <c r="H73" s="617"/>
      <c r="I73" s="617"/>
      <c r="J73" s="617"/>
      <c r="K73" s="617"/>
      <c r="L73" s="617"/>
      <c r="M73" s="617"/>
      <c r="N73" s="617"/>
      <c r="O73" s="617"/>
      <c r="P73" s="617"/>
      <c r="Q73" s="617"/>
      <c r="R73" s="617"/>
      <c r="S73" s="617"/>
      <c r="T73" s="618"/>
      <c r="U73" s="619"/>
      <c r="V73" s="373">
        <f t="shared" si="2"/>
        <v>0</v>
      </c>
      <c r="W73" s="17"/>
    </row>
    <row r="74" spans="1:23" ht="12" customHeight="1" x14ac:dyDescent="0.2">
      <c r="A74" s="6"/>
      <c r="B74" s="6"/>
      <c r="C74" s="13"/>
      <c r="D74" s="19">
        <f t="shared" si="1"/>
        <v>63</v>
      </c>
      <c r="E74" s="65" t="str">
        <f>IF(OR('Services - NHC'!E72="",'Services - NHC'!E72="[Enter service]"),"",'Services - NHC'!E72)</f>
        <v/>
      </c>
      <c r="F74" s="66" t="str">
        <f>IF(OR('Services - NHC'!F72="",'Services - NHC'!F72="[Select]"),"",'Services - NHC'!F72)</f>
        <v/>
      </c>
      <c r="G74" s="15"/>
      <c r="H74" s="617"/>
      <c r="I74" s="617"/>
      <c r="J74" s="617"/>
      <c r="K74" s="617"/>
      <c r="L74" s="617"/>
      <c r="M74" s="617"/>
      <c r="N74" s="617"/>
      <c r="O74" s="617"/>
      <c r="P74" s="617"/>
      <c r="Q74" s="617"/>
      <c r="R74" s="617"/>
      <c r="S74" s="617"/>
      <c r="T74" s="618"/>
      <c r="U74" s="619"/>
      <c r="V74" s="373">
        <f t="shared" si="2"/>
        <v>0</v>
      </c>
      <c r="W74" s="17"/>
    </row>
    <row r="75" spans="1:23" ht="12" customHeight="1" x14ac:dyDescent="0.2">
      <c r="A75" s="6"/>
      <c r="B75" s="6"/>
      <c r="C75" s="13"/>
      <c r="D75" s="19">
        <f t="shared" si="1"/>
        <v>64</v>
      </c>
      <c r="E75" s="65" t="str">
        <f>IF(OR('Services - NHC'!E73="",'Services - NHC'!E73="[Enter service]"),"",'Services - NHC'!E73)</f>
        <v/>
      </c>
      <c r="F75" s="66" t="str">
        <f>IF(OR('Services - NHC'!F73="",'Services - NHC'!F73="[Select]"),"",'Services - NHC'!F73)</f>
        <v/>
      </c>
      <c r="G75" s="15"/>
      <c r="H75" s="617"/>
      <c r="I75" s="617"/>
      <c r="J75" s="617"/>
      <c r="K75" s="617"/>
      <c r="L75" s="617"/>
      <c r="M75" s="617"/>
      <c r="N75" s="617"/>
      <c r="O75" s="617"/>
      <c r="P75" s="617"/>
      <c r="Q75" s="617"/>
      <c r="R75" s="617"/>
      <c r="S75" s="617"/>
      <c r="T75" s="618"/>
      <c r="U75" s="619"/>
      <c r="V75" s="373">
        <f t="shared" si="2"/>
        <v>0</v>
      </c>
      <c r="W75" s="17"/>
    </row>
    <row r="76" spans="1:23" ht="12" customHeight="1" x14ac:dyDescent="0.2">
      <c r="A76" s="6"/>
      <c r="B76" s="6"/>
      <c r="C76" s="13"/>
      <c r="D76" s="19">
        <f t="shared" si="1"/>
        <v>65</v>
      </c>
      <c r="E76" s="65" t="str">
        <f>IF(OR('Services - NHC'!E74="",'Services - NHC'!E74="[Enter service]"),"",'Services - NHC'!E74)</f>
        <v/>
      </c>
      <c r="F76" s="66" t="str">
        <f>IF(OR('Services - NHC'!F74="",'Services - NHC'!F74="[Select]"),"",'Services - NHC'!F74)</f>
        <v/>
      </c>
      <c r="G76" s="15"/>
      <c r="H76" s="617"/>
      <c r="I76" s="617"/>
      <c r="J76" s="617"/>
      <c r="K76" s="617"/>
      <c r="L76" s="617"/>
      <c r="M76" s="617"/>
      <c r="N76" s="617"/>
      <c r="O76" s="617"/>
      <c r="P76" s="617"/>
      <c r="Q76" s="617"/>
      <c r="R76" s="617"/>
      <c r="S76" s="617"/>
      <c r="T76" s="618"/>
      <c r="U76" s="619"/>
      <c r="V76" s="373">
        <f t="shared" ref="V76:V107" si="3">SUM(H76:U76)</f>
        <v>0</v>
      </c>
      <c r="W76" s="17"/>
    </row>
    <row r="77" spans="1:23" ht="12" customHeight="1" x14ac:dyDescent="0.2">
      <c r="A77" s="6"/>
      <c r="B77" s="6"/>
      <c r="C77" s="13"/>
      <c r="D77" s="19">
        <f t="shared" si="1"/>
        <v>66</v>
      </c>
      <c r="E77" s="65" t="str">
        <f>IF(OR('Services - NHC'!E75="",'Services - NHC'!E75="[Enter service]"),"",'Services - NHC'!E75)</f>
        <v/>
      </c>
      <c r="F77" s="66" t="str">
        <f>IF(OR('Services - NHC'!F75="",'Services - NHC'!F75="[Select]"),"",'Services - NHC'!F75)</f>
        <v/>
      </c>
      <c r="G77" s="15"/>
      <c r="H77" s="617"/>
      <c r="I77" s="617"/>
      <c r="J77" s="617"/>
      <c r="K77" s="617"/>
      <c r="L77" s="617"/>
      <c r="M77" s="617"/>
      <c r="N77" s="617"/>
      <c r="O77" s="617"/>
      <c r="P77" s="617"/>
      <c r="Q77" s="617"/>
      <c r="R77" s="617"/>
      <c r="S77" s="617"/>
      <c r="T77" s="618"/>
      <c r="U77" s="619"/>
      <c r="V77" s="373">
        <f t="shared" si="3"/>
        <v>0</v>
      </c>
      <c r="W77" s="17"/>
    </row>
    <row r="78" spans="1:23" ht="12" customHeight="1" x14ac:dyDescent="0.2">
      <c r="A78" s="6"/>
      <c r="B78" s="6"/>
      <c r="C78" s="13"/>
      <c r="D78" s="19">
        <f t="shared" si="1"/>
        <v>67</v>
      </c>
      <c r="E78" s="65" t="str">
        <f>IF(OR('Services - NHC'!E76="",'Services - NHC'!E76="[Enter service]"),"",'Services - NHC'!E76)</f>
        <v/>
      </c>
      <c r="F78" s="66" t="str">
        <f>IF(OR('Services - NHC'!F76="",'Services - NHC'!F76="[Select]"),"",'Services - NHC'!F76)</f>
        <v/>
      </c>
      <c r="G78" s="15"/>
      <c r="H78" s="617"/>
      <c r="I78" s="617"/>
      <c r="J78" s="617"/>
      <c r="K78" s="617"/>
      <c r="L78" s="617"/>
      <c r="M78" s="617"/>
      <c r="N78" s="617"/>
      <c r="O78" s="617"/>
      <c r="P78" s="617"/>
      <c r="Q78" s="617"/>
      <c r="R78" s="617"/>
      <c r="S78" s="617"/>
      <c r="T78" s="618"/>
      <c r="U78" s="619"/>
      <c r="V78" s="373">
        <f t="shared" si="3"/>
        <v>0</v>
      </c>
      <c r="W78" s="17"/>
    </row>
    <row r="79" spans="1:23" ht="12" customHeight="1" x14ac:dyDescent="0.2">
      <c r="A79" s="6"/>
      <c r="B79" s="6"/>
      <c r="C79" s="13"/>
      <c r="D79" s="19">
        <f t="shared" si="1"/>
        <v>68</v>
      </c>
      <c r="E79" s="65" t="str">
        <f>IF(OR('Services - NHC'!E77="",'Services - NHC'!E77="[Enter service]"),"",'Services - NHC'!E77)</f>
        <v/>
      </c>
      <c r="F79" s="66" t="str">
        <f>IF(OR('Services - NHC'!F77="",'Services - NHC'!F77="[Select]"),"",'Services - NHC'!F77)</f>
        <v/>
      </c>
      <c r="G79" s="15"/>
      <c r="H79" s="617"/>
      <c r="I79" s="617"/>
      <c r="J79" s="617"/>
      <c r="K79" s="617"/>
      <c r="L79" s="617"/>
      <c r="M79" s="617"/>
      <c r="N79" s="617"/>
      <c r="O79" s="617"/>
      <c r="P79" s="617"/>
      <c r="Q79" s="617"/>
      <c r="R79" s="617"/>
      <c r="S79" s="617"/>
      <c r="T79" s="618"/>
      <c r="U79" s="619"/>
      <c r="V79" s="373">
        <f t="shared" si="3"/>
        <v>0</v>
      </c>
      <c r="W79" s="17"/>
    </row>
    <row r="80" spans="1:23" ht="12" customHeight="1" x14ac:dyDescent="0.2">
      <c r="A80" s="6"/>
      <c r="B80" s="6"/>
      <c r="C80" s="13"/>
      <c r="D80" s="19">
        <f t="shared" si="1"/>
        <v>69</v>
      </c>
      <c r="E80" s="65" t="str">
        <f>IF(OR('Services - NHC'!E78="",'Services - NHC'!E78="[Enter service]"),"",'Services - NHC'!E78)</f>
        <v/>
      </c>
      <c r="F80" s="66" t="str">
        <f>IF(OR('Services - NHC'!F78="",'Services - NHC'!F78="[Select]"),"",'Services - NHC'!F78)</f>
        <v/>
      </c>
      <c r="G80" s="15"/>
      <c r="H80" s="617"/>
      <c r="I80" s="617"/>
      <c r="J80" s="617"/>
      <c r="K80" s="617"/>
      <c r="L80" s="617"/>
      <c r="M80" s="617"/>
      <c r="N80" s="617"/>
      <c r="O80" s="617"/>
      <c r="P80" s="617"/>
      <c r="Q80" s="617"/>
      <c r="R80" s="617"/>
      <c r="S80" s="617"/>
      <c r="T80" s="618"/>
      <c r="U80" s="619"/>
      <c r="V80" s="373">
        <f t="shared" si="3"/>
        <v>0</v>
      </c>
      <c r="W80" s="17"/>
    </row>
    <row r="81" spans="1:23" ht="12" customHeight="1" x14ac:dyDescent="0.2">
      <c r="A81" s="6"/>
      <c r="B81" s="6"/>
      <c r="C81" s="13"/>
      <c r="D81" s="19">
        <f t="shared" si="1"/>
        <v>70</v>
      </c>
      <c r="E81" s="65" t="str">
        <f>IF(OR('Services - NHC'!E79="",'Services - NHC'!E79="[Enter service]"),"",'Services - NHC'!E79)</f>
        <v/>
      </c>
      <c r="F81" s="66" t="str">
        <f>IF(OR('Services - NHC'!F79="",'Services - NHC'!F79="[Select]"),"",'Services - NHC'!F79)</f>
        <v/>
      </c>
      <c r="G81" s="15"/>
      <c r="H81" s="617"/>
      <c r="I81" s="617"/>
      <c r="J81" s="617"/>
      <c r="K81" s="617"/>
      <c r="L81" s="617"/>
      <c r="M81" s="617"/>
      <c r="N81" s="617"/>
      <c r="O81" s="617"/>
      <c r="P81" s="617"/>
      <c r="Q81" s="617"/>
      <c r="R81" s="617"/>
      <c r="S81" s="617"/>
      <c r="T81" s="618"/>
      <c r="U81" s="619"/>
      <c r="V81" s="373">
        <f t="shared" si="3"/>
        <v>0</v>
      </c>
      <c r="W81" s="17"/>
    </row>
    <row r="82" spans="1:23" ht="12" customHeight="1" x14ac:dyDescent="0.2">
      <c r="A82" s="6"/>
      <c r="B82" s="6"/>
      <c r="C82" s="13"/>
      <c r="D82" s="19">
        <f t="shared" si="1"/>
        <v>71</v>
      </c>
      <c r="E82" s="65" t="str">
        <f>IF(OR('Services - NHC'!E80="",'Services - NHC'!E80="[Enter service]"),"",'Services - NHC'!E80)</f>
        <v/>
      </c>
      <c r="F82" s="66" t="str">
        <f>IF(OR('Services - NHC'!F80="",'Services - NHC'!F80="[Select]"),"",'Services - NHC'!F80)</f>
        <v/>
      </c>
      <c r="G82" s="15"/>
      <c r="H82" s="617"/>
      <c r="I82" s="617"/>
      <c r="J82" s="617"/>
      <c r="K82" s="617"/>
      <c r="L82" s="617"/>
      <c r="M82" s="617"/>
      <c r="N82" s="617"/>
      <c r="O82" s="617"/>
      <c r="P82" s="617"/>
      <c r="Q82" s="617"/>
      <c r="R82" s="617"/>
      <c r="S82" s="617"/>
      <c r="T82" s="618"/>
      <c r="U82" s="619"/>
      <c r="V82" s="373">
        <f t="shared" si="3"/>
        <v>0</v>
      </c>
      <c r="W82" s="17"/>
    </row>
    <row r="83" spans="1:23" ht="12" customHeight="1" x14ac:dyDescent="0.2">
      <c r="A83" s="6"/>
      <c r="B83" s="6"/>
      <c r="C83" s="13"/>
      <c r="D83" s="19">
        <f t="shared" si="1"/>
        <v>72</v>
      </c>
      <c r="E83" s="65" t="str">
        <f>IF(OR('Services - NHC'!E81="",'Services - NHC'!E81="[Enter service]"),"",'Services - NHC'!E81)</f>
        <v/>
      </c>
      <c r="F83" s="66" t="str">
        <f>IF(OR('Services - NHC'!F81="",'Services - NHC'!F81="[Select]"),"",'Services - NHC'!F81)</f>
        <v/>
      </c>
      <c r="G83" s="15"/>
      <c r="H83" s="617"/>
      <c r="I83" s="617"/>
      <c r="J83" s="617"/>
      <c r="K83" s="617"/>
      <c r="L83" s="617"/>
      <c r="M83" s="617"/>
      <c r="N83" s="617"/>
      <c r="O83" s="617"/>
      <c r="P83" s="617"/>
      <c r="Q83" s="617"/>
      <c r="R83" s="617"/>
      <c r="S83" s="617"/>
      <c r="T83" s="618"/>
      <c r="U83" s="619"/>
      <c r="V83" s="373">
        <f t="shared" si="3"/>
        <v>0</v>
      </c>
      <c r="W83" s="17"/>
    </row>
    <row r="84" spans="1:23" ht="12" customHeight="1" x14ac:dyDescent="0.2">
      <c r="A84" s="6"/>
      <c r="B84" s="6"/>
      <c r="C84" s="13"/>
      <c r="D84" s="19">
        <f t="shared" si="1"/>
        <v>73</v>
      </c>
      <c r="E84" s="65" t="str">
        <f>IF(OR('Services - NHC'!E82="",'Services - NHC'!E82="[Enter service]"),"",'Services - NHC'!E82)</f>
        <v/>
      </c>
      <c r="F84" s="66" t="str">
        <f>IF(OR('Services - NHC'!F82="",'Services - NHC'!F82="[Select]"),"",'Services - NHC'!F82)</f>
        <v/>
      </c>
      <c r="G84" s="15"/>
      <c r="H84" s="617"/>
      <c r="I84" s="617"/>
      <c r="J84" s="617"/>
      <c r="K84" s="617"/>
      <c r="L84" s="617"/>
      <c r="M84" s="617"/>
      <c r="N84" s="617"/>
      <c r="O84" s="617"/>
      <c r="P84" s="617"/>
      <c r="Q84" s="617"/>
      <c r="R84" s="617"/>
      <c r="S84" s="617"/>
      <c r="T84" s="618"/>
      <c r="U84" s="619"/>
      <c r="V84" s="373">
        <f t="shared" si="3"/>
        <v>0</v>
      </c>
      <c r="W84" s="17"/>
    </row>
    <row r="85" spans="1:23" ht="12" customHeight="1" x14ac:dyDescent="0.2">
      <c r="A85" s="6"/>
      <c r="B85" s="6"/>
      <c r="C85" s="13"/>
      <c r="D85" s="19">
        <f t="shared" si="1"/>
        <v>74</v>
      </c>
      <c r="E85" s="65" t="str">
        <f>IF(OR('Services - NHC'!E83="",'Services - NHC'!E83="[Enter service]"),"",'Services - NHC'!E83)</f>
        <v/>
      </c>
      <c r="F85" s="66" t="str">
        <f>IF(OR('Services - NHC'!F83="",'Services - NHC'!F83="[Select]"),"",'Services - NHC'!F83)</f>
        <v/>
      </c>
      <c r="G85" s="15"/>
      <c r="H85" s="617"/>
      <c r="I85" s="617"/>
      <c r="J85" s="617"/>
      <c r="K85" s="617"/>
      <c r="L85" s="617"/>
      <c r="M85" s="617"/>
      <c r="N85" s="617"/>
      <c r="O85" s="617"/>
      <c r="P85" s="617"/>
      <c r="Q85" s="617"/>
      <c r="R85" s="617"/>
      <c r="S85" s="617"/>
      <c r="T85" s="618"/>
      <c r="U85" s="619"/>
      <c r="V85" s="373">
        <f t="shared" si="3"/>
        <v>0</v>
      </c>
      <c r="W85" s="17"/>
    </row>
    <row r="86" spans="1:23" ht="12" customHeight="1" x14ac:dyDescent="0.2">
      <c r="A86" s="6"/>
      <c r="B86" s="6"/>
      <c r="C86" s="13"/>
      <c r="D86" s="19">
        <f t="shared" si="1"/>
        <v>75</v>
      </c>
      <c r="E86" s="65" t="str">
        <f>IF(OR('Services - NHC'!E84="",'Services - NHC'!E84="[Enter service]"),"",'Services - NHC'!E84)</f>
        <v/>
      </c>
      <c r="F86" s="66" t="str">
        <f>IF(OR('Services - NHC'!F84="",'Services - NHC'!F84="[Select]"),"",'Services - NHC'!F84)</f>
        <v/>
      </c>
      <c r="G86" s="15"/>
      <c r="H86" s="617"/>
      <c r="I86" s="617"/>
      <c r="J86" s="617"/>
      <c r="K86" s="617"/>
      <c r="L86" s="617"/>
      <c r="M86" s="617"/>
      <c r="N86" s="617"/>
      <c r="O86" s="617"/>
      <c r="P86" s="617"/>
      <c r="Q86" s="617"/>
      <c r="R86" s="617"/>
      <c r="S86" s="617"/>
      <c r="T86" s="618"/>
      <c r="U86" s="619"/>
      <c r="V86" s="373">
        <f t="shared" si="3"/>
        <v>0</v>
      </c>
      <c r="W86" s="17"/>
    </row>
    <row r="87" spans="1:23" ht="12" customHeight="1" x14ac:dyDescent="0.2">
      <c r="A87" s="6"/>
      <c r="B87" s="6"/>
      <c r="C87" s="13"/>
      <c r="D87" s="19">
        <f t="shared" si="1"/>
        <v>76</v>
      </c>
      <c r="E87" s="65" t="str">
        <f>IF(OR('Services - NHC'!E85="",'Services - NHC'!E85="[Enter service]"),"",'Services - NHC'!E85)</f>
        <v/>
      </c>
      <c r="F87" s="66" t="str">
        <f>IF(OR('Services - NHC'!F85="",'Services - NHC'!F85="[Select]"),"",'Services - NHC'!F85)</f>
        <v/>
      </c>
      <c r="G87" s="15"/>
      <c r="H87" s="617"/>
      <c r="I87" s="617"/>
      <c r="J87" s="617"/>
      <c r="K87" s="617"/>
      <c r="L87" s="617"/>
      <c r="M87" s="617"/>
      <c r="N87" s="617"/>
      <c r="O87" s="617"/>
      <c r="P87" s="617"/>
      <c r="Q87" s="617"/>
      <c r="R87" s="617"/>
      <c r="S87" s="617"/>
      <c r="T87" s="618"/>
      <c r="U87" s="619"/>
      <c r="V87" s="373">
        <f t="shared" si="3"/>
        <v>0</v>
      </c>
      <c r="W87" s="17"/>
    </row>
    <row r="88" spans="1:23" ht="12" customHeight="1" x14ac:dyDescent="0.2">
      <c r="A88" s="6"/>
      <c r="B88" s="6"/>
      <c r="C88" s="13"/>
      <c r="D88" s="19">
        <f t="shared" si="1"/>
        <v>77</v>
      </c>
      <c r="E88" s="65" t="str">
        <f>IF(OR('Services - NHC'!E86="",'Services - NHC'!E86="[Enter service]"),"",'Services - NHC'!E86)</f>
        <v/>
      </c>
      <c r="F88" s="66" t="str">
        <f>IF(OR('Services - NHC'!F86="",'Services - NHC'!F86="[Select]"),"",'Services - NHC'!F86)</f>
        <v/>
      </c>
      <c r="G88" s="15"/>
      <c r="H88" s="617"/>
      <c r="I88" s="617"/>
      <c r="J88" s="617"/>
      <c r="K88" s="617"/>
      <c r="L88" s="617"/>
      <c r="M88" s="617"/>
      <c r="N88" s="617"/>
      <c r="O88" s="617"/>
      <c r="P88" s="617"/>
      <c r="Q88" s="617"/>
      <c r="R88" s="617"/>
      <c r="S88" s="617"/>
      <c r="T88" s="618"/>
      <c r="U88" s="619"/>
      <c r="V88" s="373">
        <f t="shared" si="3"/>
        <v>0</v>
      </c>
      <c r="W88" s="17"/>
    </row>
    <row r="89" spans="1:23" ht="12" customHeight="1" x14ac:dyDescent="0.2">
      <c r="A89" s="6"/>
      <c r="B89" s="6"/>
      <c r="C89" s="13"/>
      <c r="D89" s="19">
        <f t="shared" si="1"/>
        <v>78</v>
      </c>
      <c r="E89" s="65" t="str">
        <f>IF(OR('Services - NHC'!E87="",'Services - NHC'!E87="[Enter service]"),"",'Services - NHC'!E87)</f>
        <v/>
      </c>
      <c r="F89" s="66" t="str">
        <f>IF(OR('Services - NHC'!F87="",'Services - NHC'!F87="[Select]"),"",'Services - NHC'!F87)</f>
        <v/>
      </c>
      <c r="G89" s="15"/>
      <c r="H89" s="617"/>
      <c r="I89" s="617"/>
      <c r="J89" s="617"/>
      <c r="K89" s="617"/>
      <c r="L89" s="617"/>
      <c r="M89" s="617"/>
      <c r="N89" s="617"/>
      <c r="O89" s="617"/>
      <c r="P89" s="617"/>
      <c r="Q89" s="617"/>
      <c r="R89" s="617"/>
      <c r="S89" s="617"/>
      <c r="T89" s="618"/>
      <c r="U89" s="619"/>
      <c r="V89" s="373">
        <f t="shared" si="3"/>
        <v>0</v>
      </c>
      <c r="W89" s="17"/>
    </row>
    <row r="90" spans="1:23" ht="12" customHeight="1" x14ac:dyDescent="0.2">
      <c r="A90" s="6"/>
      <c r="B90" s="6"/>
      <c r="C90" s="13"/>
      <c r="D90" s="19">
        <f t="shared" si="1"/>
        <v>79</v>
      </c>
      <c r="E90" s="65" t="str">
        <f>IF(OR('Services - NHC'!E88="",'Services - NHC'!E88="[Enter service]"),"",'Services - NHC'!E88)</f>
        <v/>
      </c>
      <c r="F90" s="66" t="str">
        <f>IF(OR('Services - NHC'!F88="",'Services - NHC'!F88="[Select]"),"",'Services - NHC'!F88)</f>
        <v/>
      </c>
      <c r="G90" s="15"/>
      <c r="H90" s="617"/>
      <c r="I90" s="617"/>
      <c r="J90" s="617"/>
      <c r="K90" s="617"/>
      <c r="L90" s="617"/>
      <c r="M90" s="617"/>
      <c r="N90" s="617"/>
      <c r="O90" s="617"/>
      <c r="P90" s="617"/>
      <c r="Q90" s="617"/>
      <c r="R90" s="617"/>
      <c r="S90" s="617"/>
      <c r="T90" s="618"/>
      <c r="U90" s="619"/>
      <c r="V90" s="373">
        <f t="shared" si="3"/>
        <v>0</v>
      </c>
      <c r="W90" s="17"/>
    </row>
    <row r="91" spans="1:23" ht="12" customHeight="1" x14ac:dyDescent="0.2">
      <c r="A91" s="6"/>
      <c r="B91" s="6"/>
      <c r="C91" s="13"/>
      <c r="D91" s="19">
        <f t="shared" si="1"/>
        <v>80</v>
      </c>
      <c r="E91" s="65" t="str">
        <f>IF(OR('Services - NHC'!E89="",'Services - NHC'!E89="[Enter service]"),"",'Services - NHC'!E89)</f>
        <v/>
      </c>
      <c r="F91" s="66" t="str">
        <f>IF(OR('Services - NHC'!F89="",'Services - NHC'!F89="[Select]"),"",'Services - NHC'!F89)</f>
        <v/>
      </c>
      <c r="G91" s="15"/>
      <c r="H91" s="617"/>
      <c r="I91" s="617"/>
      <c r="J91" s="617"/>
      <c r="K91" s="617"/>
      <c r="L91" s="617"/>
      <c r="M91" s="617"/>
      <c r="N91" s="617"/>
      <c r="O91" s="617"/>
      <c r="P91" s="617"/>
      <c r="Q91" s="617"/>
      <c r="R91" s="617"/>
      <c r="S91" s="617"/>
      <c r="T91" s="618"/>
      <c r="U91" s="619"/>
      <c r="V91" s="373">
        <f t="shared" si="3"/>
        <v>0</v>
      </c>
      <c r="W91" s="17"/>
    </row>
    <row r="92" spans="1:23" ht="12" customHeight="1" x14ac:dyDescent="0.2">
      <c r="A92" s="6"/>
      <c r="B92" s="6"/>
      <c r="C92" s="13"/>
      <c r="D92" s="19">
        <f t="shared" si="1"/>
        <v>81</v>
      </c>
      <c r="E92" s="65" t="str">
        <f>IF(OR('Services - NHC'!E90="",'Services - NHC'!E90="[Enter service]"),"",'Services - NHC'!E90)</f>
        <v/>
      </c>
      <c r="F92" s="66" t="str">
        <f>IF(OR('Services - NHC'!F90="",'Services - NHC'!F90="[Select]"),"",'Services - NHC'!F90)</f>
        <v/>
      </c>
      <c r="G92" s="15"/>
      <c r="H92" s="617"/>
      <c r="I92" s="617"/>
      <c r="J92" s="617"/>
      <c r="K92" s="617"/>
      <c r="L92" s="617"/>
      <c r="M92" s="617"/>
      <c r="N92" s="617"/>
      <c r="O92" s="617"/>
      <c r="P92" s="617"/>
      <c r="Q92" s="617"/>
      <c r="R92" s="617"/>
      <c r="S92" s="617"/>
      <c r="T92" s="618"/>
      <c r="U92" s="619"/>
      <c r="V92" s="373">
        <f t="shared" si="3"/>
        <v>0</v>
      </c>
      <c r="W92" s="17"/>
    </row>
    <row r="93" spans="1:23" ht="12" customHeight="1" x14ac:dyDescent="0.2">
      <c r="A93" s="6"/>
      <c r="B93" s="6"/>
      <c r="C93" s="13"/>
      <c r="D93" s="19">
        <f t="shared" si="1"/>
        <v>82</v>
      </c>
      <c r="E93" s="65" t="str">
        <f>IF(OR('Services - NHC'!E91="",'Services - NHC'!E91="[Enter service]"),"",'Services - NHC'!E91)</f>
        <v/>
      </c>
      <c r="F93" s="66" t="str">
        <f>IF(OR('Services - NHC'!F91="",'Services - NHC'!F91="[Select]"),"",'Services - NHC'!F91)</f>
        <v/>
      </c>
      <c r="G93" s="15"/>
      <c r="H93" s="617"/>
      <c r="I93" s="617"/>
      <c r="J93" s="617"/>
      <c r="K93" s="617"/>
      <c r="L93" s="617"/>
      <c r="M93" s="617"/>
      <c r="N93" s="617"/>
      <c r="O93" s="617"/>
      <c r="P93" s="617"/>
      <c r="Q93" s="617"/>
      <c r="R93" s="617"/>
      <c r="S93" s="617"/>
      <c r="T93" s="618"/>
      <c r="U93" s="619"/>
      <c r="V93" s="373">
        <f t="shared" si="3"/>
        <v>0</v>
      </c>
      <c r="W93" s="17"/>
    </row>
    <row r="94" spans="1:23" ht="12" customHeight="1" x14ac:dyDescent="0.2">
      <c r="A94" s="6"/>
      <c r="B94" s="6"/>
      <c r="C94" s="13"/>
      <c r="D94" s="19">
        <f t="shared" si="1"/>
        <v>83</v>
      </c>
      <c r="E94" s="65" t="str">
        <f>IF(OR('Services - NHC'!E92="",'Services - NHC'!E92="[Enter service]"),"",'Services - NHC'!E92)</f>
        <v/>
      </c>
      <c r="F94" s="66" t="str">
        <f>IF(OR('Services - NHC'!F92="",'Services - NHC'!F92="[Select]"),"",'Services - NHC'!F92)</f>
        <v/>
      </c>
      <c r="G94" s="15"/>
      <c r="H94" s="617"/>
      <c r="I94" s="617"/>
      <c r="J94" s="617"/>
      <c r="K94" s="617"/>
      <c r="L94" s="617"/>
      <c r="M94" s="617"/>
      <c r="N94" s="617"/>
      <c r="O94" s="617"/>
      <c r="P94" s="617"/>
      <c r="Q94" s="617"/>
      <c r="R94" s="617"/>
      <c r="S94" s="617"/>
      <c r="T94" s="618"/>
      <c r="U94" s="619"/>
      <c r="V94" s="373">
        <f t="shared" si="3"/>
        <v>0</v>
      </c>
      <c r="W94" s="17"/>
    </row>
    <row r="95" spans="1:23" ht="12" customHeight="1" x14ac:dyDescent="0.2">
      <c r="A95" s="6"/>
      <c r="B95" s="6"/>
      <c r="C95" s="13"/>
      <c r="D95" s="19">
        <f t="shared" si="1"/>
        <v>84</v>
      </c>
      <c r="E95" s="65" t="str">
        <f>IF(OR('Services - NHC'!E93="",'Services - NHC'!E93="[Enter service]"),"",'Services - NHC'!E93)</f>
        <v/>
      </c>
      <c r="F95" s="66" t="str">
        <f>IF(OR('Services - NHC'!F93="",'Services - NHC'!F93="[Select]"),"",'Services - NHC'!F93)</f>
        <v/>
      </c>
      <c r="G95" s="15"/>
      <c r="H95" s="617"/>
      <c r="I95" s="617"/>
      <c r="J95" s="617"/>
      <c r="K95" s="617"/>
      <c r="L95" s="617"/>
      <c r="M95" s="617"/>
      <c r="N95" s="617"/>
      <c r="O95" s="617"/>
      <c r="P95" s="617"/>
      <c r="Q95" s="617"/>
      <c r="R95" s="617"/>
      <c r="S95" s="617"/>
      <c r="T95" s="618"/>
      <c r="U95" s="619"/>
      <c r="V95" s="373">
        <f t="shared" si="3"/>
        <v>0</v>
      </c>
      <c r="W95" s="17"/>
    </row>
    <row r="96" spans="1:23" ht="12" customHeight="1" x14ac:dyDescent="0.2">
      <c r="A96" s="6"/>
      <c r="B96" s="6"/>
      <c r="C96" s="13"/>
      <c r="D96" s="19">
        <f t="shared" si="1"/>
        <v>85</v>
      </c>
      <c r="E96" s="65" t="str">
        <f>IF(OR('Services - NHC'!E94="",'Services - NHC'!E94="[Enter service]"),"",'Services - NHC'!E94)</f>
        <v/>
      </c>
      <c r="F96" s="66" t="str">
        <f>IF(OR('Services - NHC'!F94="",'Services - NHC'!F94="[Select]"),"",'Services - NHC'!F94)</f>
        <v/>
      </c>
      <c r="G96" s="15"/>
      <c r="H96" s="617"/>
      <c r="I96" s="617"/>
      <c r="J96" s="617"/>
      <c r="K96" s="617"/>
      <c r="L96" s="617"/>
      <c r="M96" s="617"/>
      <c r="N96" s="617"/>
      <c r="O96" s="617"/>
      <c r="P96" s="617"/>
      <c r="Q96" s="617"/>
      <c r="R96" s="617"/>
      <c r="S96" s="617"/>
      <c r="T96" s="618"/>
      <c r="U96" s="619"/>
      <c r="V96" s="373">
        <f t="shared" si="3"/>
        <v>0</v>
      </c>
      <c r="W96" s="17"/>
    </row>
    <row r="97" spans="1:23" ht="12" customHeight="1" x14ac:dyDescent="0.2">
      <c r="A97" s="6"/>
      <c r="B97" s="6"/>
      <c r="C97" s="13"/>
      <c r="D97" s="19">
        <f t="shared" si="1"/>
        <v>86</v>
      </c>
      <c r="E97" s="65" t="str">
        <f>IF(OR('Services - NHC'!E95="",'Services - NHC'!E95="[Enter service]"),"",'Services - NHC'!E95)</f>
        <v/>
      </c>
      <c r="F97" s="66" t="str">
        <f>IF(OR('Services - NHC'!F95="",'Services - NHC'!F95="[Select]"),"",'Services - NHC'!F95)</f>
        <v/>
      </c>
      <c r="G97" s="15"/>
      <c r="H97" s="617"/>
      <c r="I97" s="617"/>
      <c r="J97" s="617"/>
      <c r="K97" s="617"/>
      <c r="L97" s="617"/>
      <c r="M97" s="617"/>
      <c r="N97" s="617"/>
      <c r="O97" s="617"/>
      <c r="P97" s="617"/>
      <c r="Q97" s="617"/>
      <c r="R97" s="617"/>
      <c r="S97" s="617"/>
      <c r="T97" s="618"/>
      <c r="U97" s="619"/>
      <c r="V97" s="373">
        <f t="shared" si="3"/>
        <v>0</v>
      </c>
      <c r="W97" s="17"/>
    </row>
    <row r="98" spans="1:23" ht="12" customHeight="1" x14ac:dyDescent="0.2">
      <c r="A98" s="6"/>
      <c r="B98" s="6"/>
      <c r="C98" s="13"/>
      <c r="D98" s="19">
        <f t="shared" si="1"/>
        <v>87</v>
      </c>
      <c r="E98" s="65" t="str">
        <f>IF(OR('Services - NHC'!E96="",'Services - NHC'!E96="[Enter service]"),"",'Services - NHC'!E96)</f>
        <v/>
      </c>
      <c r="F98" s="66" t="str">
        <f>IF(OR('Services - NHC'!F96="",'Services - NHC'!F96="[Select]"),"",'Services - NHC'!F96)</f>
        <v/>
      </c>
      <c r="G98" s="15"/>
      <c r="H98" s="617"/>
      <c r="I98" s="617"/>
      <c r="J98" s="617"/>
      <c r="K98" s="617"/>
      <c r="L98" s="617"/>
      <c r="M98" s="617"/>
      <c r="N98" s="617"/>
      <c r="O98" s="617"/>
      <c r="P98" s="617"/>
      <c r="Q98" s="617"/>
      <c r="R98" s="617"/>
      <c r="S98" s="617"/>
      <c r="T98" s="618"/>
      <c r="U98" s="619"/>
      <c r="V98" s="373">
        <f t="shared" si="3"/>
        <v>0</v>
      </c>
      <c r="W98" s="17"/>
    </row>
    <row r="99" spans="1:23" ht="12" customHeight="1" x14ac:dyDescent="0.2">
      <c r="A99" s="6"/>
      <c r="B99" s="6"/>
      <c r="C99" s="13"/>
      <c r="D99" s="19">
        <f t="shared" si="1"/>
        <v>88</v>
      </c>
      <c r="E99" s="65" t="str">
        <f>IF(OR('Services - NHC'!E97="",'Services - NHC'!E97="[Enter service]"),"",'Services - NHC'!E97)</f>
        <v/>
      </c>
      <c r="F99" s="66" t="str">
        <f>IF(OR('Services - NHC'!F97="",'Services - NHC'!F97="[Select]"),"",'Services - NHC'!F97)</f>
        <v/>
      </c>
      <c r="G99" s="15"/>
      <c r="H99" s="617"/>
      <c r="I99" s="617"/>
      <c r="J99" s="617"/>
      <c r="K99" s="617"/>
      <c r="L99" s="617"/>
      <c r="M99" s="617"/>
      <c r="N99" s="617"/>
      <c r="O99" s="617"/>
      <c r="P99" s="617"/>
      <c r="Q99" s="617"/>
      <c r="R99" s="617"/>
      <c r="S99" s="617"/>
      <c r="T99" s="618"/>
      <c r="U99" s="619"/>
      <c r="V99" s="373">
        <f t="shared" si="3"/>
        <v>0</v>
      </c>
      <c r="W99" s="17"/>
    </row>
    <row r="100" spans="1:23" ht="12" customHeight="1" x14ac:dyDescent="0.2">
      <c r="A100" s="6"/>
      <c r="B100" s="6"/>
      <c r="C100" s="13"/>
      <c r="D100" s="19">
        <f t="shared" si="1"/>
        <v>89</v>
      </c>
      <c r="E100" s="65" t="str">
        <f>IF(OR('Services - NHC'!E98="",'Services - NHC'!E98="[Enter service]"),"",'Services - NHC'!E98)</f>
        <v/>
      </c>
      <c r="F100" s="66" t="str">
        <f>IF(OR('Services - NHC'!F98="",'Services - NHC'!F98="[Select]"),"",'Services - NHC'!F98)</f>
        <v/>
      </c>
      <c r="G100" s="15"/>
      <c r="H100" s="617"/>
      <c r="I100" s="617"/>
      <c r="J100" s="617"/>
      <c r="K100" s="617"/>
      <c r="L100" s="617"/>
      <c r="M100" s="617"/>
      <c r="N100" s="617"/>
      <c r="O100" s="617"/>
      <c r="P100" s="617"/>
      <c r="Q100" s="617"/>
      <c r="R100" s="617"/>
      <c r="S100" s="617"/>
      <c r="T100" s="618"/>
      <c r="U100" s="619"/>
      <c r="V100" s="373">
        <f t="shared" si="3"/>
        <v>0</v>
      </c>
      <c r="W100" s="17"/>
    </row>
    <row r="101" spans="1:23" ht="12" customHeight="1" x14ac:dyDescent="0.2">
      <c r="A101" s="6"/>
      <c r="B101" s="6"/>
      <c r="C101" s="13"/>
      <c r="D101" s="19">
        <f t="shared" si="1"/>
        <v>90</v>
      </c>
      <c r="E101" s="65" t="str">
        <f>IF(OR('Services - NHC'!E99="",'Services - NHC'!E99="[Enter service]"),"",'Services - NHC'!E99)</f>
        <v/>
      </c>
      <c r="F101" s="66" t="str">
        <f>IF(OR('Services - NHC'!F99="",'Services - NHC'!F99="[Select]"),"",'Services - NHC'!F99)</f>
        <v/>
      </c>
      <c r="G101" s="15"/>
      <c r="H101" s="617"/>
      <c r="I101" s="617"/>
      <c r="J101" s="617"/>
      <c r="K101" s="617"/>
      <c r="L101" s="617"/>
      <c r="M101" s="617"/>
      <c r="N101" s="617"/>
      <c r="O101" s="617"/>
      <c r="P101" s="617"/>
      <c r="Q101" s="617"/>
      <c r="R101" s="617"/>
      <c r="S101" s="617"/>
      <c r="T101" s="618"/>
      <c r="U101" s="619"/>
      <c r="V101" s="373">
        <f t="shared" si="3"/>
        <v>0</v>
      </c>
      <c r="W101" s="17"/>
    </row>
    <row r="102" spans="1:23" ht="12" customHeight="1" x14ac:dyDescent="0.2">
      <c r="A102" s="6"/>
      <c r="B102" s="6"/>
      <c r="C102" s="13"/>
      <c r="D102" s="19">
        <f t="shared" si="1"/>
        <v>91</v>
      </c>
      <c r="E102" s="65" t="str">
        <f>IF(OR('Services - NHC'!E100="",'Services - NHC'!E100="[Enter service]"),"",'Services - NHC'!E100)</f>
        <v/>
      </c>
      <c r="F102" s="66" t="str">
        <f>IF(OR('Services - NHC'!F100="",'Services - NHC'!F100="[Select]"),"",'Services - NHC'!F100)</f>
        <v/>
      </c>
      <c r="G102" s="15"/>
      <c r="H102" s="617"/>
      <c r="I102" s="617"/>
      <c r="J102" s="617"/>
      <c r="K102" s="617"/>
      <c r="L102" s="617"/>
      <c r="M102" s="617"/>
      <c r="N102" s="617"/>
      <c r="O102" s="617"/>
      <c r="P102" s="617"/>
      <c r="Q102" s="617"/>
      <c r="R102" s="617"/>
      <c r="S102" s="617"/>
      <c r="T102" s="618"/>
      <c r="U102" s="619"/>
      <c r="V102" s="373">
        <f t="shared" si="3"/>
        <v>0</v>
      </c>
      <c r="W102" s="17"/>
    </row>
    <row r="103" spans="1:23" ht="12" customHeight="1" x14ac:dyDescent="0.2">
      <c r="A103" s="6"/>
      <c r="B103" s="6"/>
      <c r="C103" s="13"/>
      <c r="D103" s="19">
        <f t="shared" si="1"/>
        <v>92</v>
      </c>
      <c r="E103" s="65" t="str">
        <f>IF(OR('Services - NHC'!E101="",'Services - NHC'!E101="[Enter service]"),"",'Services - NHC'!E101)</f>
        <v/>
      </c>
      <c r="F103" s="66" t="str">
        <f>IF(OR('Services - NHC'!F101="",'Services - NHC'!F101="[Select]"),"",'Services - NHC'!F101)</f>
        <v/>
      </c>
      <c r="G103" s="15"/>
      <c r="H103" s="617"/>
      <c r="I103" s="617"/>
      <c r="J103" s="617"/>
      <c r="K103" s="617"/>
      <c r="L103" s="617"/>
      <c r="M103" s="617"/>
      <c r="N103" s="617"/>
      <c r="O103" s="617"/>
      <c r="P103" s="617"/>
      <c r="Q103" s="617"/>
      <c r="R103" s="617"/>
      <c r="S103" s="617"/>
      <c r="T103" s="618"/>
      <c r="U103" s="619"/>
      <c r="V103" s="373">
        <f t="shared" si="3"/>
        <v>0</v>
      </c>
      <c r="W103" s="17"/>
    </row>
    <row r="104" spans="1:23" ht="12" customHeight="1" x14ac:dyDescent="0.2">
      <c r="A104" s="6"/>
      <c r="B104" s="6"/>
      <c r="C104" s="13"/>
      <c r="D104" s="19">
        <f t="shared" si="1"/>
        <v>93</v>
      </c>
      <c r="E104" s="65" t="str">
        <f>IF(OR('Services - NHC'!E102="",'Services - NHC'!E102="[Enter service]"),"",'Services - NHC'!E102)</f>
        <v/>
      </c>
      <c r="F104" s="66" t="str">
        <f>IF(OR('Services - NHC'!F102="",'Services - NHC'!F102="[Select]"),"",'Services - NHC'!F102)</f>
        <v/>
      </c>
      <c r="G104" s="15"/>
      <c r="H104" s="617"/>
      <c r="I104" s="617"/>
      <c r="J104" s="617"/>
      <c r="K104" s="617"/>
      <c r="L104" s="617"/>
      <c r="M104" s="617"/>
      <c r="N104" s="617"/>
      <c r="O104" s="617"/>
      <c r="P104" s="617"/>
      <c r="Q104" s="617"/>
      <c r="R104" s="617"/>
      <c r="S104" s="617"/>
      <c r="T104" s="618"/>
      <c r="U104" s="619"/>
      <c r="V104" s="373">
        <f t="shared" si="3"/>
        <v>0</v>
      </c>
      <c r="W104" s="17"/>
    </row>
    <row r="105" spans="1:23" ht="12" customHeight="1" x14ac:dyDescent="0.2">
      <c r="A105" s="6"/>
      <c r="B105" s="6"/>
      <c r="C105" s="13"/>
      <c r="D105" s="19">
        <f t="shared" si="1"/>
        <v>94</v>
      </c>
      <c r="E105" s="65" t="str">
        <f>IF(OR('Services - NHC'!E103="",'Services - NHC'!E103="[Enter service]"),"",'Services - NHC'!E103)</f>
        <v/>
      </c>
      <c r="F105" s="66" t="str">
        <f>IF(OR('Services - NHC'!F103="",'Services - NHC'!F103="[Select]"),"",'Services - NHC'!F103)</f>
        <v/>
      </c>
      <c r="G105" s="15"/>
      <c r="H105" s="617"/>
      <c r="I105" s="617"/>
      <c r="J105" s="617"/>
      <c r="K105" s="617"/>
      <c r="L105" s="617"/>
      <c r="M105" s="617"/>
      <c r="N105" s="617"/>
      <c r="O105" s="617"/>
      <c r="P105" s="617"/>
      <c r="Q105" s="617"/>
      <c r="R105" s="617"/>
      <c r="S105" s="617"/>
      <c r="T105" s="618"/>
      <c r="U105" s="619"/>
      <c r="V105" s="373">
        <f t="shared" si="3"/>
        <v>0</v>
      </c>
      <c r="W105" s="17"/>
    </row>
    <row r="106" spans="1:23" ht="12" customHeight="1" x14ac:dyDescent="0.2">
      <c r="A106" s="6"/>
      <c r="B106" s="6"/>
      <c r="C106" s="13"/>
      <c r="D106" s="19">
        <f t="shared" si="1"/>
        <v>95</v>
      </c>
      <c r="E106" s="65" t="str">
        <f>IF(OR('Services - NHC'!E104="",'Services - NHC'!E104="[Enter service]"),"",'Services - NHC'!E104)</f>
        <v/>
      </c>
      <c r="F106" s="66" t="str">
        <f>IF(OR('Services - NHC'!F104="",'Services - NHC'!F104="[Select]"),"",'Services - NHC'!F104)</f>
        <v/>
      </c>
      <c r="G106" s="15"/>
      <c r="H106" s="617"/>
      <c r="I106" s="617"/>
      <c r="J106" s="617"/>
      <c r="K106" s="617"/>
      <c r="L106" s="617"/>
      <c r="M106" s="617"/>
      <c r="N106" s="617"/>
      <c r="O106" s="617"/>
      <c r="P106" s="617"/>
      <c r="Q106" s="617"/>
      <c r="R106" s="617"/>
      <c r="S106" s="617"/>
      <c r="T106" s="618"/>
      <c r="U106" s="619"/>
      <c r="V106" s="373">
        <f t="shared" si="3"/>
        <v>0</v>
      </c>
      <c r="W106" s="17"/>
    </row>
    <row r="107" spans="1:23" ht="12" customHeight="1" x14ac:dyDescent="0.2">
      <c r="A107" s="6"/>
      <c r="B107" s="6"/>
      <c r="C107" s="13"/>
      <c r="D107" s="19">
        <f t="shared" si="1"/>
        <v>96</v>
      </c>
      <c r="E107" s="65" t="str">
        <f>IF(OR('Services - NHC'!E105="",'Services - NHC'!E105="[Enter service]"),"",'Services - NHC'!E105)</f>
        <v/>
      </c>
      <c r="F107" s="66" t="str">
        <f>IF(OR('Services - NHC'!F105="",'Services - NHC'!F105="[Select]"),"",'Services - NHC'!F105)</f>
        <v/>
      </c>
      <c r="G107" s="15"/>
      <c r="H107" s="617"/>
      <c r="I107" s="617"/>
      <c r="J107" s="617"/>
      <c r="K107" s="617"/>
      <c r="L107" s="617"/>
      <c r="M107" s="617"/>
      <c r="N107" s="617"/>
      <c r="O107" s="617"/>
      <c r="P107" s="617"/>
      <c r="Q107" s="617"/>
      <c r="R107" s="617"/>
      <c r="S107" s="617"/>
      <c r="T107" s="618"/>
      <c r="U107" s="619"/>
      <c r="V107" s="373">
        <f t="shared" si="3"/>
        <v>0</v>
      </c>
      <c r="W107" s="17"/>
    </row>
    <row r="108" spans="1:23" ht="12" customHeight="1" x14ac:dyDescent="0.2">
      <c r="A108" s="6"/>
      <c r="B108" s="6"/>
      <c r="C108" s="13"/>
      <c r="D108" s="19">
        <f t="shared" si="1"/>
        <v>97</v>
      </c>
      <c r="E108" s="65" t="str">
        <f>IF(OR('Services - NHC'!E106="",'Services - NHC'!E106="[Enter service]"),"",'Services - NHC'!E106)</f>
        <v/>
      </c>
      <c r="F108" s="66" t="str">
        <f>IF(OR('Services - NHC'!F106="",'Services - NHC'!F106="[Select]"),"",'Services - NHC'!F106)</f>
        <v/>
      </c>
      <c r="G108" s="15"/>
      <c r="H108" s="617"/>
      <c r="I108" s="617"/>
      <c r="J108" s="617"/>
      <c r="K108" s="617"/>
      <c r="L108" s="617"/>
      <c r="M108" s="617"/>
      <c r="N108" s="617"/>
      <c r="O108" s="617"/>
      <c r="P108" s="617"/>
      <c r="Q108" s="617"/>
      <c r="R108" s="617"/>
      <c r="S108" s="617"/>
      <c r="T108" s="618"/>
      <c r="U108" s="619"/>
      <c r="V108" s="373">
        <f t="shared" ref="V108:V139" si="4">SUM(H108:U108)</f>
        <v>0</v>
      </c>
      <c r="W108" s="17"/>
    </row>
    <row r="109" spans="1:23" ht="12" customHeight="1" x14ac:dyDescent="0.2">
      <c r="A109" s="6"/>
      <c r="B109" s="6"/>
      <c r="C109" s="13"/>
      <c r="D109" s="19">
        <f t="shared" si="1"/>
        <v>98</v>
      </c>
      <c r="E109" s="65" t="str">
        <f>IF(OR('Services - NHC'!E107="",'Services - NHC'!E107="[Enter service]"),"",'Services - NHC'!E107)</f>
        <v/>
      </c>
      <c r="F109" s="66" t="str">
        <f>IF(OR('Services - NHC'!F107="",'Services - NHC'!F107="[Select]"),"",'Services - NHC'!F107)</f>
        <v/>
      </c>
      <c r="G109" s="15"/>
      <c r="H109" s="617"/>
      <c r="I109" s="617"/>
      <c r="J109" s="617"/>
      <c r="K109" s="617"/>
      <c r="L109" s="617"/>
      <c r="M109" s="617"/>
      <c r="N109" s="617"/>
      <c r="O109" s="617"/>
      <c r="P109" s="617"/>
      <c r="Q109" s="617"/>
      <c r="R109" s="617"/>
      <c r="S109" s="617"/>
      <c r="T109" s="618"/>
      <c r="U109" s="619"/>
      <c r="V109" s="373">
        <f t="shared" si="4"/>
        <v>0</v>
      </c>
      <c r="W109" s="17"/>
    </row>
    <row r="110" spans="1:23" ht="12" customHeight="1" x14ac:dyDescent="0.2">
      <c r="A110" s="6"/>
      <c r="B110" s="6"/>
      <c r="C110" s="13"/>
      <c r="D110" s="19">
        <f t="shared" si="1"/>
        <v>99</v>
      </c>
      <c r="E110" s="65" t="str">
        <f>IF(OR('Services - NHC'!E108="",'Services - NHC'!E108="[Enter service]"),"",'Services - NHC'!E108)</f>
        <v/>
      </c>
      <c r="F110" s="66" t="str">
        <f>IF(OR('Services - NHC'!F108="",'Services - NHC'!F108="[Select]"),"",'Services - NHC'!F108)</f>
        <v/>
      </c>
      <c r="G110" s="15"/>
      <c r="H110" s="617"/>
      <c r="I110" s="617"/>
      <c r="J110" s="617"/>
      <c r="K110" s="617"/>
      <c r="L110" s="617"/>
      <c r="M110" s="617"/>
      <c r="N110" s="617"/>
      <c r="O110" s="617"/>
      <c r="P110" s="617"/>
      <c r="Q110" s="617"/>
      <c r="R110" s="617"/>
      <c r="S110" s="617"/>
      <c r="T110" s="618"/>
      <c r="U110" s="619"/>
      <c r="V110" s="373">
        <f t="shared" si="4"/>
        <v>0</v>
      </c>
      <c r="W110" s="17"/>
    </row>
    <row r="111" spans="1:23" ht="12" customHeight="1" x14ac:dyDescent="0.2">
      <c r="A111" s="6"/>
      <c r="B111" s="6"/>
      <c r="C111" s="13"/>
      <c r="D111" s="19">
        <f t="shared" si="1"/>
        <v>100</v>
      </c>
      <c r="E111" s="65" t="str">
        <f>IF(OR('Services - NHC'!E109="",'Services - NHC'!E109="[Enter service]"),"",'Services - NHC'!E109)</f>
        <v/>
      </c>
      <c r="F111" s="66" t="str">
        <f>IF(OR('Services - NHC'!F109="",'Services - NHC'!F109="[Select]"),"",'Services - NHC'!F109)</f>
        <v/>
      </c>
      <c r="G111" s="15"/>
      <c r="H111" s="617"/>
      <c r="I111" s="617"/>
      <c r="J111" s="617"/>
      <c r="K111" s="617"/>
      <c r="L111" s="617"/>
      <c r="M111" s="617"/>
      <c r="N111" s="617"/>
      <c r="O111" s="617"/>
      <c r="P111" s="617"/>
      <c r="Q111" s="617"/>
      <c r="R111" s="617"/>
      <c r="S111" s="617"/>
      <c r="T111" s="618"/>
      <c r="U111" s="619"/>
      <c r="V111" s="373">
        <f t="shared" si="4"/>
        <v>0</v>
      </c>
      <c r="W111" s="17"/>
    </row>
    <row r="112" spans="1:23" ht="12" customHeight="1" x14ac:dyDescent="0.2">
      <c r="A112" s="6"/>
      <c r="B112" s="6"/>
      <c r="C112" s="13"/>
      <c r="D112" s="19">
        <f t="shared" si="1"/>
        <v>101</v>
      </c>
      <c r="E112" s="65" t="str">
        <f>IF(OR('Services - NHC'!E110="",'Services - NHC'!E110="[Enter service]"),"",'Services - NHC'!E110)</f>
        <v/>
      </c>
      <c r="F112" s="66" t="str">
        <f>IF(OR('Services - NHC'!F110="",'Services - NHC'!F110="[Select]"),"",'Services - NHC'!F110)</f>
        <v/>
      </c>
      <c r="G112" s="15"/>
      <c r="H112" s="617"/>
      <c r="I112" s="617"/>
      <c r="J112" s="617"/>
      <c r="K112" s="617"/>
      <c r="L112" s="617"/>
      <c r="M112" s="617"/>
      <c r="N112" s="617"/>
      <c r="O112" s="617"/>
      <c r="P112" s="617"/>
      <c r="Q112" s="617"/>
      <c r="R112" s="617"/>
      <c r="S112" s="617"/>
      <c r="T112" s="618"/>
      <c r="U112" s="619"/>
      <c r="V112" s="373">
        <f t="shared" si="4"/>
        <v>0</v>
      </c>
      <c r="W112" s="17"/>
    </row>
    <row r="113" spans="1:23" ht="12" customHeight="1" x14ac:dyDescent="0.2">
      <c r="A113" s="6"/>
      <c r="B113" s="6"/>
      <c r="C113" s="13"/>
      <c r="D113" s="19">
        <f t="shared" si="1"/>
        <v>102</v>
      </c>
      <c r="E113" s="65" t="str">
        <f>IF(OR('Services - NHC'!E111="",'Services - NHC'!E111="[Enter service]"),"",'Services - NHC'!E111)</f>
        <v/>
      </c>
      <c r="F113" s="66" t="str">
        <f>IF(OR('Services - NHC'!F111="",'Services - NHC'!F111="[Select]"),"",'Services - NHC'!F111)</f>
        <v/>
      </c>
      <c r="G113" s="15"/>
      <c r="H113" s="617"/>
      <c r="I113" s="617"/>
      <c r="J113" s="617"/>
      <c r="K113" s="617"/>
      <c r="L113" s="617"/>
      <c r="M113" s="617"/>
      <c r="N113" s="617"/>
      <c r="O113" s="617"/>
      <c r="P113" s="617"/>
      <c r="Q113" s="617"/>
      <c r="R113" s="617"/>
      <c r="S113" s="617"/>
      <c r="T113" s="618"/>
      <c r="U113" s="619"/>
      <c r="V113" s="373">
        <f t="shared" si="4"/>
        <v>0</v>
      </c>
      <c r="W113" s="17"/>
    </row>
    <row r="114" spans="1:23" ht="12" customHeight="1" x14ac:dyDescent="0.2">
      <c r="A114" s="6"/>
      <c r="B114" s="6"/>
      <c r="C114" s="13"/>
      <c r="D114" s="19">
        <f t="shared" si="1"/>
        <v>103</v>
      </c>
      <c r="E114" s="65" t="str">
        <f>IF(OR('Services - NHC'!E112="",'Services - NHC'!E112="[Enter service]"),"",'Services - NHC'!E112)</f>
        <v/>
      </c>
      <c r="F114" s="66" t="str">
        <f>IF(OR('Services - NHC'!F112="",'Services - NHC'!F112="[Select]"),"",'Services - NHC'!F112)</f>
        <v/>
      </c>
      <c r="G114" s="15"/>
      <c r="H114" s="617"/>
      <c r="I114" s="617"/>
      <c r="J114" s="617"/>
      <c r="K114" s="617"/>
      <c r="L114" s="617"/>
      <c r="M114" s="617"/>
      <c r="N114" s="617"/>
      <c r="O114" s="617"/>
      <c r="P114" s="617"/>
      <c r="Q114" s="617"/>
      <c r="R114" s="617"/>
      <c r="S114" s="617"/>
      <c r="T114" s="618"/>
      <c r="U114" s="619"/>
      <c r="V114" s="373">
        <f t="shared" si="4"/>
        <v>0</v>
      </c>
      <c r="W114" s="17"/>
    </row>
    <row r="115" spans="1:23" ht="12" customHeight="1" x14ac:dyDescent="0.2">
      <c r="A115" s="6"/>
      <c r="B115" s="6"/>
      <c r="C115" s="13"/>
      <c r="D115" s="19">
        <f t="shared" si="1"/>
        <v>104</v>
      </c>
      <c r="E115" s="65" t="str">
        <f>IF(OR('Services - NHC'!E113="",'Services - NHC'!E113="[Enter service]"),"",'Services - NHC'!E113)</f>
        <v/>
      </c>
      <c r="F115" s="66" t="str">
        <f>IF(OR('Services - NHC'!F113="",'Services - NHC'!F113="[Select]"),"",'Services - NHC'!F113)</f>
        <v/>
      </c>
      <c r="G115" s="15"/>
      <c r="H115" s="617"/>
      <c r="I115" s="617"/>
      <c r="J115" s="617"/>
      <c r="K115" s="617"/>
      <c r="L115" s="617"/>
      <c r="M115" s="617"/>
      <c r="N115" s="617"/>
      <c r="O115" s="617"/>
      <c r="P115" s="617"/>
      <c r="Q115" s="617"/>
      <c r="R115" s="617"/>
      <c r="S115" s="617"/>
      <c r="T115" s="618"/>
      <c r="U115" s="619"/>
      <c r="V115" s="373">
        <f t="shared" si="4"/>
        <v>0</v>
      </c>
      <c r="W115" s="17"/>
    </row>
    <row r="116" spans="1:23" ht="12" customHeight="1" x14ac:dyDescent="0.2">
      <c r="A116" s="6"/>
      <c r="B116" s="6"/>
      <c r="C116" s="13"/>
      <c r="D116" s="19">
        <f t="shared" si="1"/>
        <v>105</v>
      </c>
      <c r="E116" s="65" t="str">
        <f>IF(OR('Services - NHC'!E114="",'Services - NHC'!E114="[Enter service]"),"",'Services - NHC'!E114)</f>
        <v/>
      </c>
      <c r="F116" s="66" t="str">
        <f>IF(OR('Services - NHC'!F114="",'Services - NHC'!F114="[Select]"),"",'Services - NHC'!F114)</f>
        <v/>
      </c>
      <c r="G116" s="15"/>
      <c r="H116" s="617"/>
      <c r="I116" s="617"/>
      <c r="J116" s="617"/>
      <c r="K116" s="617"/>
      <c r="L116" s="617"/>
      <c r="M116" s="617"/>
      <c r="N116" s="617"/>
      <c r="O116" s="617"/>
      <c r="P116" s="617"/>
      <c r="Q116" s="617"/>
      <c r="R116" s="617"/>
      <c r="S116" s="617"/>
      <c r="T116" s="618"/>
      <c r="U116" s="619"/>
      <c r="V116" s="373">
        <f t="shared" si="4"/>
        <v>0</v>
      </c>
      <c r="W116" s="17"/>
    </row>
    <row r="117" spans="1:23" ht="12" customHeight="1" x14ac:dyDescent="0.2">
      <c r="A117" s="6"/>
      <c r="B117" s="6"/>
      <c r="C117" s="13"/>
      <c r="D117" s="19">
        <f t="shared" si="1"/>
        <v>106</v>
      </c>
      <c r="E117" s="65" t="str">
        <f>IF(OR('Services - NHC'!E115="",'Services - NHC'!E115="[Enter service]"),"",'Services - NHC'!E115)</f>
        <v/>
      </c>
      <c r="F117" s="66" t="str">
        <f>IF(OR('Services - NHC'!F115="",'Services - NHC'!F115="[Select]"),"",'Services - NHC'!F115)</f>
        <v/>
      </c>
      <c r="G117" s="15"/>
      <c r="H117" s="617"/>
      <c r="I117" s="617"/>
      <c r="J117" s="617"/>
      <c r="K117" s="617"/>
      <c r="L117" s="617"/>
      <c r="M117" s="617"/>
      <c r="N117" s="617"/>
      <c r="O117" s="617"/>
      <c r="P117" s="617"/>
      <c r="Q117" s="617"/>
      <c r="R117" s="617"/>
      <c r="S117" s="617"/>
      <c r="T117" s="618"/>
      <c r="U117" s="619"/>
      <c r="V117" s="373">
        <f t="shared" si="4"/>
        <v>0</v>
      </c>
      <c r="W117" s="17"/>
    </row>
    <row r="118" spans="1:23" ht="12" customHeight="1" x14ac:dyDescent="0.2">
      <c r="A118" s="6"/>
      <c r="B118" s="6"/>
      <c r="C118" s="13"/>
      <c r="D118" s="19">
        <f t="shared" si="1"/>
        <v>107</v>
      </c>
      <c r="E118" s="65" t="str">
        <f>IF(OR('Services - NHC'!E116="",'Services - NHC'!E116="[Enter service]"),"",'Services - NHC'!E116)</f>
        <v/>
      </c>
      <c r="F118" s="66" t="str">
        <f>IF(OR('Services - NHC'!F116="",'Services - NHC'!F116="[Select]"),"",'Services - NHC'!F116)</f>
        <v/>
      </c>
      <c r="G118" s="15"/>
      <c r="H118" s="617"/>
      <c r="I118" s="617"/>
      <c r="J118" s="617"/>
      <c r="K118" s="617"/>
      <c r="L118" s="617"/>
      <c r="M118" s="617"/>
      <c r="N118" s="617"/>
      <c r="O118" s="617"/>
      <c r="P118" s="617"/>
      <c r="Q118" s="617"/>
      <c r="R118" s="617"/>
      <c r="S118" s="617"/>
      <c r="T118" s="618"/>
      <c r="U118" s="619"/>
      <c r="V118" s="373">
        <f t="shared" si="4"/>
        <v>0</v>
      </c>
      <c r="W118" s="17"/>
    </row>
    <row r="119" spans="1:23" ht="12" customHeight="1" x14ac:dyDescent="0.2">
      <c r="A119" s="6"/>
      <c r="B119" s="6"/>
      <c r="C119" s="13"/>
      <c r="D119" s="19">
        <f t="shared" si="1"/>
        <v>108</v>
      </c>
      <c r="E119" s="65" t="str">
        <f>IF(OR('Services - NHC'!E117="",'Services - NHC'!E117="[Enter service]"),"",'Services - NHC'!E117)</f>
        <v/>
      </c>
      <c r="F119" s="66" t="str">
        <f>IF(OR('Services - NHC'!F117="",'Services - NHC'!F117="[Select]"),"",'Services - NHC'!F117)</f>
        <v/>
      </c>
      <c r="G119" s="15"/>
      <c r="H119" s="617"/>
      <c r="I119" s="617"/>
      <c r="J119" s="617"/>
      <c r="K119" s="617"/>
      <c r="L119" s="617"/>
      <c r="M119" s="617"/>
      <c r="N119" s="617"/>
      <c r="O119" s="617"/>
      <c r="P119" s="617"/>
      <c r="Q119" s="617"/>
      <c r="R119" s="617"/>
      <c r="S119" s="617"/>
      <c r="T119" s="618"/>
      <c r="U119" s="619"/>
      <c r="V119" s="373">
        <f t="shared" si="4"/>
        <v>0</v>
      </c>
      <c r="W119" s="17"/>
    </row>
    <row r="120" spans="1:23" ht="12" customHeight="1" x14ac:dyDescent="0.2">
      <c r="A120" s="6"/>
      <c r="B120" s="6"/>
      <c r="C120" s="13"/>
      <c r="D120" s="19">
        <f t="shared" si="1"/>
        <v>109</v>
      </c>
      <c r="E120" s="65" t="str">
        <f>IF(OR('Services - NHC'!E118="",'Services - NHC'!E118="[Enter service]"),"",'Services - NHC'!E118)</f>
        <v/>
      </c>
      <c r="F120" s="66" t="str">
        <f>IF(OR('Services - NHC'!F118="",'Services - NHC'!F118="[Select]"),"",'Services - NHC'!F118)</f>
        <v/>
      </c>
      <c r="G120" s="15"/>
      <c r="H120" s="617"/>
      <c r="I120" s="617"/>
      <c r="J120" s="617"/>
      <c r="K120" s="617"/>
      <c r="L120" s="617"/>
      <c r="M120" s="617"/>
      <c r="N120" s="617"/>
      <c r="O120" s="617"/>
      <c r="P120" s="617"/>
      <c r="Q120" s="617"/>
      <c r="R120" s="617"/>
      <c r="S120" s="617"/>
      <c r="T120" s="618"/>
      <c r="U120" s="619"/>
      <c r="V120" s="373">
        <f t="shared" si="4"/>
        <v>0</v>
      </c>
      <c r="W120" s="17"/>
    </row>
    <row r="121" spans="1:23" ht="12" customHeight="1" x14ac:dyDescent="0.2">
      <c r="A121" s="6"/>
      <c r="B121" s="6"/>
      <c r="C121" s="13"/>
      <c r="D121" s="19">
        <f t="shared" si="1"/>
        <v>110</v>
      </c>
      <c r="E121" s="65" t="str">
        <f>IF(OR('Services - NHC'!E119="",'Services - NHC'!E119="[Enter service]"),"",'Services - NHC'!E119)</f>
        <v/>
      </c>
      <c r="F121" s="66" t="str">
        <f>IF(OR('Services - NHC'!F119="",'Services - NHC'!F119="[Select]"),"",'Services - NHC'!F119)</f>
        <v/>
      </c>
      <c r="G121" s="15"/>
      <c r="H121" s="617"/>
      <c r="I121" s="617"/>
      <c r="J121" s="617"/>
      <c r="K121" s="617"/>
      <c r="L121" s="617"/>
      <c r="M121" s="617"/>
      <c r="N121" s="617"/>
      <c r="O121" s="617"/>
      <c r="P121" s="617"/>
      <c r="Q121" s="617"/>
      <c r="R121" s="617"/>
      <c r="S121" s="617"/>
      <c r="T121" s="618"/>
      <c r="U121" s="619"/>
      <c r="V121" s="373">
        <f t="shared" si="4"/>
        <v>0</v>
      </c>
      <c r="W121" s="17"/>
    </row>
    <row r="122" spans="1:23" ht="12" customHeight="1" x14ac:dyDescent="0.2">
      <c r="A122" s="6"/>
      <c r="B122" s="6"/>
      <c r="C122" s="13"/>
      <c r="D122" s="19">
        <f t="shared" si="1"/>
        <v>111</v>
      </c>
      <c r="E122" s="65" t="str">
        <f>IF(OR('Services - NHC'!E120="",'Services - NHC'!E120="[Enter service]"),"",'Services - NHC'!E120)</f>
        <v/>
      </c>
      <c r="F122" s="66" t="str">
        <f>IF(OR('Services - NHC'!F120="",'Services - NHC'!F120="[Select]"),"",'Services - NHC'!F120)</f>
        <v/>
      </c>
      <c r="G122" s="15"/>
      <c r="H122" s="617"/>
      <c r="I122" s="617"/>
      <c r="J122" s="617"/>
      <c r="K122" s="617"/>
      <c r="L122" s="617"/>
      <c r="M122" s="617"/>
      <c r="N122" s="617"/>
      <c r="O122" s="617"/>
      <c r="P122" s="617"/>
      <c r="Q122" s="617"/>
      <c r="R122" s="617"/>
      <c r="S122" s="617"/>
      <c r="T122" s="618"/>
      <c r="U122" s="619"/>
      <c r="V122" s="373">
        <f t="shared" si="4"/>
        <v>0</v>
      </c>
      <c r="W122" s="17"/>
    </row>
    <row r="123" spans="1:23" ht="12" customHeight="1" x14ac:dyDescent="0.2">
      <c r="A123" s="6"/>
      <c r="B123" s="6"/>
      <c r="C123" s="13"/>
      <c r="D123" s="19">
        <f t="shared" si="1"/>
        <v>112</v>
      </c>
      <c r="E123" s="65" t="str">
        <f>IF(OR('Services - NHC'!E121="",'Services - NHC'!E121="[Enter service]"),"",'Services - NHC'!E121)</f>
        <v/>
      </c>
      <c r="F123" s="66" t="str">
        <f>IF(OR('Services - NHC'!F121="",'Services - NHC'!F121="[Select]"),"",'Services - NHC'!F121)</f>
        <v/>
      </c>
      <c r="G123" s="15"/>
      <c r="H123" s="617"/>
      <c r="I123" s="617"/>
      <c r="J123" s="617"/>
      <c r="K123" s="617"/>
      <c r="L123" s="617"/>
      <c r="M123" s="617"/>
      <c r="N123" s="617"/>
      <c r="O123" s="617"/>
      <c r="P123" s="617"/>
      <c r="Q123" s="617"/>
      <c r="R123" s="617"/>
      <c r="S123" s="617"/>
      <c r="T123" s="618"/>
      <c r="U123" s="619"/>
      <c r="V123" s="373">
        <f t="shared" si="4"/>
        <v>0</v>
      </c>
      <c r="W123" s="17"/>
    </row>
    <row r="124" spans="1:23" ht="12" customHeight="1" x14ac:dyDescent="0.2">
      <c r="A124" s="6"/>
      <c r="B124" s="6"/>
      <c r="C124" s="13"/>
      <c r="D124" s="19">
        <f t="shared" si="1"/>
        <v>113</v>
      </c>
      <c r="E124" s="65" t="str">
        <f>IF(OR('Services - NHC'!E122="",'Services - NHC'!E122="[Enter service]"),"",'Services - NHC'!E122)</f>
        <v/>
      </c>
      <c r="F124" s="66" t="str">
        <f>IF(OR('Services - NHC'!F122="",'Services - NHC'!F122="[Select]"),"",'Services - NHC'!F122)</f>
        <v/>
      </c>
      <c r="G124" s="15"/>
      <c r="H124" s="617"/>
      <c r="I124" s="617"/>
      <c r="J124" s="617"/>
      <c r="K124" s="617"/>
      <c r="L124" s="617"/>
      <c r="M124" s="617"/>
      <c r="N124" s="617"/>
      <c r="O124" s="617"/>
      <c r="P124" s="617"/>
      <c r="Q124" s="617"/>
      <c r="R124" s="617"/>
      <c r="S124" s="617"/>
      <c r="T124" s="618"/>
      <c r="U124" s="619"/>
      <c r="V124" s="373">
        <f t="shared" si="4"/>
        <v>0</v>
      </c>
      <c r="W124" s="17"/>
    </row>
    <row r="125" spans="1:23" ht="12" customHeight="1" x14ac:dyDescent="0.2">
      <c r="A125" s="6"/>
      <c r="B125" s="6"/>
      <c r="C125" s="13"/>
      <c r="D125" s="19">
        <f t="shared" si="1"/>
        <v>114</v>
      </c>
      <c r="E125" s="65" t="str">
        <f>IF(OR('Services - NHC'!E123="",'Services - NHC'!E123="[Enter service]"),"",'Services - NHC'!E123)</f>
        <v/>
      </c>
      <c r="F125" s="66" t="str">
        <f>IF(OR('Services - NHC'!F123="",'Services - NHC'!F123="[Select]"),"",'Services - NHC'!F123)</f>
        <v/>
      </c>
      <c r="G125" s="15"/>
      <c r="H125" s="617"/>
      <c r="I125" s="617"/>
      <c r="J125" s="617"/>
      <c r="K125" s="617"/>
      <c r="L125" s="617"/>
      <c r="M125" s="617"/>
      <c r="N125" s="617"/>
      <c r="O125" s="617"/>
      <c r="P125" s="617"/>
      <c r="Q125" s="617"/>
      <c r="R125" s="617"/>
      <c r="S125" s="617"/>
      <c r="T125" s="618"/>
      <c r="U125" s="619"/>
      <c r="V125" s="373">
        <f t="shared" si="4"/>
        <v>0</v>
      </c>
      <c r="W125" s="17"/>
    </row>
    <row r="126" spans="1:23" ht="12" customHeight="1" x14ac:dyDescent="0.2">
      <c r="A126" s="6"/>
      <c r="B126" s="6"/>
      <c r="C126" s="13"/>
      <c r="D126" s="19">
        <f t="shared" si="1"/>
        <v>115</v>
      </c>
      <c r="E126" s="65" t="str">
        <f>IF(OR('Services - NHC'!E124="",'Services - NHC'!E124="[Enter service]"),"",'Services - NHC'!E124)</f>
        <v/>
      </c>
      <c r="F126" s="66" t="str">
        <f>IF(OR('Services - NHC'!F124="",'Services - NHC'!F124="[Select]"),"",'Services - NHC'!F124)</f>
        <v/>
      </c>
      <c r="G126" s="15"/>
      <c r="H126" s="617"/>
      <c r="I126" s="617"/>
      <c r="J126" s="617"/>
      <c r="K126" s="617"/>
      <c r="L126" s="617"/>
      <c r="M126" s="617"/>
      <c r="N126" s="617"/>
      <c r="O126" s="617"/>
      <c r="P126" s="617"/>
      <c r="Q126" s="617"/>
      <c r="R126" s="617"/>
      <c r="S126" s="617"/>
      <c r="T126" s="618"/>
      <c r="U126" s="619"/>
      <c r="V126" s="373">
        <f t="shared" si="4"/>
        <v>0</v>
      </c>
      <c r="W126" s="17"/>
    </row>
    <row r="127" spans="1:23" ht="12" customHeight="1" x14ac:dyDescent="0.2">
      <c r="A127" s="6"/>
      <c r="B127" s="6"/>
      <c r="C127" s="13"/>
      <c r="D127" s="19">
        <f t="shared" si="1"/>
        <v>116</v>
      </c>
      <c r="E127" s="65" t="str">
        <f>IF(OR('Services - NHC'!E125="",'Services - NHC'!E125="[Enter service]"),"",'Services - NHC'!E125)</f>
        <v/>
      </c>
      <c r="F127" s="66" t="str">
        <f>IF(OR('Services - NHC'!F125="",'Services - NHC'!F125="[Select]"),"",'Services - NHC'!F125)</f>
        <v/>
      </c>
      <c r="G127" s="15"/>
      <c r="H127" s="617"/>
      <c r="I127" s="617"/>
      <c r="J127" s="617"/>
      <c r="K127" s="617"/>
      <c r="L127" s="617"/>
      <c r="M127" s="617"/>
      <c r="N127" s="617"/>
      <c r="O127" s="617"/>
      <c r="P127" s="617"/>
      <c r="Q127" s="617"/>
      <c r="R127" s="617"/>
      <c r="S127" s="617"/>
      <c r="T127" s="618"/>
      <c r="U127" s="619"/>
      <c r="V127" s="373">
        <f t="shared" si="4"/>
        <v>0</v>
      </c>
      <c r="W127" s="17"/>
    </row>
    <row r="128" spans="1:23" ht="12" customHeight="1" x14ac:dyDescent="0.2">
      <c r="A128" s="6"/>
      <c r="B128" s="6"/>
      <c r="C128" s="13"/>
      <c r="D128" s="19">
        <f t="shared" si="1"/>
        <v>117</v>
      </c>
      <c r="E128" s="65" t="str">
        <f>IF(OR('Services - NHC'!E126="",'Services - NHC'!E126="[Enter service]"),"",'Services - NHC'!E126)</f>
        <v/>
      </c>
      <c r="F128" s="66" t="str">
        <f>IF(OR('Services - NHC'!F126="",'Services - NHC'!F126="[Select]"),"",'Services - NHC'!F126)</f>
        <v/>
      </c>
      <c r="G128" s="15"/>
      <c r="H128" s="617"/>
      <c r="I128" s="617"/>
      <c r="J128" s="617"/>
      <c r="K128" s="617"/>
      <c r="L128" s="617"/>
      <c r="M128" s="617"/>
      <c r="N128" s="617"/>
      <c r="O128" s="617"/>
      <c r="P128" s="617"/>
      <c r="Q128" s="617"/>
      <c r="R128" s="617"/>
      <c r="S128" s="617"/>
      <c r="T128" s="618"/>
      <c r="U128" s="619"/>
      <c r="V128" s="373">
        <f t="shared" si="4"/>
        <v>0</v>
      </c>
      <c r="W128" s="17"/>
    </row>
    <row r="129" spans="1:23" ht="12" customHeight="1" x14ac:dyDescent="0.2">
      <c r="A129" s="6"/>
      <c r="B129" s="6"/>
      <c r="C129" s="13"/>
      <c r="D129" s="19">
        <f t="shared" si="1"/>
        <v>118</v>
      </c>
      <c r="E129" s="65" t="str">
        <f>IF(OR('Services - NHC'!E127="",'Services - NHC'!E127="[Enter service]"),"",'Services - NHC'!E127)</f>
        <v/>
      </c>
      <c r="F129" s="66" t="str">
        <f>IF(OR('Services - NHC'!F127="",'Services - NHC'!F127="[Select]"),"",'Services - NHC'!F127)</f>
        <v/>
      </c>
      <c r="G129" s="15"/>
      <c r="H129" s="617"/>
      <c r="I129" s="617"/>
      <c r="J129" s="617"/>
      <c r="K129" s="617"/>
      <c r="L129" s="617"/>
      <c r="M129" s="617"/>
      <c r="N129" s="617"/>
      <c r="O129" s="617"/>
      <c r="P129" s="617"/>
      <c r="Q129" s="617"/>
      <c r="R129" s="617"/>
      <c r="S129" s="617"/>
      <c r="T129" s="618"/>
      <c r="U129" s="619"/>
      <c r="V129" s="373">
        <f t="shared" si="4"/>
        <v>0</v>
      </c>
      <c r="W129" s="17"/>
    </row>
    <row r="130" spans="1:23" ht="12" customHeight="1" x14ac:dyDescent="0.2">
      <c r="A130" s="6"/>
      <c r="B130" s="6"/>
      <c r="C130" s="13"/>
      <c r="D130" s="19">
        <f t="shared" si="1"/>
        <v>119</v>
      </c>
      <c r="E130" s="65" t="str">
        <f>IF(OR('Services - NHC'!E128="",'Services - NHC'!E128="[Enter service]"),"",'Services - NHC'!E128)</f>
        <v/>
      </c>
      <c r="F130" s="66" t="str">
        <f>IF(OR('Services - NHC'!F128="",'Services - NHC'!F128="[Select]"),"",'Services - NHC'!F128)</f>
        <v/>
      </c>
      <c r="G130" s="15"/>
      <c r="H130" s="617"/>
      <c r="I130" s="617"/>
      <c r="J130" s="617"/>
      <c r="K130" s="617"/>
      <c r="L130" s="617"/>
      <c r="M130" s="617"/>
      <c r="N130" s="617"/>
      <c r="O130" s="617"/>
      <c r="P130" s="617"/>
      <c r="Q130" s="617"/>
      <c r="R130" s="617"/>
      <c r="S130" s="617"/>
      <c r="T130" s="618"/>
      <c r="U130" s="619"/>
      <c r="V130" s="373">
        <f t="shared" si="4"/>
        <v>0</v>
      </c>
      <c r="W130" s="17"/>
    </row>
    <row r="131" spans="1:23" ht="12" customHeight="1" x14ac:dyDescent="0.2">
      <c r="A131" s="6"/>
      <c r="B131" s="6"/>
      <c r="C131" s="13"/>
      <c r="D131" s="19">
        <f t="shared" si="1"/>
        <v>120</v>
      </c>
      <c r="E131" s="65" t="str">
        <f>IF(OR('Services - NHC'!E129="",'Services - NHC'!E129="[Enter service]"),"",'Services - NHC'!E129)</f>
        <v/>
      </c>
      <c r="F131" s="66" t="str">
        <f>IF(OR('Services - NHC'!F129="",'Services - NHC'!F129="[Select]"),"",'Services - NHC'!F129)</f>
        <v/>
      </c>
      <c r="G131" s="15"/>
      <c r="H131" s="617"/>
      <c r="I131" s="617"/>
      <c r="J131" s="617"/>
      <c r="K131" s="617"/>
      <c r="L131" s="617"/>
      <c r="M131" s="617"/>
      <c r="N131" s="617"/>
      <c r="O131" s="617"/>
      <c r="P131" s="617"/>
      <c r="Q131" s="617"/>
      <c r="R131" s="617"/>
      <c r="S131" s="617"/>
      <c r="T131" s="618"/>
      <c r="U131" s="619"/>
      <c r="V131" s="373">
        <f t="shared" si="4"/>
        <v>0</v>
      </c>
      <c r="W131" s="17"/>
    </row>
    <row r="132" spans="1:23" ht="12" customHeight="1" x14ac:dyDescent="0.2">
      <c r="A132" s="6"/>
      <c r="B132" s="6"/>
      <c r="C132" s="13"/>
      <c r="D132" s="19">
        <f t="shared" si="1"/>
        <v>121</v>
      </c>
      <c r="E132" s="65" t="str">
        <f>IF(OR('Services - NHC'!E130="",'Services - NHC'!E130="[Enter service]"),"",'Services - NHC'!E130)</f>
        <v/>
      </c>
      <c r="F132" s="66" t="str">
        <f>IF(OR('Services - NHC'!F130="",'Services - NHC'!F130="[Select]"),"",'Services - NHC'!F130)</f>
        <v/>
      </c>
      <c r="G132" s="15"/>
      <c r="H132" s="617"/>
      <c r="I132" s="617"/>
      <c r="J132" s="617"/>
      <c r="K132" s="617"/>
      <c r="L132" s="617"/>
      <c r="M132" s="617"/>
      <c r="N132" s="617"/>
      <c r="O132" s="617"/>
      <c r="P132" s="617"/>
      <c r="Q132" s="617"/>
      <c r="R132" s="617"/>
      <c r="S132" s="617"/>
      <c r="T132" s="618"/>
      <c r="U132" s="619"/>
      <c r="V132" s="373">
        <f t="shared" si="4"/>
        <v>0</v>
      </c>
      <c r="W132" s="17"/>
    </row>
    <row r="133" spans="1:23" ht="12" customHeight="1" x14ac:dyDescent="0.2">
      <c r="A133" s="6"/>
      <c r="B133" s="6"/>
      <c r="C133" s="13"/>
      <c r="D133" s="19">
        <f t="shared" si="1"/>
        <v>122</v>
      </c>
      <c r="E133" s="65" t="str">
        <f>IF(OR('Services - NHC'!E131="",'Services - NHC'!E131="[Enter service]"),"",'Services - NHC'!E131)</f>
        <v/>
      </c>
      <c r="F133" s="66" t="str">
        <f>IF(OR('Services - NHC'!F131="",'Services - NHC'!F131="[Select]"),"",'Services - NHC'!F131)</f>
        <v/>
      </c>
      <c r="G133" s="15"/>
      <c r="H133" s="617"/>
      <c r="I133" s="617"/>
      <c r="J133" s="617"/>
      <c r="K133" s="617"/>
      <c r="L133" s="617"/>
      <c r="M133" s="617"/>
      <c r="N133" s="617"/>
      <c r="O133" s="617"/>
      <c r="P133" s="617"/>
      <c r="Q133" s="617"/>
      <c r="R133" s="617"/>
      <c r="S133" s="617"/>
      <c r="T133" s="618"/>
      <c r="U133" s="619"/>
      <c r="V133" s="373">
        <f t="shared" si="4"/>
        <v>0</v>
      </c>
      <c r="W133" s="17"/>
    </row>
    <row r="134" spans="1:23" ht="12" customHeight="1" x14ac:dyDescent="0.2">
      <c r="A134" s="6"/>
      <c r="B134" s="6"/>
      <c r="C134" s="13"/>
      <c r="D134" s="19">
        <f t="shared" si="1"/>
        <v>123</v>
      </c>
      <c r="E134" s="65" t="str">
        <f>IF(OR('Services - NHC'!E132="",'Services - NHC'!E132="[Enter service]"),"",'Services - NHC'!E132)</f>
        <v/>
      </c>
      <c r="F134" s="66" t="str">
        <f>IF(OR('Services - NHC'!F132="",'Services - NHC'!F132="[Select]"),"",'Services - NHC'!F132)</f>
        <v/>
      </c>
      <c r="G134" s="15"/>
      <c r="H134" s="617"/>
      <c r="I134" s="617"/>
      <c r="J134" s="617"/>
      <c r="K134" s="617"/>
      <c r="L134" s="617"/>
      <c r="M134" s="617"/>
      <c r="N134" s="617"/>
      <c r="O134" s="617"/>
      <c r="P134" s="617"/>
      <c r="Q134" s="617"/>
      <c r="R134" s="617"/>
      <c r="S134" s="617"/>
      <c r="T134" s="618"/>
      <c r="U134" s="619"/>
      <c r="V134" s="373">
        <f t="shared" si="4"/>
        <v>0</v>
      </c>
      <c r="W134" s="17"/>
    </row>
    <row r="135" spans="1:23" ht="12" customHeight="1" x14ac:dyDescent="0.2">
      <c r="A135" s="6"/>
      <c r="B135" s="6"/>
      <c r="C135" s="13"/>
      <c r="D135" s="19">
        <f t="shared" si="1"/>
        <v>124</v>
      </c>
      <c r="E135" s="65" t="str">
        <f>IF(OR('Services - NHC'!E133="",'Services - NHC'!E133="[Enter service]"),"",'Services - NHC'!E133)</f>
        <v/>
      </c>
      <c r="F135" s="66" t="str">
        <f>IF(OR('Services - NHC'!F133="",'Services - NHC'!F133="[Select]"),"",'Services - NHC'!F133)</f>
        <v/>
      </c>
      <c r="G135" s="15"/>
      <c r="H135" s="617"/>
      <c r="I135" s="617"/>
      <c r="J135" s="617"/>
      <c r="K135" s="617"/>
      <c r="L135" s="617"/>
      <c r="M135" s="617"/>
      <c r="N135" s="617"/>
      <c r="O135" s="617"/>
      <c r="P135" s="617"/>
      <c r="Q135" s="617"/>
      <c r="R135" s="617"/>
      <c r="S135" s="617"/>
      <c r="T135" s="618"/>
      <c r="U135" s="619"/>
      <c r="V135" s="373">
        <f t="shared" si="4"/>
        <v>0</v>
      </c>
      <c r="W135" s="17"/>
    </row>
    <row r="136" spans="1:23" ht="12" customHeight="1" x14ac:dyDescent="0.2">
      <c r="A136" s="6"/>
      <c r="B136" s="6"/>
      <c r="C136" s="13"/>
      <c r="D136" s="19">
        <f t="shared" si="1"/>
        <v>125</v>
      </c>
      <c r="E136" s="65" t="str">
        <f>IF(OR('Services - NHC'!E134="",'Services - NHC'!E134="[Enter service]"),"",'Services - NHC'!E134)</f>
        <v/>
      </c>
      <c r="F136" s="66" t="str">
        <f>IF(OR('Services - NHC'!F134="",'Services - NHC'!F134="[Select]"),"",'Services - NHC'!F134)</f>
        <v/>
      </c>
      <c r="G136" s="15"/>
      <c r="H136" s="617"/>
      <c r="I136" s="617"/>
      <c r="J136" s="617"/>
      <c r="K136" s="617"/>
      <c r="L136" s="617"/>
      <c r="M136" s="617"/>
      <c r="N136" s="617"/>
      <c r="O136" s="617"/>
      <c r="P136" s="617"/>
      <c r="Q136" s="617"/>
      <c r="R136" s="617"/>
      <c r="S136" s="617"/>
      <c r="T136" s="618"/>
      <c r="U136" s="619"/>
      <c r="V136" s="373">
        <f t="shared" si="4"/>
        <v>0</v>
      </c>
      <c r="W136" s="17"/>
    </row>
    <row r="137" spans="1:23" ht="12" customHeight="1" x14ac:dyDescent="0.2">
      <c r="A137" s="6"/>
      <c r="B137" s="6"/>
      <c r="C137" s="13"/>
      <c r="D137" s="19">
        <f t="shared" si="1"/>
        <v>126</v>
      </c>
      <c r="E137" s="65" t="str">
        <f>IF(OR('Services - NHC'!E135="",'Services - NHC'!E135="[Enter service]"),"",'Services - NHC'!E135)</f>
        <v/>
      </c>
      <c r="F137" s="66" t="str">
        <f>IF(OR('Services - NHC'!F135="",'Services - NHC'!F135="[Select]"),"",'Services - NHC'!F135)</f>
        <v/>
      </c>
      <c r="G137" s="15"/>
      <c r="H137" s="617"/>
      <c r="I137" s="617"/>
      <c r="J137" s="617"/>
      <c r="K137" s="617"/>
      <c r="L137" s="617"/>
      <c r="M137" s="617"/>
      <c r="N137" s="617"/>
      <c r="O137" s="617"/>
      <c r="P137" s="617"/>
      <c r="Q137" s="617"/>
      <c r="R137" s="617"/>
      <c r="S137" s="617"/>
      <c r="T137" s="618"/>
      <c r="U137" s="619"/>
      <c r="V137" s="373">
        <f t="shared" si="4"/>
        <v>0</v>
      </c>
      <c r="W137" s="17"/>
    </row>
    <row r="138" spans="1:23" ht="12" customHeight="1" x14ac:dyDescent="0.2">
      <c r="A138" s="6"/>
      <c r="B138" s="6"/>
      <c r="C138" s="13"/>
      <c r="D138" s="19">
        <f t="shared" si="1"/>
        <v>127</v>
      </c>
      <c r="E138" s="65" t="str">
        <f>IF(OR('Services - NHC'!E136="",'Services - NHC'!E136="[Enter service]"),"",'Services - NHC'!E136)</f>
        <v/>
      </c>
      <c r="F138" s="66" t="str">
        <f>IF(OR('Services - NHC'!F136="",'Services - NHC'!F136="[Select]"),"",'Services - NHC'!F136)</f>
        <v/>
      </c>
      <c r="G138" s="15"/>
      <c r="H138" s="617"/>
      <c r="I138" s="617"/>
      <c r="J138" s="617"/>
      <c r="K138" s="617"/>
      <c r="L138" s="617"/>
      <c r="M138" s="617"/>
      <c r="N138" s="617"/>
      <c r="O138" s="617"/>
      <c r="P138" s="617"/>
      <c r="Q138" s="617"/>
      <c r="R138" s="617"/>
      <c r="S138" s="617"/>
      <c r="T138" s="618"/>
      <c r="U138" s="619"/>
      <c r="V138" s="373">
        <f t="shared" si="4"/>
        <v>0</v>
      </c>
      <c r="W138" s="17"/>
    </row>
    <row r="139" spans="1:23" ht="12" customHeight="1" x14ac:dyDescent="0.2">
      <c r="A139" s="6"/>
      <c r="B139" s="6"/>
      <c r="C139" s="13"/>
      <c r="D139" s="19">
        <f t="shared" si="1"/>
        <v>128</v>
      </c>
      <c r="E139" s="65" t="str">
        <f>IF(OR('Services - NHC'!E137="",'Services - NHC'!E137="[Enter service]"),"",'Services - NHC'!E137)</f>
        <v/>
      </c>
      <c r="F139" s="66" t="str">
        <f>IF(OR('Services - NHC'!F137="",'Services - NHC'!F137="[Select]"),"",'Services - NHC'!F137)</f>
        <v/>
      </c>
      <c r="G139" s="15"/>
      <c r="H139" s="617"/>
      <c r="I139" s="617"/>
      <c r="J139" s="617"/>
      <c r="K139" s="617"/>
      <c r="L139" s="617"/>
      <c r="M139" s="617"/>
      <c r="N139" s="617"/>
      <c r="O139" s="617"/>
      <c r="P139" s="617"/>
      <c r="Q139" s="617"/>
      <c r="R139" s="617"/>
      <c r="S139" s="617"/>
      <c r="T139" s="618"/>
      <c r="U139" s="619"/>
      <c r="V139" s="373">
        <f t="shared" si="4"/>
        <v>0</v>
      </c>
      <c r="W139" s="17"/>
    </row>
    <row r="140" spans="1:23" ht="12" customHeight="1" x14ac:dyDescent="0.2">
      <c r="A140" s="6"/>
      <c r="B140" s="6"/>
      <c r="C140" s="13"/>
      <c r="D140" s="19">
        <f t="shared" si="1"/>
        <v>129</v>
      </c>
      <c r="E140" s="65" t="str">
        <f>IF(OR('Services - NHC'!E138="",'Services - NHC'!E138="[Enter service]"),"",'Services - NHC'!E138)</f>
        <v/>
      </c>
      <c r="F140" s="66" t="str">
        <f>IF(OR('Services - NHC'!F138="",'Services - NHC'!F138="[Select]"),"",'Services - NHC'!F138)</f>
        <v/>
      </c>
      <c r="G140" s="15"/>
      <c r="H140" s="617"/>
      <c r="I140" s="617"/>
      <c r="J140" s="617"/>
      <c r="K140" s="617"/>
      <c r="L140" s="617"/>
      <c r="M140" s="617"/>
      <c r="N140" s="617"/>
      <c r="O140" s="617"/>
      <c r="P140" s="617"/>
      <c r="Q140" s="617"/>
      <c r="R140" s="617"/>
      <c r="S140" s="617"/>
      <c r="T140" s="618"/>
      <c r="U140" s="619"/>
      <c r="V140" s="373">
        <f t="shared" ref="V140:V153" si="5">SUM(H140:U140)</f>
        <v>0</v>
      </c>
      <c r="W140" s="17"/>
    </row>
    <row r="141" spans="1:23" ht="12" customHeight="1" x14ac:dyDescent="0.2">
      <c r="A141" s="6"/>
      <c r="B141" s="6"/>
      <c r="C141" s="13"/>
      <c r="D141" s="19">
        <f t="shared" si="1"/>
        <v>130</v>
      </c>
      <c r="E141" s="65" t="str">
        <f>IF(OR('Services - NHC'!E139="",'Services - NHC'!E139="[Enter service]"),"",'Services - NHC'!E139)</f>
        <v/>
      </c>
      <c r="F141" s="66" t="str">
        <f>IF(OR('Services - NHC'!F139="",'Services - NHC'!F139="[Select]"),"",'Services - NHC'!F139)</f>
        <v/>
      </c>
      <c r="G141" s="15"/>
      <c r="H141" s="617"/>
      <c r="I141" s="617"/>
      <c r="J141" s="617"/>
      <c r="K141" s="617"/>
      <c r="L141" s="617"/>
      <c r="M141" s="617"/>
      <c r="N141" s="617"/>
      <c r="O141" s="617"/>
      <c r="P141" s="617"/>
      <c r="Q141" s="617"/>
      <c r="R141" s="617"/>
      <c r="S141" s="617"/>
      <c r="T141" s="618"/>
      <c r="U141" s="619"/>
      <c r="V141" s="373">
        <f t="shared" si="5"/>
        <v>0</v>
      </c>
      <c r="W141" s="17"/>
    </row>
    <row r="142" spans="1:23" ht="12" customHeight="1" x14ac:dyDescent="0.2">
      <c r="A142" s="6"/>
      <c r="B142" s="6"/>
      <c r="C142" s="13"/>
      <c r="D142" s="19">
        <f t="shared" si="1"/>
        <v>131</v>
      </c>
      <c r="E142" s="65" t="str">
        <f>IF(OR('Services - NHC'!E140="",'Services - NHC'!E140="[Enter service]"),"",'Services - NHC'!E140)</f>
        <v/>
      </c>
      <c r="F142" s="66" t="str">
        <f>IF(OR('Services - NHC'!F140="",'Services - NHC'!F140="[Select]"),"",'Services - NHC'!F140)</f>
        <v/>
      </c>
      <c r="G142" s="15"/>
      <c r="H142" s="617"/>
      <c r="I142" s="617"/>
      <c r="J142" s="617"/>
      <c r="K142" s="617"/>
      <c r="L142" s="617"/>
      <c r="M142" s="617"/>
      <c r="N142" s="617"/>
      <c r="O142" s="617"/>
      <c r="P142" s="617"/>
      <c r="Q142" s="617"/>
      <c r="R142" s="617"/>
      <c r="S142" s="617"/>
      <c r="T142" s="618"/>
      <c r="U142" s="619"/>
      <c r="V142" s="373">
        <f t="shared" si="5"/>
        <v>0</v>
      </c>
      <c r="W142" s="17"/>
    </row>
    <row r="143" spans="1:23" ht="12" customHeight="1" x14ac:dyDescent="0.2">
      <c r="A143" s="6"/>
      <c r="B143" s="6"/>
      <c r="C143" s="13"/>
      <c r="D143" s="19">
        <f t="shared" si="1"/>
        <v>132</v>
      </c>
      <c r="E143" s="65" t="str">
        <f>IF(OR('Services - NHC'!E141="",'Services - NHC'!E141="[Enter service]"),"",'Services - NHC'!E141)</f>
        <v/>
      </c>
      <c r="F143" s="66" t="str">
        <f>IF(OR('Services - NHC'!F141="",'Services - NHC'!F141="[Select]"),"",'Services - NHC'!F141)</f>
        <v/>
      </c>
      <c r="G143" s="15"/>
      <c r="H143" s="617"/>
      <c r="I143" s="617"/>
      <c r="J143" s="617"/>
      <c r="K143" s="617"/>
      <c r="L143" s="617"/>
      <c r="M143" s="617"/>
      <c r="N143" s="617"/>
      <c r="O143" s="617"/>
      <c r="P143" s="617"/>
      <c r="Q143" s="617"/>
      <c r="R143" s="617"/>
      <c r="S143" s="617"/>
      <c r="T143" s="618"/>
      <c r="U143" s="619"/>
      <c r="V143" s="373">
        <f t="shared" si="5"/>
        <v>0</v>
      </c>
      <c r="W143" s="17"/>
    </row>
    <row r="144" spans="1:23" ht="12" customHeight="1" x14ac:dyDescent="0.2">
      <c r="A144" s="6"/>
      <c r="B144" s="6"/>
      <c r="C144" s="13"/>
      <c r="D144" s="19">
        <f t="shared" si="1"/>
        <v>133</v>
      </c>
      <c r="E144" s="65" t="str">
        <f>IF(OR('Services - NHC'!E142="",'Services - NHC'!E142="[Enter service]"),"",'Services - NHC'!E142)</f>
        <v/>
      </c>
      <c r="F144" s="66" t="str">
        <f>IF(OR('Services - NHC'!F142="",'Services - NHC'!F142="[Select]"),"",'Services - NHC'!F142)</f>
        <v/>
      </c>
      <c r="G144" s="15"/>
      <c r="H144" s="617"/>
      <c r="I144" s="617"/>
      <c r="J144" s="617"/>
      <c r="K144" s="617"/>
      <c r="L144" s="617"/>
      <c r="M144" s="617"/>
      <c r="N144" s="617"/>
      <c r="O144" s="617"/>
      <c r="P144" s="617"/>
      <c r="Q144" s="617"/>
      <c r="R144" s="617"/>
      <c r="S144" s="617"/>
      <c r="T144" s="618"/>
      <c r="U144" s="619"/>
      <c r="V144" s="373">
        <f t="shared" si="5"/>
        <v>0</v>
      </c>
      <c r="W144" s="17"/>
    </row>
    <row r="145" spans="1:23" ht="12" customHeight="1" x14ac:dyDescent="0.2">
      <c r="A145" s="6"/>
      <c r="B145" s="6"/>
      <c r="C145" s="13"/>
      <c r="D145" s="19">
        <f t="shared" si="1"/>
        <v>134</v>
      </c>
      <c r="E145" s="65" t="str">
        <f>IF(OR('Services - NHC'!E143="",'Services - NHC'!E143="[Enter service]"),"",'Services - NHC'!E143)</f>
        <v/>
      </c>
      <c r="F145" s="66" t="str">
        <f>IF(OR('Services - NHC'!F143="",'Services - NHC'!F143="[Select]"),"",'Services - NHC'!F143)</f>
        <v/>
      </c>
      <c r="G145" s="15"/>
      <c r="H145" s="617"/>
      <c r="I145" s="617"/>
      <c r="J145" s="617"/>
      <c r="K145" s="617"/>
      <c r="L145" s="617"/>
      <c r="M145" s="617"/>
      <c r="N145" s="617"/>
      <c r="O145" s="617"/>
      <c r="P145" s="617"/>
      <c r="Q145" s="617"/>
      <c r="R145" s="617"/>
      <c r="S145" s="617"/>
      <c r="T145" s="618"/>
      <c r="U145" s="619"/>
      <c r="V145" s="373">
        <f t="shared" si="5"/>
        <v>0</v>
      </c>
      <c r="W145" s="17"/>
    </row>
    <row r="146" spans="1:23" ht="12" customHeight="1" x14ac:dyDescent="0.2">
      <c r="A146" s="6"/>
      <c r="B146" s="6"/>
      <c r="C146" s="13"/>
      <c r="D146" s="19">
        <f t="shared" si="1"/>
        <v>135</v>
      </c>
      <c r="E146" s="65" t="str">
        <f>IF(OR('Services - NHC'!E144="",'Services - NHC'!E144="[Enter service]"),"",'Services - NHC'!E144)</f>
        <v/>
      </c>
      <c r="F146" s="66" t="str">
        <f>IF(OR('Services - NHC'!F144="",'Services - NHC'!F144="[Select]"),"",'Services - NHC'!F144)</f>
        <v/>
      </c>
      <c r="G146" s="15"/>
      <c r="H146" s="617"/>
      <c r="I146" s="617"/>
      <c r="J146" s="617"/>
      <c r="K146" s="617"/>
      <c r="L146" s="617"/>
      <c r="M146" s="617"/>
      <c r="N146" s="617"/>
      <c r="O146" s="617"/>
      <c r="P146" s="617"/>
      <c r="Q146" s="617"/>
      <c r="R146" s="617"/>
      <c r="S146" s="617"/>
      <c r="T146" s="618"/>
      <c r="U146" s="619"/>
      <c r="V146" s="373">
        <f t="shared" si="5"/>
        <v>0</v>
      </c>
      <c r="W146" s="17"/>
    </row>
    <row r="147" spans="1:23" ht="12" customHeight="1" x14ac:dyDescent="0.2">
      <c r="A147" s="6"/>
      <c r="B147" s="6"/>
      <c r="C147" s="13"/>
      <c r="D147" s="19">
        <f t="shared" si="1"/>
        <v>136</v>
      </c>
      <c r="E147" s="65" t="str">
        <f>IF(OR('Services - NHC'!E145="",'Services - NHC'!E145="[Enter service]"),"",'Services - NHC'!E145)</f>
        <v/>
      </c>
      <c r="F147" s="66" t="str">
        <f>IF(OR('Services - NHC'!F145="",'Services - NHC'!F145="[Select]"),"",'Services - NHC'!F145)</f>
        <v/>
      </c>
      <c r="G147" s="15"/>
      <c r="H147" s="617"/>
      <c r="I147" s="617"/>
      <c r="J147" s="617"/>
      <c r="K147" s="617"/>
      <c r="L147" s="617"/>
      <c r="M147" s="617"/>
      <c r="N147" s="617"/>
      <c r="O147" s="617"/>
      <c r="P147" s="617"/>
      <c r="Q147" s="617"/>
      <c r="R147" s="617"/>
      <c r="S147" s="617"/>
      <c r="T147" s="618"/>
      <c r="U147" s="619"/>
      <c r="V147" s="373">
        <f t="shared" si="5"/>
        <v>0</v>
      </c>
      <c r="W147" s="17"/>
    </row>
    <row r="148" spans="1:23" ht="12" customHeight="1" x14ac:dyDescent="0.2">
      <c r="A148" s="6"/>
      <c r="B148" s="6"/>
      <c r="C148" s="13"/>
      <c r="D148" s="19">
        <f t="shared" si="1"/>
        <v>137</v>
      </c>
      <c r="E148" s="65" t="str">
        <f>IF(OR('Services - NHC'!E146="",'Services - NHC'!E146="[Enter service]"),"",'Services - NHC'!E146)</f>
        <v/>
      </c>
      <c r="F148" s="66" t="str">
        <f>IF(OR('Services - NHC'!F146="",'Services - NHC'!F146="[Select]"),"",'Services - NHC'!F146)</f>
        <v/>
      </c>
      <c r="G148" s="15"/>
      <c r="H148" s="617"/>
      <c r="I148" s="617"/>
      <c r="J148" s="617"/>
      <c r="K148" s="617"/>
      <c r="L148" s="617"/>
      <c r="M148" s="617"/>
      <c r="N148" s="617"/>
      <c r="O148" s="617"/>
      <c r="P148" s="617"/>
      <c r="Q148" s="617"/>
      <c r="R148" s="617"/>
      <c r="S148" s="617"/>
      <c r="T148" s="618"/>
      <c r="U148" s="619"/>
      <c r="V148" s="373">
        <f t="shared" si="5"/>
        <v>0</v>
      </c>
      <c r="W148" s="17"/>
    </row>
    <row r="149" spans="1:23" ht="12" customHeight="1" x14ac:dyDescent="0.2">
      <c r="A149" s="6"/>
      <c r="B149" s="6"/>
      <c r="C149" s="13"/>
      <c r="D149" s="19">
        <f t="shared" si="1"/>
        <v>138</v>
      </c>
      <c r="E149" s="65" t="str">
        <f>IF(OR('Services - NHC'!E147="",'Services - NHC'!E147="[Enter service]"),"",'Services - NHC'!E147)</f>
        <v/>
      </c>
      <c r="F149" s="66" t="str">
        <f>IF(OR('Services - NHC'!F147="",'Services - NHC'!F147="[Select]"),"",'Services - NHC'!F147)</f>
        <v/>
      </c>
      <c r="G149" s="15"/>
      <c r="H149" s="617"/>
      <c r="I149" s="617"/>
      <c r="J149" s="617"/>
      <c r="K149" s="617"/>
      <c r="L149" s="617"/>
      <c r="M149" s="617"/>
      <c r="N149" s="617"/>
      <c r="O149" s="617"/>
      <c r="P149" s="617"/>
      <c r="Q149" s="617"/>
      <c r="R149" s="617"/>
      <c r="S149" s="617"/>
      <c r="T149" s="618"/>
      <c r="U149" s="619"/>
      <c r="V149" s="373">
        <f t="shared" si="5"/>
        <v>0</v>
      </c>
      <c r="W149" s="17"/>
    </row>
    <row r="150" spans="1:23" ht="12" customHeight="1" x14ac:dyDescent="0.2">
      <c r="A150" s="6"/>
      <c r="B150" s="6"/>
      <c r="C150" s="13"/>
      <c r="D150" s="19">
        <f t="shared" si="1"/>
        <v>139</v>
      </c>
      <c r="E150" s="65" t="str">
        <f>IF(OR('Services - NHC'!E148="",'Services - NHC'!E148="[Enter service]"),"",'Services - NHC'!E148)</f>
        <v/>
      </c>
      <c r="F150" s="66" t="str">
        <f>IF(OR('Services - NHC'!F148="",'Services - NHC'!F148="[Select]"),"",'Services - NHC'!F148)</f>
        <v/>
      </c>
      <c r="G150" s="15"/>
      <c r="H150" s="617"/>
      <c r="I150" s="617"/>
      <c r="J150" s="617"/>
      <c r="K150" s="617"/>
      <c r="L150" s="617"/>
      <c r="M150" s="617"/>
      <c r="N150" s="617"/>
      <c r="O150" s="617"/>
      <c r="P150" s="617"/>
      <c r="Q150" s="617"/>
      <c r="R150" s="617"/>
      <c r="S150" s="617"/>
      <c r="T150" s="618"/>
      <c r="U150" s="619"/>
      <c r="V150" s="373">
        <f t="shared" si="5"/>
        <v>0</v>
      </c>
      <c r="W150" s="17"/>
    </row>
    <row r="151" spans="1:23" ht="12" customHeight="1" x14ac:dyDescent="0.2">
      <c r="A151" s="6"/>
      <c r="B151" s="6"/>
      <c r="C151" s="13"/>
      <c r="D151" s="19">
        <f t="shared" si="1"/>
        <v>140</v>
      </c>
      <c r="E151" s="65" t="str">
        <f>IF(OR('Services - NHC'!E149="",'Services - NHC'!E149="[Enter service]"),"",'Services - NHC'!E149)</f>
        <v/>
      </c>
      <c r="F151" s="66" t="str">
        <f>IF(OR('Services - NHC'!F149="",'Services - NHC'!F149="[Select]"),"",'Services - NHC'!F149)</f>
        <v/>
      </c>
      <c r="G151" s="15"/>
      <c r="H151" s="617"/>
      <c r="I151" s="617"/>
      <c r="J151" s="617"/>
      <c r="K151" s="617"/>
      <c r="L151" s="617"/>
      <c r="M151" s="617"/>
      <c r="N151" s="617"/>
      <c r="O151" s="617"/>
      <c r="P151" s="617"/>
      <c r="Q151" s="617"/>
      <c r="R151" s="617"/>
      <c r="S151" s="617"/>
      <c r="T151" s="618"/>
      <c r="U151" s="619"/>
      <c r="V151" s="373">
        <f t="shared" si="5"/>
        <v>0</v>
      </c>
      <c r="W151" s="17"/>
    </row>
    <row r="152" spans="1:23" ht="12" customHeight="1" thickBot="1" x14ac:dyDescent="0.25">
      <c r="A152" s="6"/>
      <c r="B152" s="6"/>
      <c r="C152" s="13"/>
      <c r="D152" s="14"/>
      <c r="E152" s="71" t="s">
        <v>88</v>
      </c>
      <c r="F152" s="72"/>
      <c r="G152" s="15"/>
      <c r="H152" s="620"/>
      <c r="I152" s="620"/>
      <c r="J152" s="620"/>
      <c r="K152" s="620"/>
      <c r="L152" s="620"/>
      <c r="M152" s="620"/>
      <c r="N152" s="620"/>
      <c r="O152" s="620"/>
      <c r="P152" s="620"/>
      <c r="Q152" s="620"/>
      <c r="R152" s="620"/>
      <c r="S152" s="620"/>
      <c r="T152" s="621"/>
      <c r="U152" s="622"/>
      <c r="V152" s="373">
        <f t="shared" si="5"/>
        <v>0</v>
      </c>
      <c r="W152" s="17"/>
    </row>
    <row r="153" spans="1:23" s="28" customFormat="1" ht="12" customHeight="1" thickTop="1" x14ac:dyDescent="0.2">
      <c r="A153" s="23"/>
      <c r="B153" s="23"/>
      <c r="C153" s="24"/>
      <c r="D153" s="14"/>
      <c r="E153" s="50" t="s">
        <v>87</v>
      </c>
      <c r="F153" s="51"/>
      <c r="G153" s="15"/>
      <c r="H153" s="374">
        <f t="shared" ref="H153:T153" si="6">+SUM(H12:H152)</f>
        <v>307900</v>
      </c>
      <c r="I153" s="374">
        <f t="shared" si="6"/>
        <v>749900</v>
      </c>
      <c r="J153" s="374">
        <f t="shared" si="6"/>
        <v>4091709</v>
      </c>
      <c r="K153" s="374">
        <f t="shared" si="6"/>
        <v>356216</v>
      </c>
      <c r="L153" s="374">
        <f t="shared" si="6"/>
        <v>0</v>
      </c>
      <c r="M153" s="374">
        <f t="shared" si="6"/>
        <v>1504000</v>
      </c>
      <c r="N153" s="374">
        <f t="shared" si="6"/>
        <v>5000</v>
      </c>
      <c r="O153" s="374">
        <f t="shared" si="6"/>
        <v>0</v>
      </c>
      <c r="P153" s="374">
        <f t="shared" si="6"/>
        <v>0</v>
      </c>
      <c r="Q153" s="374">
        <f t="shared" si="6"/>
        <v>409818</v>
      </c>
      <c r="R153" s="374">
        <f t="shared" si="6"/>
        <v>0</v>
      </c>
      <c r="S153" s="374">
        <f t="shared" si="6"/>
        <v>0</v>
      </c>
      <c r="T153" s="374">
        <f t="shared" si="6"/>
        <v>0</v>
      </c>
      <c r="U153" s="731">
        <f>+SUM(U12:U152)</f>
        <v>12999645</v>
      </c>
      <c r="V153" s="375">
        <f t="shared" si="5"/>
        <v>20424188</v>
      </c>
      <c r="W153" s="27"/>
    </row>
    <row r="154" spans="1:23" ht="12.6" customHeight="1" thickBot="1" x14ac:dyDescent="0.25">
      <c r="A154" s="6"/>
      <c r="B154" s="6"/>
      <c r="C154" s="32"/>
      <c r="D154" s="33"/>
      <c r="E154" s="34"/>
      <c r="F154" s="35"/>
      <c r="G154" s="35"/>
      <c r="H154" s="35"/>
      <c r="I154" s="108"/>
      <c r="J154" s="108"/>
      <c r="K154" s="108"/>
      <c r="L154" s="108"/>
      <c r="M154" s="33"/>
      <c r="N154" s="36"/>
      <c r="O154" s="355"/>
      <c r="P154" s="36"/>
      <c r="Q154" s="36"/>
      <c r="R154" s="36"/>
      <c r="S154" s="36"/>
      <c r="T154" s="36"/>
      <c r="U154" s="36"/>
      <c r="V154" s="36"/>
      <c r="W154" s="37"/>
    </row>
    <row r="155" spans="1:23" x14ac:dyDescent="0.2">
      <c r="A155" s="6"/>
      <c r="B155" s="6"/>
      <c r="C155" s="6"/>
      <c r="D155" s="6"/>
      <c r="E155" s="6"/>
      <c r="F155" s="7"/>
      <c r="G155" s="7"/>
      <c r="H155" s="7"/>
      <c r="I155" s="7"/>
      <c r="J155" s="7"/>
      <c r="K155" s="7"/>
      <c r="L155" s="7"/>
      <c r="M155" s="6"/>
      <c r="N155" s="38"/>
      <c r="O155" s="38"/>
      <c r="P155" s="38"/>
      <c r="Q155" s="38"/>
      <c r="R155" s="38"/>
      <c r="S155" s="38"/>
      <c r="T155" s="38"/>
      <c r="U155" s="38"/>
      <c r="V155" s="38"/>
    </row>
    <row r="156" spans="1:23" x14ac:dyDescent="0.2">
      <c r="F156" s="3"/>
      <c r="G156" s="3"/>
      <c r="H156" s="3"/>
      <c r="I156" s="3"/>
      <c r="J156" s="3"/>
      <c r="K156" s="3"/>
      <c r="L156" s="3"/>
      <c r="V156" s="6"/>
    </row>
    <row r="157" spans="1:23" ht="13.5" thickBot="1" x14ac:dyDescent="0.25">
      <c r="F157" s="3"/>
      <c r="G157" s="3"/>
      <c r="H157" s="3"/>
      <c r="I157" s="3"/>
      <c r="J157" s="3"/>
      <c r="K157" s="3"/>
      <c r="L157" s="3"/>
    </row>
    <row r="158" spans="1:23" x14ac:dyDescent="0.2">
      <c r="C158" s="266"/>
      <c r="D158" s="267"/>
      <c r="E158" s="267"/>
      <c r="F158" s="268"/>
      <c r="G158" s="268"/>
      <c r="H158" s="269"/>
      <c r="I158" s="3"/>
      <c r="J158" s="3"/>
      <c r="K158" s="3"/>
      <c r="L158" s="3"/>
    </row>
    <row r="159" spans="1:23" x14ac:dyDescent="0.2">
      <c r="C159" s="270"/>
      <c r="D159" s="16"/>
      <c r="E159" s="271" t="s">
        <v>212</v>
      </c>
      <c r="F159" s="15"/>
      <c r="G159" s="15"/>
      <c r="H159" s="31"/>
    </row>
    <row r="160" spans="1:23" x14ac:dyDescent="0.2">
      <c r="C160" s="270"/>
      <c r="D160" s="16"/>
      <c r="E160" s="3" t="s">
        <v>216</v>
      </c>
      <c r="F160" s="15" t="s">
        <v>209</v>
      </c>
      <c r="G160" s="272"/>
      <c r="H160" s="17"/>
    </row>
    <row r="161" spans="3:8" x14ac:dyDescent="0.2">
      <c r="C161" s="270"/>
      <c r="D161" s="16"/>
      <c r="E161" s="639" t="s">
        <v>211</v>
      </c>
      <c r="F161" s="640"/>
      <c r="G161" s="273"/>
      <c r="H161" s="17"/>
    </row>
    <row r="162" spans="3:8" x14ac:dyDescent="0.2">
      <c r="C162" s="270"/>
      <c r="D162" s="16"/>
      <c r="E162" s="639" t="s">
        <v>211</v>
      </c>
      <c r="F162" s="640"/>
      <c r="G162" s="273"/>
      <c r="H162" s="17"/>
    </row>
    <row r="163" spans="3:8" x14ac:dyDescent="0.2">
      <c r="C163" s="270"/>
      <c r="D163" s="16"/>
      <c r="E163" s="639" t="s">
        <v>211</v>
      </c>
      <c r="F163" s="640"/>
      <c r="G163" s="273"/>
      <c r="H163" s="17"/>
    </row>
    <row r="164" spans="3:8" x14ac:dyDescent="0.2">
      <c r="C164" s="270"/>
      <c r="D164" s="16"/>
      <c r="E164" s="639" t="s">
        <v>211</v>
      </c>
      <c r="F164" s="640"/>
      <c r="G164" s="273"/>
      <c r="H164" s="17"/>
    </row>
    <row r="165" spans="3:8" x14ac:dyDescent="0.2">
      <c r="C165" s="270"/>
      <c r="D165" s="16"/>
      <c r="E165" s="639" t="s">
        <v>211</v>
      </c>
      <c r="F165" s="640"/>
      <c r="G165" s="273"/>
      <c r="H165" s="17"/>
    </row>
    <row r="166" spans="3:8" x14ac:dyDescent="0.2">
      <c r="C166" s="270"/>
      <c r="D166" s="16"/>
      <c r="E166" s="639" t="s">
        <v>211</v>
      </c>
      <c r="F166" s="640"/>
      <c r="G166" s="273"/>
      <c r="H166" s="17"/>
    </row>
    <row r="167" spans="3:8" x14ac:dyDescent="0.2">
      <c r="C167" s="270"/>
      <c r="D167" s="16"/>
      <c r="E167" s="639" t="s">
        <v>211</v>
      </c>
      <c r="F167" s="640"/>
      <c r="G167" s="273"/>
      <c r="H167" s="17"/>
    </row>
    <row r="168" spans="3:8" x14ac:dyDescent="0.2">
      <c r="C168" s="270"/>
      <c r="D168" s="16"/>
      <c r="E168" s="639" t="s">
        <v>211</v>
      </c>
      <c r="F168" s="640"/>
      <c r="G168" s="273"/>
      <c r="H168" s="17"/>
    </row>
    <row r="169" spans="3:8" x14ac:dyDescent="0.2">
      <c r="C169" s="270"/>
      <c r="D169" s="16"/>
      <c r="E169" s="639" t="s">
        <v>211</v>
      </c>
      <c r="F169" s="640"/>
      <c r="G169" s="273"/>
      <c r="H169" s="17"/>
    </row>
    <row r="170" spans="3:8" x14ac:dyDescent="0.2">
      <c r="C170" s="270"/>
      <c r="D170" s="16"/>
      <c r="E170" s="639" t="s">
        <v>211</v>
      </c>
      <c r="F170" s="640"/>
      <c r="G170" s="273"/>
      <c r="H170" s="17"/>
    </row>
    <row r="171" spans="3:8" x14ac:dyDescent="0.2">
      <c r="C171" s="270"/>
      <c r="D171" s="16"/>
      <c r="E171" s="639" t="s">
        <v>211</v>
      </c>
      <c r="F171" s="640"/>
      <c r="G171" s="273"/>
      <c r="H171" s="17"/>
    </row>
    <row r="172" spans="3:8" x14ac:dyDescent="0.2">
      <c r="C172" s="270"/>
      <c r="D172" s="16"/>
      <c r="E172" s="639" t="s">
        <v>211</v>
      </c>
      <c r="F172" s="640"/>
      <c r="G172" s="273"/>
      <c r="H172" s="17"/>
    </row>
    <row r="173" spans="3:8" x14ac:dyDescent="0.2">
      <c r="C173" s="270"/>
      <c r="D173" s="16"/>
      <c r="E173" s="639" t="s">
        <v>211</v>
      </c>
      <c r="F173" s="640"/>
      <c r="G173" s="273"/>
      <c r="H173" s="17"/>
    </row>
    <row r="174" spans="3:8" x14ac:dyDescent="0.2">
      <c r="C174" s="270"/>
      <c r="D174" s="16"/>
      <c r="E174" s="274" t="s">
        <v>87</v>
      </c>
      <c r="F174" s="275">
        <f>SUM(F161:F173)</f>
        <v>0</v>
      </c>
      <c r="G174" s="275"/>
      <c r="H174" s="17"/>
    </row>
    <row r="175" spans="3:8" x14ac:dyDescent="0.2">
      <c r="C175" s="270"/>
      <c r="D175" s="16"/>
      <c r="E175" s="274"/>
      <c r="F175" s="276"/>
      <c r="G175" s="276"/>
      <c r="H175" s="17"/>
    </row>
    <row r="176" spans="3:8" x14ac:dyDescent="0.2">
      <c r="C176" s="270"/>
      <c r="D176" s="16"/>
      <c r="E176" s="274" t="s">
        <v>213</v>
      </c>
      <c r="F176" s="277">
        <f>V152</f>
        <v>0</v>
      </c>
      <c r="G176" s="277"/>
      <c r="H176" s="17"/>
    </row>
    <row r="177" spans="3:8" x14ac:dyDescent="0.2">
      <c r="C177" s="270"/>
      <c r="D177" s="16"/>
      <c r="E177" s="30" t="s">
        <v>189</v>
      </c>
      <c r="F177" s="285">
        <f>F174-F176</f>
        <v>0</v>
      </c>
      <c r="G177" s="277"/>
      <c r="H177" s="17"/>
    </row>
    <row r="178" spans="3:8" ht="14.25" x14ac:dyDescent="0.2">
      <c r="C178" s="270"/>
      <c r="D178" s="16"/>
      <c r="E178" s="279" t="s">
        <v>210</v>
      </c>
      <c r="F178" s="290" t="str">
        <f>IF(F177="","",IF(F177=0,"OK","ISSUE"))</f>
        <v>OK</v>
      </c>
      <c r="G178" s="278"/>
      <c r="H178" s="17"/>
    </row>
    <row r="179" spans="3:8" x14ac:dyDescent="0.2">
      <c r="C179" s="270"/>
      <c r="D179" s="16"/>
      <c r="G179" s="280"/>
      <c r="H179" s="17"/>
    </row>
    <row r="180" spans="3:8" ht="13.5" thickBot="1" x14ac:dyDescent="0.25">
      <c r="C180" s="281"/>
      <c r="D180" s="282"/>
      <c r="E180" s="282"/>
      <c r="F180" s="283"/>
      <c r="G180" s="283"/>
      <c r="H180" s="284"/>
    </row>
    <row r="222" ht="13.5" customHeight="1" x14ac:dyDescent="0.2"/>
  </sheetData>
  <sheetProtection password="B0CC" sheet="1" objects="1" scenarios="1"/>
  <mergeCells count="13">
    <mergeCell ref="H6:V6"/>
    <mergeCell ref="B4:E4"/>
    <mergeCell ref="F8:F9"/>
    <mergeCell ref="H8:H9"/>
    <mergeCell ref="I8:I9"/>
    <mergeCell ref="J8:M8"/>
    <mergeCell ref="N8:P8"/>
    <mergeCell ref="Q8:Q9"/>
    <mergeCell ref="U8:U9"/>
    <mergeCell ref="V8:V9"/>
    <mergeCell ref="R8:R9"/>
    <mergeCell ref="S8:S9"/>
    <mergeCell ref="T8:T9"/>
  </mergeCells>
  <conditionalFormatting sqref="G178:G179 F177:F178">
    <cfRule type="cellIs" dxfId="73" priority="1" operator="equal">
      <formula>"OK"</formula>
    </cfRule>
    <cfRule type="cellIs" dxfId="72" priority="2" operator="equal">
      <formula>"ISSUE"</formula>
    </cfRule>
  </conditionalFormatting>
  <pageMargins left="0.25" right="0.25" top="0.75" bottom="0.75" header="0.3" footer="0.3"/>
  <pageSetup paperSize="8" scale="60" fitToHeight="0" orientation="landscape" r:id="rId1"/>
  <headerFooter alignWithMargins="0">
    <oddFooter>&amp;L&amp;"Arial,Bold"&amp;7&amp;F&amp;APrinted: &amp;T on &amp;D&amp;C&amp;"Arial,Bold"&amp;8Sheet 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 Instructions</vt:lpstr>
      <vt:lpstr> Instructions (print friendly)</vt:lpstr>
      <vt:lpstr>Services - Base year</vt:lpstr>
      <vt:lpstr>Services - Base - OPTIONAL</vt:lpstr>
      <vt:lpstr>Revenue - Base year</vt:lpstr>
      <vt:lpstr>Expenditure - Base year</vt:lpstr>
      <vt:lpstr>Assets - Base year</vt:lpstr>
      <vt:lpstr>Services - NHC</vt:lpstr>
      <vt:lpstr>Revenue - NHC</vt:lpstr>
      <vt:lpstr>Expenditure- NHC</vt:lpstr>
      <vt:lpstr>Assets - NHC</vt:lpstr>
      <vt:lpstr>Services - WHC</vt:lpstr>
      <vt:lpstr>Revenue - WHC</vt:lpstr>
      <vt:lpstr>Expenditure - WHC</vt:lpstr>
      <vt:lpstr>Assets - WHC</vt:lpstr>
      <vt:lpstr>Summary - for ESC purposes</vt:lpstr>
      <vt:lpstr>Checks - for ESC purposes</vt:lpstr>
      <vt:lpstr>Analysis - For ESC purposes</vt:lpstr>
      <vt:lpstr>SRP and LTFP</vt:lpstr>
      <vt:lpstr>Higher cap(s) calculation</vt:lpstr>
      <vt:lpstr>Certification Statement</vt:lpstr>
      <vt:lpstr>' Instructions'!Print_Area</vt:lpstr>
      <vt:lpstr>' Instructions (print friendly)'!Print_Area</vt:lpstr>
      <vt:lpstr>'Analysis - For ESC purposes'!Print_Area</vt:lpstr>
      <vt:lpstr>'Assets - Base year'!Print_Area</vt:lpstr>
      <vt:lpstr>'Assets - NHC'!Print_Area</vt:lpstr>
      <vt:lpstr>'Assets - WHC'!Print_Area</vt:lpstr>
      <vt:lpstr>'Expenditure - Base year'!Print_Area</vt:lpstr>
      <vt:lpstr>'Expenditure - WHC'!Print_Area</vt:lpstr>
      <vt:lpstr>'Expenditure- NHC'!Print_Area</vt:lpstr>
      <vt:lpstr>'Revenue - Base year'!Print_Area</vt:lpstr>
      <vt:lpstr>'Revenue - WHC'!Print_Area</vt:lpstr>
      <vt:lpstr>'Services - Base - OPTIONAL'!Print_Area</vt:lpstr>
      <vt:lpstr>'Services - Base year'!Print_Area</vt:lpstr>
      <vt:lpstr>'Services - NHC'!Print_Area</vt:lpstr>
      <vt:lpstr>'Services - WHC'!Print_Area</vt:lpstr>
      <vt:lpstr>'Summary - for ESC purposes'!Print_Area</vt:lpstr>
      <vt:lpstr>'SRP and LTFP'!Print_Titles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Mandy Kynnersley</cp:lastModifiedBy>
  <cp:lastPrinted>2019-03-18T05:01:29Z</cp:lastPrinted>
  <dcterms:created xsi:type="dcterms:W3CDTF">2015-06-02T11:43:08Z</dcterms:created>
  <dcterms:modified xsi:type="dcterms:W3CDTF">2019-04-30T23:28:45Z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