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autoCompressPictures="0"/>
  <mc:AlternateContent xmlns:mc="http://schemas.openxmlformats.org/markup-compatibility/2006">
    <mc:Choice Requires="x15">
      <x15ac:absPath xmlns:x15ac="http://schemas.microsoft.com/office/spreadsheetml/2010/11/ac" url="https://escvic.sharepoint.com/teams/2023WaterPriceReview/Shared Documents/Pricing and demand/NCCs/__ncc models to upload to esc site_confidentiality confirmed_13 biz_20+ files/"/>
    </mc:Choice>
  </mc:AlternateContent>
  <xr:revisionPtr revIDLastSave="0" documentId="13_ncr:1_{A0FFD316-4B0D-4E10-AC99-AAB9F5D1FDD9}" xr6:coauthVersionLast="47" xr6:coauthVersionMax="47" xr10:uidLastSave="{00000000-0000-0000-0000-000000000000}"/>
  <bookViews>
    <workbookView xWindow="-28920" yWindow="3405" windowWidth="29040" windowHeight="15840" tabRatio="500" activeTab="1" xr2:uid="{00000000-000D-0000-FFFF-FFFF00000000}"/>
  </bookViews>
  <sheets>
    <sheet name="Notes &amp; Assumptions" sheetId="2" r:id="rId1"/>
    <sheet name="Equity - exc tax &amp; depn" sheetId="7" r:id="rId2"/>
    <sheet name="Avg cost excl tax &amp; depn" sheetId="10" r:id="rId3"/>
    <sheet name="Growth" sheetId="12" r:id="rId4"/>
    <sheet name="Summary" sheetId="11" r:id="rId5"/>
    <sheet name="Fix Circular References" sheetId="13" r:id="rId6"/>
  </sheets>
  <calcPr calcId="191029" iterate="1"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2" l="1"/>
  <c r="B5" i="12"/>
  <c r="G16" i="7" l="1"/>
  <c r="I90" i="7" l="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H37" i="7" l="1"/>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B2" i="12" l="1"/>
  <c r="B8" i="12" s="1"/>
  <c r="G21" i="7" s="1"/>
  <c r="C8" i="12"/>
  <c r="H21" i="7" s="1"/>
  <c r="D8" i="12"/>
  <c r="I21" i="7" s="1"/>
  <c r="E8" i="12"/>
  <c r="J21" i="7" s="1"/>
  <c r="F8" i="12"/>
  <c r="K21" i="7" s="1"/>
  <c r="G8" i="12"/>
  <c r="L21" i="7" s="1"/>
  <c r="H8" i="12"/>
  <c r="M21" i="7" s="1"/>
  <c r="I8" i="12"/>
  <c r="N21" i="7" s="1"/>
  <c r="J8" i="12"/>
  <c r="O21" i="7" s="1"/>
  <c r="K8" i="12"/>
  <c r="P21" i="7" s="1"/>
  <c r="L8" i="12"/>
  <c r="Q21" i="7" s="1"/>
  <c r="M8" i="12"/>
  <c r="R21" i="7" s="1"/>
  <c r="N8" i="12"/>
  <c r="S21" i="7" s="1"/>
  <c r="O8" i="12"/>
  <c r="T21" i="7" s="1"/>
  <c r="P8" i="12"/>
  <c r="U21" i="7" s="1"/>
  <c r="Q8" i="12"/>
  <c r="V21" i="7" s="1"/>
  <c r="R8" i="12"/>
  <c r="W21" i="7" s="1"/>
  <c r="S8" i="12"/>
  <c r="X21" i="7" s="1"/>
  <c r="T8" i="12"/>
  <c r="Y21" i="7" s="1"/>
  <c r="U8" i="12"/>
  <c r="Z21" i="7" s="1"/>
  <c r="V8" i="12"/>
  <c r="AA21" i="7" s="1"/>
  <c r="W8" i="12"/>
  <c r="AB21" i="7" s="1"/>
  <c r="X8" i="12"/>
  <c r="AC21" i="7" s="1"/>
  <c r="Y8" i="12"/>
  <c r="AD21" i="7" s="1"/>
  <c r="Z8" i="12"/>
  <c r="AE21" i="7" s="1"/>
  <c r="AA8" i="12"/>
  <c r="AF21" i="7" s="1"/>
  <c r="AB8" i="12"/>
  <c r="AG21" i="7" s="1"/>
  <c r="AC8" i="12"/>
  <c r="AH21" i="7" s="1"/>
  <c r="AD8" i="12"/>
  <c r="AI21" i="7" s="1"/>
  <c r="AE8" i="12"/>
  <c r="AJ21" i="7" s="1"/>
  <c r="AF8" i="12"/>
  <c r="AK21" i="7" s="1"/>
  <c r="C10" i="12"/>
  <c r="D10" i="12" s="1"/>
  <c r="E10" i="12" s="1"/>
  <c r="F10" i="12" s="1"/>
  <c r="G10" i="12" s="1"/>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C1" i="12"/>
  <c r="D1" i="12" s="1"/>
  <c r="E1" i="12" s="1"/>
  <c r="F1" i="12" s="1"/>
  <c r="G1" i="12" s="1"/>
  <c r="H1" i="12" s="1"/>
  <c r="I1" i="12" s="1"/>
  <c r="J1" i="12" s="1"/>
  <c r="K1" i="12" s="1"/>
  <c r="L1" i="12" s="1"/>
  <c r="M1" i="12" s="1"/>
  <c r="N1" i="12" s="1"/>
  <c r="O1" i="12" s="1"/>
  <c r="P1" i="12" s="1"/>
  <c r="Q1" i="12" s="1"/>
  <c r="R1" i="12" s="1"/>
  <c r="S1" i="12" s="1"/>
  <c r="T1" i="12" s="1"/>
  <c r="U1" i="12" s="1"/>
  <c r="V1" i="12" s="1"/>
  <c r="W1" i="12" s="1"/>
  <c r="X1" i="12" s="1"/>
  <c r="Y1" i="12" s="1"/>
  <c r="Z1" i="12" s="1"/>
  <c r="AA1" i="12" s="1"/>
  <c r="AB1" i="12" s="1"/>
  <c r="AC1" i="12" s="1"/>
  <c r="AD1" i="12" s="1"/>
  <c r="AE1" i="12" s="1"/>
  <c r="AF1" i="12" s="1"/>
  <c r="H3" i="10" l="1"/>
  <c r="H4" i="10" s="1"/>
  <c r="H5" i="10" s="1"/>
  <c r="H6" i="10" s="1"/>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E27" i="10"/>
  <c r="E26" i="10"/>
  <c r="E25" i="10"/>
  <c r="E24" i="10"/>
  <c r="E23" i="10"/>
  <c r="E22" i="10"/>
  <c r="E21" i="10"/>
  <c r="E20" i="10"/>
  <c r="E19" i="10"/>
  <c r="E18" i="10"/>
  <c r="E17" i="10"/>
  <c r="E16" i="10"/>
  <c r="E15" i="10"/>
  <c r="E14" i="10"/>
  <c r="E13" i="10"/>
  <c r="E12" i="10"/>
  <c r="E11" i="10"/>
  <c r="E10" i="10"/>
  <c r="E9" i="10"/>
  <c r="E8" i="10"/>
  <c r="E7" i="10"/>
  <c r="E6" i="10"/>
  <c r="E5" i="10"/>
  <c r="E4" i="10"/>
  <c r="E3" i="10"/>
  <c r="I95" i="7" l="1"/>
  <c r="J95" i="7" s="1"/>
  <c r="K95" i="7" s="1"/>
  <c r="L95" i="7" s="1"/>
  <c r="M95" i="7" s="1"/>
  <c r="N95" i="7" s="1"/>
  <c r="O95" i="7" l="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F3" i="10"/>
  <c r="F4" i="10" s="1"/>
  <c r="F5" i="10" s="1"/>
  <c r="F6" i="10" s="1"/>
  <c r="F7" i="10" s="1"/>
  <c r="F8" i="10" s="1"/>
  <c r="F9" i="10" s="1"/>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G4" i="10"/>
  <c r="G5" i="10" s="1"/>
  <c r="G6" i="10" s="1"/>
  <c r="G7" i="10" s="1"/>
  <c r="G8" i="10" s="1"/>
  <c r="G9" i="10" s="1"/>
  <c r="G10" i="10" s="1"/>
  <c r="G11" i="10" s="1"/>
  <c r="G12" i="10" s="1"/>
  <c r="G13" i="10" s="1"/>
  <c r="G14" i="10" s="1"/>
  <c r="G15" i="10" s="1"/>
  <c r="G16" i="10" s="1"/>
  <c r="G17" i="10" s="1"/>
  <c r="G18" i="10" s="1"/>
  <c r="G19" i="10" s="1"/>
  <c r="G20" i="10" s="1"/>
  <c r="G21" i="10" s="1"/>
  <c r="G22" i="10" s="1"/>
  <c r="G23" i="10" s="1"/>
  <c r="G24" i="10" s="1"/>
  <c r="G25" i="10" s="1"/>
  <c r="G26" i="10" s="1"/>
  <c r="G27" i="10" s="1"/>
  <c r="G28" i="10" s="1"/>
  <c r="G29" i="10" s="1"/>
  <c r="G30" i="10" s="1"/>
  <c r="G31" i="10" s="1"/>
  <c r="G32" i="10" s="1"/>
  <c r="A3" i="10"/>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I2" i="10"/>
  <c r="G193" i="7" s="1"/>
  <c r="D2" i="10"/>
  <c r="H105" i="7"/>
  <c r="I105" i="7" s="1"/>
  <c r="J105" i="7" s="1"/>
  <c r="K105" i="7" s="1"/>
  <c r="L105" i="7" s="1"/>
  <c r="K93" i="7"/>
  <c r="L93" i="7"/>
  <c r="M93" i="7"/>
  <c r="O93" i="7"/>
  <c r="S93" i="7"/>
  <c r="T93" i="7"/>
  <c r="W93" i="7"/>
  <c r="X93" i="7"/>
  <c r="AA93" i="7"/>
  <c r="AB93" i="7"/>
  <c r="AC93" i="7"/>
  <c r="AE93" i="7"/>
  <c r="H26" i="7"/>
  <c r="H234" i="7" s="1"/>
  <c r="I29" i="7"/>
  <c r="J26" i="7"/>
  <c r="J234" i="7" s="1"/>
  <c r="K26" i="7"/>
  <c r="K234" i="7" s="1"/>
  <c r="L29" i="7"/>
  <c r="M26" i="7"/>
  <c r="M234" i="7" s="1"/>
  <c r="N26" i="7"/>
  <c r="N234" i="7" s="1"/>
  <c r="P29" i="7"/>
  <c r="Q29" i="7"/>
  <c r="R29" i="7"/>
  <c r="S26" i="7"/>
  <c r="S234" i="7" s="1"/>
  <c r="T29" i="7"/>
  <c r="U26" i="7"/>
  <c r="U234" i="7" s="1"/>
  <c r="V26" i="7"/>
  <c r="V234" i="7" s="1"/>
  <c r="X26" i="7"/>
  <c r="X234" i="7" s="1"/>
  <c r="Y29" i="7"/>
  <c r="Z29" i="7"/>
  <c r="AA26" i="7"/>
  <c r="AA234" i="7" s="1"/>
  <c r="AB29" i="7"/>
  <c r="AC26" i="7"/>
  <c r="AC234" i="7" s="1"/>
  <c r="AD29" i="7"/>
  <c r="AG29" i="7"/>
  <c r="AH26" i="7"/>
  <c r="AH234" i="7" s="1"/>
  <c r="AI26" i="7"/>
  <c r="AI234" i="7" s="1"/>
  <c r="AJ29" i="7"/>
  <c r="AK26" i="7"/>
  <c r="AK234" i="7" s="1"/>
  <c r="G26" i="7"/>
  <c r="G234" i="7" s="1"/>
  <c r="A320" i="7"/>
  <c r="A283" i="7"/>
  <c r="G241" i="7"/>
  <c r="G240" i="7"/>
  <c r="G239" i="7"/>
  <c r="G237" i="7"/>
  <c r="AK236" i="7"/>
  <c r="AJ236" i="7"/>
  <c r="AJ270" i="7" s="1"/>
  <c r="AI236" i="7"/>
  <c r="AH236" i="7"/>
  <c r="AG236" i="7"/>
  <c r="AF236" i="7"/>
  <c r="AE236" i="7"/>
  <c r="AE302" i="7" s="1"/>
  <c r="AD236" i="7"/>
  <c r="AC236" i="7"/>
  <c r="AB236" i="7"/>
  <c r="AA236" i="7"/>
  <c r="AA302" i="7" s="1"/>
  <c r="Z236" i="7"/>
  <c r="Y236" i="7"/>
  <c r="X236" i="7"/>
  <c r="W236" i="7"/>
  <c r="W270" i="7" s="1"/>
  <c r="V236" i="7"/>
  <c r="U236" i="7"/>
  <c r="T236" i="7"/>
  <c r="T302" i="7" s="1"/>
  <c r="S236" i="7"/>
  <c r="R236" i="7"/>
  <c r="Q236" i="7"/>
  <c r="P236" i="7"/>
  <c r="O236" i="7"/>
  <c r="O302" i="7" s="1"/>
  <c r="N236" i="7"/>
  <c r="N302" i="7" s="1"/>
  <c r="M236" i="7"/>
  <c r="L236" i="7"/>
  <c r="K236" i="7"/>
  <c r="K302" i="7" s="1"/>
  <c r="J236" i="7"/>
  <c r="I236" i="7"/>
  <c r="H236" i="7"/>
  <c r="G236" i="7"/>
  <c r="G270" i="7" s="1"/>
  <c r="G227" i="7"/>
  <c r="G293" i="7" s="1"/>
  <c r="G225" i="7"/>
  <c r="G224" i="7"/>
  <c r="G223" i="7"/>
  <c r="G289" i="7" s="1"/>
  <c r="AK214" i="7"/>
  <c r="AK241" i="7" s="1"/>
  <c r="AJ214" i="7"/>
  <c r="AJ241" i="7" s="1"/>
  <c r="AI214" i="7"/>
  <c r="AI241" i="7" s="1"/>
  <c r="AH214" i="7"/>
  <c r="AH241" i="7" s="1"/>
  <c r="AG214" i="7"/>
  <c r="AG241" i="7" s="1"/>
  <c r="AF214" i="7"/>
  <c r="AF241" i="7" s="1"/>
  <c r="AE214" i="7"/>
  <c r="AE241" i="7" s="1"/>
  <c r="AD214" i="7"/>
  <c r="AD241" i="7" s="1"/>
  <c r="AC214" i="7"/>
  <c r="AC241" i="7" s="1"/>
  <c r="AB214" i="7"/>
  <c r="AB241" i="7" s="1"/>
  <c r="AA214" i="7"/>
  <c r="AA241" i="7" s="1"/>
  <c r="Z214" i="7"/>
  <c r="Z241" i="7" s="1"/>
  <c r="Y214" i="7"/>
  <c r="Y241" i="7" s="1"/>
  <c r="X214" i="7"/>
  <c r="X241" i="7" s="1"/>
  <c r="W214" i="7"/>
  <c r="W241" i="7" s="1"/>
  <c r="V214" i="7"/>
  <c r="V241" i="7" s="1"/>
  <c r="V275" i="7" s="1"/>
  <c r="U214" i="7"/>
  <c r="U241" i="7" s="1"/>
  <c r="U307" i="7" s="1"/>
  <c r="T214" i="7"/>
  <c r="T241" i="7" s="1"/>
  <c r="T307" i="7" s="1"/>
  <c r="S214" i="7"/>
  <c r="S241" i="7" s="1"/>
  <c r="R214" i="7"/>
  <c r="R241" i="7" s="1"/>
  <c r="Q214" i="7"/>
  <c r="Q241" i="7" s="1"/>
  <c r="P214" i="7"/>
  <c r="P241" i="7" s="1"/>
  <c r="O214" i="7"/>
  <c r="O241" i="7" s="1"/>
  <c r="N214" i="7"/>
  <c r="N241" i="7" s="1"/>
  <c r="M214" i="7"/>
  <c r="M241" i="7" s="1"/>
  <c r="L214" i="7"/>
  <c r="L241" i="7" s="1"/>
  <c r="K214" i="7"/>
  <c r="K241" i="7" s="1"/>
  <c r="K307" i="7" s="1"/>
  <c r="J214" i="7"/>
  <c r="J241" i="7" s="1"/>
  <c r="I214" i="7"/>
  <c r="I241" i="7" s="1"/>
  <c r="H214" i="7"/>
  <c r="H241" i="7" s="1"/>
  <c r="A213" i="7"/>
  <c r="A212" i="7"/>
  <c r="A211" i="7"/>
  <c r="A210" i="7"/>
  <c r="AK207" i="7"/>
  <c r="AK240" i="7" s="1"/>
  <c r="AJ207" i="7"/>
  <c r="AJ240" i="7" s="1"/>
  <c r="AI207" i="7"/>
  <c r="AH207" i="7"/>
  <c r="AG207" i="7"/>
  <c r="AG240" i="7" s="1"/>
  <c r="AF207" i="7"/>
  <c r="AF227" i="7" s="1"/>
  <c r="AE207" i="7"/>
  <c r="AE240" i="7" s="1"/>
  <c r="AE274" i="7" s="1"/>
  <c r="AD207" i="7"/>
  <c r="AD227" i="7" s="1"/>
  <c r="AD293" i="7" s="1"/>
  <c r="AC207" i="7"/>
  <c r="AC240" i="7" s="1"/>
  <c r="AB207" i="7"/>
  <c r="AB227" i="7" s="1"/>
  <c r="AA207" i="7"/>
  <c r="Z207" i="7"/>
  <c r="Y207" i="7"/>
  <c r="X207" i="7"/>
  <c r="X240" i="7" s="1"/>
  <c r="W207" i="7"/>
  <c r="W227" i="7" s="1"/>
  <c r="V207" i="7"/>
  <c r="V240" i="7" s="1"/>
  <c r="U207" i="7"/>
  <c r="U240" i="7" s="1"/>
  <c r="T207" i="7"/>
  <c r="T240" i="7" s="1"/>
  <c r="S207" i="7"/>
  <c r="R207" i="7"/>
  <c r="Q207" i="7"/>
  <c r="Q240" i="7" s="1"/>
  <c r="P207" i="7"/>
  <c r="P240" i="7" s="1"/>
  <c r="P306" i="7" s="1"/>
  <c r="O207" i="7"/>
  <c r="O227" i="7" s="1"/>
  <c r="O261" i="7" s="1"/>
  <c r="N207" i="7"/>
  <c r="N227" i="7" s="1"/>
  <c r="N293" i="7" s="1"/>
  <c r="M207" i="7"/>
  <c r="M227" i="7" s="1"/>
  <c r="L207" i="7"/>
  <c r="L240" i="7" s="1"/>
  <c r="K207" i="7"/>
  <c r="J207" i="7"/>
  <c r="I207" i="7"/>
  <c r="I227" i="7" s="1"/>
  <c r="H207" i="7"/>
  <c r="H240" i="7" s="1"/>
  <c r="A206" i="7"/>
  <c r="A205" i="7"/>
  <c r="A204" i="7"/>
  <c r="A203" i="7"/>
  <c r="A198" i="7"/>
  <c r="A197" i="7"/>
  <c r="A194" i="7"/>
  <c r="A193" i="7"/>
  <c r="H192" i="7"/>
  <c r="I192" i="7" s="1"/>
  <c r="J192" i="7" s="1"/>
  <c r="K192" i="7" s="1"/>
  <c r="L192" i="7" s="1"/>
  <c r="M192" i="7" s="1"/>
  <c r="A192" i="7"/>
  <c r="A191" i="7"/>
  <c r="A186" i="7"/>
  <c r="H185" i="7"/>
  <c r="I185" i="7" s="1"/>
  <c r="J185" i="7" s="1"/>
  <c r="A185" i="7"/>
  <c r="A184" i="7"/>
  <c r="C183" i="7"/>
  <c r="H168" i="7"/>
  <c r="I168" i="7" s="1"/>
  <c r="J168" i="7" s="1"/>
  <c r="K168" i="7" s="1"/>
  <c r="L168" i="7" s="1"/>
  <c r="M168" i="7" s="1"/>
  <c r="N168" i="7" s="1"/>
  <c r="O168" i="7" s="1"/>
  <c r="P168" i="7" s="1"/>
  <c r="Q168" i="7" s="1"/>
  <c r="R168" i="7" s="1"/>
  <c r="S168" i="7" s="1"/>
  <c r="T168" i="7" s="1"/>
  <c r="U168" i="7" s="1"/>
  <c r="V168" i="7" s="1"/>
  <c r="W168" i="7" s="1"/>
  <c r="X168" i="7" s="1"/>
  <c r="Y168" i="7" s="1"/>
  <c r="Z168" i="7" s="1"/>
  <c r="AA168" i="7" s="1"/>
  <c r="AB168" i="7" s="1"/>
  <c r="AC168" i="7" s="1"/>
  <c r="AD168" i="7" s="1"/>
  <c r="AE168" i="7" s="1"/>
  <c r="AF168" i="7" s="1"/>
  <c r="AG168" i="7" s="1"/>
  <c r="AH168" i="7" s="1"/>
  <c r="AI168" i="7" s="1"/>
  <c r="AJ168" i="7" s="1"/>
  <c r="AK168" i="7" s="1"/>
  <c r="H167" i="7"/>
  <c r="I167" i="7" s="1"/>
  <c r="J167" i="7" s="1"/>
  <c r="K167" i="7" s="1"/>
  <c r="L167" i="7" s="1"/>
  <c r="M167" i="7" s="1"/>
  <c r="N167" i="7" s="1"/>
  <c r="O167" i="7" s="1"/>
  <c r="P167" i="7" s="1"/>
  <c r="Q167" i="7" s="1"/>
  <c r="R167" i="7" s="1"/>
  <c r="S167" i="7" s="1"/>
  <c r="T167" i="7" s="1"/>
  <c r="U167" i="7" s="1"/>
  <c r="V167" i="7" s="1"/>
  <c r="W167" i="7" s="1"/>
  <c r="X167" i="7" s="1"/>
  <c r="Y167" i="7" s="1"/>
  <c r="Z167" i="7" s="1"/>
  <c r="AA167" i="7" s="1"/>
  <c r="AB167" i="7" s="1"/>
  <c r="AC167" i="7" s="1"/>
  <c r="AD167" i="7" s="1"/>
  <c r="AE167" i="7" s="1"/>
  <c r="AF167" i="7" s="1"/>
  <c r="AG167" i="7" s="1"/>
  <c r="AH167" i="7" s="1"/>
  <c r="AI167" i="7" s="1"/>
  <c r="AJ167" i="7" s="1"/>
  <c r="AK167" i="7" s="1"/>
  <c r="H166" i="7"/>
  <c r="I166" i="7" s="1"/>
  <c r="J166" i="7" s="1"/>
  <c r="K166" i="7" s="1"/>
  <c r="L166" i="7" s="1"/>
  <c r="M166" i="7" s="1"/>
  <c r="N166" i="7" s="1"/>
  <c r="O166" i="7" s="1"/>
  <c r="P166" i="7" s="1"/>
  <c r="Q166" i="7" s="1"/>
  <c r="R166" i="7" s="1"/>
  <c r="S166" i="7" s="1"/>
  <c r="T166" i="7" s="1"/>
  <c r="U166" i="7" s="1"/>
  <c r="V166" i="7" s="1"/>
  <c r="W166" i="7" s="1"/>
  <c r="X166" i="7" s="1"/>
  <c r="Y166" i="7" s="1"/>
  <c r="Z166" i="7" s="1"/>
  <c r="AA166" i="7" s="1"/>
  <c r="AB166" i="7" s="1"/>
  <c r="AC166" i="7" s="1"/>
  <c r="AD166" i="7" s="1"/>
  <c r="AE166" i="7" s="1"/>
  <c r="AF166" i="7" s="1"/>
  <c r="AG166" i="7" s="1"/>
  <c r="AH166" i="7" s="1"/>
  <c r="AI166" i="7" s="1"/>
  <c r="AJ166" i="7" s="1"/>
  <c r="AK166" i="7" s="1"/>
  <c r="H165" i="7"/>
  <c r="I165" i="7" s="1"/>
  <c r="J165" i="7" s="1"/>
  <c r="K165" i="7" s="1"/>
  <c r="L165" i="7" s="1"/>
  <c r="M165" i="7" s="1"/>
  <c r="N165" i="7" s="1"/>
  <c r="O165" i="7" s="1"/>
  <c r="P165" i="7" s="1"/>
  <c r="Q165" i="7" s="1"/>
  <c r="R165" i="7" s="1"/>
  <c r="S165" i="7" s="1"/>
  <c r="T165" i="7" s="1"/>
  <c r="U165" i="7" s="1"/>
  <c r="V165" i="7" s="1"/>
  <c r="W165" i="7" s="1"/>
  <c r="X165" i="7" s="1"/>
  <c r="Y165" i="7" s="1"/>
  <c r="Z165" i="7" s="1"/>
  <c r="AA165" i="7" s="1"/>
  <c r="AB165" i="7" s="1"/>
  <c r="AC165" i="7" s="1"/>
  <c r="AD165" i="7" s="1"/>
  <c r="AE165" i="7" s="1"/>
  <c r="AF165" i="7" s="1"/>
  <c r="AG165" i="7" s="1"/>
  <c r="AH165" i="7" s="1"/>
  <c r="AI165" i="7" s="1"/>
  <c r="AJ165" i="7" s="1"/>
  <c r="AK165" i="7" s="1"/>
  <c r="A165" i="7"/>
  <c r="A164" i="7"/>
  <c r="A160" i="7"/>
  <c r="A158" i="7"/>
  <c r="AK156" i="7"/>
  <c r="AJ156" i="7"/>
  <c r="AI156" i="7"/>
  <c r="AH156" i="7"/>
  <c r="AG156" i="7"/>
  <c r="AF156" i="7"/>
  <c r="AE156" i="7"/>
  <c r="AD156" i="7"/>
  <c r="AC156" i="7"/>
  <c r="AB156" i="7"/>
  <c r="AA156" i="7"/>
  <c r="Z156" i="7"/>
  <c r="Y156" i="7"/>
  <c r="X156" i="7"/>
  <c r="W156" i="7"/>
  <c r="V156" i="7"/>
  <c r="U156" i="7"/>
  <c r="T156" i="7"/>
  <c r="S156" i="7"/>
  <c r="R156" i="7"/>
  <c r="Q156" i="7"/>
  <c r="P156" i="7"/>
  <c r="O156" i="7"/>
  <c r="N156" i="7"/>
  <c r="M156" i="7"/>
  <c r="L156" i="7"/>
  <c r="K156" i="7"/>
  <c r="J156" i="7"/>
  <c r="I156" i="7"/>
  <c r="H156" i="7"/>
  <c r="A155" i="7"/>
  <c r="H154" i="7"/>
  <c r="H163" i="7" s="1"/>
  <c r="A153" i="7"/>
  <c r="H147" i="7"/>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H146" i="7"/>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H145" i="7"/>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H144" i="7"/>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144" i="7"/>
  <c r="A143" i="7"/>
  <c r="A139" i="7"/>
  <c r="A137" i="7"/>
  <c r="AK135" i="7"/>
  <c r="AJ135" i="7"/>
  <c r="AI135" i="7"/>
  <c r="AH135" i="7"/>
  <c r="AG135" i="7"/>
  <c r="AF135" i="7"/>
  <c r="AE135" i="7"/>
  <c r="AD135" i="7"/>
  <c r="AC135" i="7"/>
  <c r="AB135" i="7"/>
  <c r="AA135" i="7"/>
  <c r="Z135" i="7"/>
  <c r="Y135" i="7"/>
  <c r="X135" i="7"/>
  <c r="W135" i="7"/>
  <c r="V135" i="7"/>
  <c r="U135" i="7"/>
  <c r="T135" i="7"/>
  <c r="S135" i="7"/>
  <c r="R135" i="7"/>
  <c r="Q135" i="7"/>
  <c r="P135" i="7"/>
  <c r="O135" i="7"/>
  <c r="N135" i="7"/>
  <c r="M135" i="7"/>
  <c r="L135" i="7"/>
  <c r="K135" i="7"/>
  <c r="J135" i="7"/>
  <c r="I135" i="7"/>
  <c r="H135" i="7"/>
  <c r="A134" i="7"/>
  <c r="H133" i="7"/>
  <c r="H142" i="7" s="1"/>
  <c r="A132" i="7"/>
  <c r="H126" i="7"/>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H125" i="7"/>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H124" i="7"/>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H123" i="7"/>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123" i="7"/>
  <c r="A122" i="7"/>
  <c r="A116" i="7"/>
  <c r="AK114" i="7"/>
  <c r="AJ114" i="7"/>
  <c r="AI114" i="7"/>
  <c r="AH114" i="7"/>
  <c r="AG114" i="7"/>
  <c r="AF114" i="7"/>
  <c r="AE114" i="7"/>
  <c r="AD114" i="7"/>
  <c r="AC114" i="7"/>
  <c r="AB114" i="7"/>
  <c r="AA114" i="7"/>
  <c r="Z114" i="7"/>
  <c r="Y114" i="7"/>
  <c r="X114" i="7"/>
  <c r="W114" i="7"/>
  <c r="V114" i="7"/>
  <c r="U114" i="7"/>
  <c r="T114" i="7"/>
  <c r="S114" i="7"/>
  <c r="R114" i="7"/>
  <c r="Q114" i="7"/>
  <c r="P114" i="7"/>
  <c r="O114" i="7"/>
  <c r="N114" i="7"/>
  <c r="M114" i="7"/>
  <c r="L114" i="7"/>
  <c r="K114" i="7"/>
  <c r="J114" i="7"/>
  <c r="I114" i="7"/>
  <c r="H114" i="7"/>
  <c r="A113" i="7"/>
  <c r="H112" i="7"/>
  <c r="A111" i="7"/>
  <c r="A102" i="7"/>
  <c r="A101" i="7"/>
  <c r="A95" i="7"/>
  <c r="AK93" i="7"/>
  <c r="AJ93" i="7"/>
  <c r="AI93" i="7"/>
  <c r="AH93" i="7"/>
  <c r="AG93" i="7"/>
  <c r="AF93" i="7"/>
  <c r="AD93" i="7"/>
  <c r="Y93" i="7"/>
  <c r="V93" i="7"/>
  <c r="R93" i="7"/>
  <c r="Q93" i="7"/>
  <c r="N93" i="7"/>
  <c r="J93" i="7"/>
  <c r="I93" i="7"/>
  <c r="H93" i="7"/>
  <c r="A92" i="7"/>
  <c r="H91" i="7"/>
  <c r="A90" i="7"/>
  <c r="C87" i="7"/>
  <c r="AK80" i="7"/>
  <c r="AJ80" i="7"/>
  <c r="AI80" i="7"/>
  <c r="AH80" i="7"/>
  <c r="AG80" i="7"/>
  <c r="AF80" i="7"/>
  <c r="AE80" i="7"/>
  <c r="AD80" i="7"/>
  <c r="AC80" i="7"/>
  <c r="AB80" i="7"/>
  <c r="AA80" i="7"/>
  <c r="Z80" i="7"/>
  <c r="Y80" i="7"/>
  <c r="X80" i="7"/>
  <c r="W80" i="7"/>
  <c r="V80" i="7"/>
  <c r="U80" i="7"/>
  <c r="T80" i="7"/>
  <c r="S80" i="7"/>
  <c r="R80" i="7"/>
  <c r="Q80" i="7"/>
  <c r="P80" i="7"/>
  <c r="O80" i="7"/>
  <c r="N80" i="7"/>
  <c r="M80" i="7"/>
  <c r="L80" i="7"/>
  <c r="K80" i="7"/>
  <c r="J80" i="7"/>
  <c r="I80" i="7"/>
  <c r="H80" i="7"/>
  <c r="G80" i="7"/>
  <c r="AK79" i="7"/>
  <c r="AJ79" i="7"/>
  <c r="AI79" i="7"/>
  <c r="AH79" i="7"/>
  <c r="AG79" i="7"/>
  <c r="AF79" i="7"/>
  <c r="AE79" i="7"/>
  <c r="AD79" i="7"/>
  <c r="AC79" i="7"/>
  <c r="AB79" i="7"/>
  <c r="AA79" i="7"/>
  <c r="Z79" i="7"/>
  <c r="Y79" i="7"/>
  <c r="X79" i="7"/>
  <c r="W79" i="7"/>
  <c r="V79" i="7"/>
  <c r="U79" i="7"/>
  <c r="T79" i="7"/>
  <c r="S79" i="7"/>
  <c r="R79" i="7"/>
  <c r="Q79" i="7"/>
  <c r="P79" i="7"/>
  <c r="O79" i="7"/>
  <c r="N79" i="7"/>
  <c r="M79" i="7"/>
  <c r="L79" i="7"/>
  <c r="K79" i="7"/>
  <c r="J79" i="7"/>
  <c r="I79" i="7"/>
  <c r="H79" i="7"/>
  <c r="G79" i="7"/>
  <c r="AK78" i="7"/>
  <c r="AJ78" i="7"/>
  <c r="AI78" i="7"/>
  <c r="AH78" i="7"/>
  <c r="AG78" i="7"/>
  <c r="AF78" i="7"/>
  <c r="AE78" i="7"/>
  <c r="AD78" i="7"/>
  <c r="AC78" i="7"/>
  <c r="AB78" i="7"/>
  <c r="AA78" i="7"/>
  <c r="Z78" i="7"/>
  <c r="Y78" i="7"/>
  <c r="X78" i="7"/>
  <c r="W78" i="7"/>
  <c r="V78" i="7"/>
  <c r="U78" i="7"/>
  <c r="T78" i="7"/>
  <c r="S78" i="7"/>
  <c r="R78" i="7"/>
  <c r="Q78" i="7"/>
  <c r="P78" i="7"/>
  <c r="O78" i="7"/>
  <c r="N78" i="7"/>
  <c r="M78" i="7"/>
  <c r="L78" i="7"/>
  <c r="K78" i="7"/>
  <c r="J78" i="7"/>
  <c r="I78" i="7"/>
  <c r="H78" i="7"/>
  <c r="G78" i="7"/>
  <c r="AK75" i="7"/>
  <c r="AJ75" i="7"/>
  <c r="AI75" i="7"/>
  <c r="AH75" i="7"/>
  <c r="AG75" i="7"/>
  <c r="AF75" i="7"/>
  <c r="AE75" i="7"/>
  <c r="AD75" i="7"/>
  <c r="AC75" i="7"/>
  <c r="AB75" i="7"/>
  <c r="AA75" i="7"/>
  <c r="Z75" i="7"/>
  <c r="Y75" i="7"/>
  <c r="X75" i="7"/>
  <c r="W75" i="7"/>
  <c r="V75" i="7"/>
  <c r="U75" i="7"/>
  <c r="T75" i="7"/>
  <c r="S75" i="7"/>
  <c r="R75" i="7"/>
  <c r="Q75" i="7"/>
  <c r="P75" i="7"/>
  <c r="O75" i="7"/>
  <c r="N75" i="7"/>
  <c r="M75" i="7"/>
  <c r="L75" i="7"/>
  <c r="K75" i="7"/>
  <c r="J75" i="7"/>
  <c r="I75" i="7"/>
  <c r="H75" i="7"/>
  <c r="G75" i="7"/>
  <c r="E73" i="7"/>
  <c r="E80" i="7" s="1"/>
  <c r="E72" i="7"/>
  <c r="E79" i="7" s="1"/>
  <c r="E71" i="7"/>
  <c r="E78" i="7" s="1"/>
  <c r="A70" i="7"/>
  <c r="AK66" i="7"/>
  <c r="AJ66" i="7"/>
  <c r="AI66" i="7"/>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AK65" i="7"/>
  <c r="AJ65" i="7"/>
  <c r="AI65" i="7"/>
  <c r="AH65" i="7"/>
  <c r="AG65" i="7"/>
  <c r="AF65" i="7"/>
  <c r="AE65" i="7"/>
  <c r="AD65" i="7"/>
  <c r="AC65" i="7"/>
  <c r="AB65" i="7"/>
  <c r="AA65" i="7"/>
  <c r="Z65" i="7"/>
  <c r="Y65" i="7"/>
  <c r="X65" i="7"/>
  <c r="W65" i="7"/>
  <c r="V65" i="7"/>
  <c r="U65" i="7"/>
  <c r="T65" i="7"/>
  <c r="S65" i="7"/>
  <c r="R65" i="7"/>
  <c r="Q65" i="7"/>
  <c r="P65" i="7"/>
  <c r="O65" i="7"/>
  <c r="N65" i="7"/>
  <c r="M65" i="7"/>
  <c r="L65" i="7"/>
  <c r="K65" i="7"/>
  <c r="J65" i="7"/>
  <c r="I65" i="7"/>
  <c r="H65" i="7"/>
  <c r="G65" i="7"/>
  <c r="AK64" i="7"/>
  <c r="AJ64" i="7"/>
  <c r="AI64" i="7"/>
  <c r="AH64" i="7"/>
  <c r="AG64" i="7"/>
  <c r="AF64" i="7"/>
  <c r="AE64" i="7"/>
  <c r="AD64" i="7"/>
  <c r="AC64" i="7"/>
  <c r="AB64" i="7"/>
  <c r="AA64" i="7"/>
  <c r="Z64" i="7"/>
  <c r="Y64" i="7"/>
  <c r="X64" i="7"/>
  <c r="W64" i="7"/>
  <c r="V64" i="7"/>
  <c r="U64" i="7"/>
  <c r="T64" i="7"/>
  <c r="S64" i="7"/>
  <c r="R64" i="7"/>
  <c r="Q64" i="7"/>
  <c r="P64" i="7"/>
  <c r="O64" i="7"/>
  <c r="N64" i="7"/>
  <c r="M64" i="7"/>
  <c r="L64" i="7"/>
  <c r="K64" i="7"/>
  <c r="J64" i="7"/>
  <c r="I64" i="7"/>
  <c r="H64" i="7"/>
  <c r="G64" i="7"/>
  <c r="AK61" i="7"/>
  <c r="AJ61" i="7"/>
  <c r="AI61" i="7"/>
  <c r="AI84" i="7" s="1"/>
  <c r="AI235" i="7" s="1"/>
  <c r="AH61" i="7"/>
  <c r="AG61" i="7"/>
  <c r="AF61" i="7"/>
  <c r="AE61" i="7"/>
  <c r="AE84" i="7" s="1"/>
  <c r="AE235" i="7" s="1"/>
  <c r="AD61" i="7"/>
  <c r="AC61" i="7"/>
  <c r="AC84" i="7" s="1"/>
  <c r="AC235" i="7" s="1"/>
  <c r="AB61" i="7"/>
  <c r="AA61" i="7"/>
  <c r="AA84" i="7" s="1"/>
  <c r="AA235" i="7" s="1"/>
  <c r="AA269" i="7" s="1"/>
  <c r="Z61" i="7"/>
  <c r="Y61" i="7"/>
  <c r="X61" i="7"/>
  <c r="W61" i="7"/>
  <c r="W84" i="7" s="1"/>
  <c r="W235" i="7" s="1"/>
  <c r="V61" i="7"/>
  <c r="U61" i="7"/>
  <c r="T61" i="7"/>
  <c r="S61" i="7"/>
  <c r="S84" i="7" s="1"/>
  <c r="S235" i="7" s="1"/>
  <c r="R61" i="7"/>
  <c r="Q61" i="7"/>
  <c r="P61" i="7"/>
  <c r="O61" i="7"/>
  <c r="N61" i="7"/>
  <c r="M61" i="7"/>
  <c r="M84" i="7" s="1"/>
  <c r="M235" i="7" s="1"/>
  <c r="L61" i="7"/>
  <c r="K61" i="7"/>
  <c r="K84" i="7" s="1"/>
  <c r="K235" i="7" s="1"/>
  <c r="J61" i="7"/>
  <c r="I61" i="7"/>
  <c r="H61" i="7"/>
  <c r="G61" i="7"/>
  <c r="E59" i="7"/>
  <c r="E66" i="7" s="1"/>
  <c r="E58" i="7"/>
  <c r="E65" i="7" s="1"/>
  <c r="E57" i="7"/>
  <c r="E64" i="7" s="1"/>
  <c r="A56" i="7"/>
  <c r="A52" i="7"/>
  <c r="AK48" i="7"/>
  <c r="AJ48" i="7"/>
  <c r="AI48" i="7"/>
  <c r="AH48" i="7"/>
  <c r="AG48" i="7"/>
  <c r="AF48" i="7"/>
  <c r="AE48" i="7"/>
  <c r="AD48" i="7"/>
  <c r="AC48" i="7"/>
  <c r="AB48" i="7"/>
  <c r="AA48" i="7"/>
  <c r="Z48" i="7"/>
  <c r="Y48" i="7"/>
  <c r="X48" i="7"/>
  <c r="W48" i="7"/>
  <c r="V48" i="7"/>
  <c r="U48" i="7"/>
  <c r="T48" i="7"/>
  <c r="S48" i="7"/>
  <c r="R48" i="7"/>
  <c r="Q48" i="7"/>
  <c r="P48" i="7"/>
  <c r="O48" i="7"/>
  <c r="N48" i="7"/>
  <c r="M48" i="7"/>
  <c r="L48" i="7"/>
  <c r="K48" i="7"/>
  <c r="J48" i="7"/>
  <c r="I48" i="7"/>
  <c r="H48" i="7"/>
  <c r="G48" i="7"/>
  <c r="AK47" i="7"/>
  <c r="AJ47"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AK46" i="7"/>
  <c r="AJ46" i="7"/>
  <c r="AI46" i="7"/>
  <c r="AH46" i="7"/>
  <c r="AG46" i="7"/>
  <c r="AF46" i="7"/>
  <c r="AE46" i="7"/>
  <c r="AD46" i="7"/>
  <c r="AC46" i="7"/>
  <c r="AB46" i="7"/>
  <c r="AA46" i="7"/>
  <c r="Z46" i="7"/>
  <c r="Y46" i="7"/>
  <c r="X46" i="7"/>
  <c r="W46" i="7"/>
  <c r="V46" i="7"/>
  <c r="U46" i="7"/>
  <c r="T46" i="7"/>
  <c r="S46" i="7"/>
  <c r="R46" i="7"/>
  <c r="Q46" i="7"/>
  <c r="P46" i="7"/>
  <c r="O46" i="7"/>
  <c r="N46" i="7"/>
  <c r="M46" i="7"/>
  <c r="L46" i="7"/>
  <c r="K46" i="7"/>
  <c r="J46" i="7"/>
  <c r="I46" i="7"/>
  <c r="H46" i="7"/>
  <c r="G46" i="7"/>
  <c r="AJ45" i="7"/>
  <c r="AH45" i="7"/>
  <c r="AG45" i="7"/>
  <c r="N45" i="7"/>
  <c r="G45" i="7"/>
  <c r="AJ42" i="7"/>
  <c r="AJ222" i="7" s="1"/>
  <c r="AH42" i="7"/>
  <c r="AH222" i="7" s="1"/>
  <c r="AG42" i="7"/>
  <c r="AG222" i="7" s="1"/>
  <c r="G42" i="7"/>
  <c r="G222" i="7" s="1"/>
  <c r="E40" i="7"/>
  <c r="E48" i="7" s="1"/>
  <c r="E39" i="7"/>
  <c r="E47" i="7" s="1"/>
  <c r="E38" i="7"/>
  <c r="E46" i="7" s="1"/>
  <c r="AI42" i="7"/>
  <c r="AI222" i="7" s="1"/>
  <c r="AD45" i="7"/>
  <c r="AA42" i="7"/>
  <c r="AA222" i="7" s="1"/>
  <c r="Y42" i="7"/>
  <c r="Y222" i="7" s="1"/>
  <c r="W42" i="7"/>
  <c r="W222" i="7" s="1"/>
  <c r="V45" i="7"/>
  <c r="S42" i="7"/>
  <c r="S222" i="7" s="1"/>
  <c r="R45" i="7"/>
  <c r="Q45" i="7"/>
  <c r="N42" i="7"/>
  <c r="N222" i="7" s="1"/>
  <c r="K42" i="7"/>
  <c r="K222" i="7" s="1"/>
  <c r="J42" i="7"/>
  <c r="J222" i="7" s="1"/>
  <c r="I45" i="7"/>
  <c r="E37" i="7"/>
  <c r="E45" i="7" s="1"/>
  <c r="A36" i="7"/>
  <c r="AK32"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E32"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AK30" i="7"/>
  <c r="AJ30" i="7"/>
  <c r="AI30"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AK29" i="7"/>
  <c r="AH29" i="7"/>
  <c r="AF29" i="7"/>
  <c r="AE29" i="7"/>
  <c r="X29" i="7"/>
  <c r="W29" i="7"/>
  <c r="U29" i="7"/>
  <c r="S29" i="7"/>
  <c r="O29" i="7"/>
  <c r="J29" i="7"/>
  <c r="H29" i="7"/>
  <c r="AF26" i="7"/>
  <c r="AF234" i="7" s="1"/>
  <c r="AE26" i="7"/>
  <c r="AE234" i="7" s="1"/>
  <c r="Z26" i="7"/>
  <c r="Z234" i="7" s="1"/>
  <c r="Y26" i="7"/>
  <c r="Y234" i="7" s="1"/>
  <c r="W26" i="7"/>
  <c r="W234" i="7" s="1"/>
  <c r="Q26" i="7"/>
  <c r="Q234" i="7" s="1"/>
  <c r="P26" i="7"/>
  <c r="P234" i="7" s="1"/>
  <c r="O26" i="7"/>
  <c r="O234" i="7" s="1"/>
  <c r="E23" i="7"/>
  <c r="E31" i="7" s="1"/>
  <c r="E22" i="7"/>
  <c r="E30" i="7" s="1"/>
  <c r="E21" i="7"/>
  <c r="E29" i="7" s="1"/>
  <c r="A20" i="7"/>
  <c r="A18" i="7"/>
  <c r="A15" i="7"/>
  <c r="A14" i="7"/>
  <c r="A10" i="7"/>
  <c r="A9" i="7"/>
  <c r="A8" i="7"/>
  <c r="A7" i="7"/>
  <c r="A4" i="7"/>
  <c r="I174" i="7" l="1"/>
  <c r="I217" i="7" s="1"/>
  <c r="H141" i="7"/>
  <c r="AE227" i="7"/>
  <c r="AE261" i="7" s="1"/>
  <c r="G68" i="7"/>
  <c r="G82" i="7"/>
  <c r="L84" i="7"/>
  <c r="L235" i="7" s="1"/>
  <c r="L301" i="7" s="1"/>
  <c r="T84" i="7"/>
  <c r="T235" i="7" s="1"/>
  <c r="T269" i="7" s="1"/>
  <c r="AB84" i="7"/>
  <c r="AB235" i="7" s="1"/>
  <c r="AB301" i="7" s="1"/>
  <c r="AJ84" i="7"/>
  <c r="AJ235" i="7" s="1"/>
  <c r="AJ269" i="7" s="1"/>
  <c r="Z68" i="7"/>
  <c r="I133" i="7"/>
  <c r="I136" i="7" s="1"/>
  <c r="W240" i="7"/>
  <c r="W306" i="7" s="1"/>
  <c r="AJ82" i="7"/>
  <c r="G50" i="7"/>
  <c r="H84" i="7"/>
  <c r="H235" i="7" s="1"/>
  <c r="P84" i="7"/>
  <c r="P235" i="7" s="1"/>
  <c r="P301" i="7" s="1"/>
  <c r="X84" i="7"/>
  <c r="X235" i="7" s="1"/>
  <c r="X301" i="7" s="1"/>
  <c r="AF84" i="7"/>
  <c r="AF235" i="7" s="1"/>
  <c r="AF269" i="7" s="1"/>
  <c r="R174" i="7"/>
  <c r="R217" i="7" s="1"/>
  <c r="H136" i="7"/>
  <c r="Q227" i="7"/>
  <c r="Q293" i="7" s="1"/>
  <c r="V174" i="7"/>
  <c r="V217" i="7" s="1"/>
  <c r="AC227" i="7"/>
  <c r="AC261" i="7" s="1"/>
  <c r="H140" i="7"/>
  <c r="G261" i="7"/>
  <c r="J174" i="7"/>
  <c r="J217" i="7" s="1"/>
  <c r="M240" i="7"/>
  <c r="M274" i="7" s="1"/>
  <c r="T270" i="7"/>
  <c r="U84" i="7"/>
  <c r="U235" i="7" s="1"/>
  <c r="U301" i="7" s="1"/>
  <c r="O240" i="7"/>
  <c r="O306" i="7" s="1"/>
  <c r="U275" i="7"/>
  <c r="H161" i="7"/>
  <c r="I84" i="7"/>
  <c r="I235" i="7" s="1"/>
  <c r="I301" i="7" s="1"/>
  <c r="Q84" i="7"/>
  <c r="Q235" i="7" s="1"/>
  <c r="Q301" i="7" s="1"/>
  <c r="Y84" i="7"/>
  <c r="Y235" i="7" s="1"/>
  <c r="Y301" i="7" s="1"/>
  <c r="AG84" i="7"/>
  <c r="AG235" i="7" s="1"/>
  <c r="AG301" i="7" s="1"/>
  <c r="AK84" i="7"/>
  <c r="AK235" i="7" s="1"/>
  <c r="AK301" i="7" s="1"/>
  <c r="Y68" i="7"/>
  <c r="K82" i="7"/>
  <c r="AG174" i="7"/>
  <c r="AG217" i="7" s="1"/>
  <c r="AK174" i="7"/>
  <c r="AK217" i="7" s="1"/>
  <c r="I154" i="7"/>
  <c r="I162" i="7" s="1"/>
  <c r="H157" i="7"/>
  <c r="H162" i="7"/>
  <c r="L227" i="7"/>
  <c r="L293" i="7" s="1"/>
  <c r="T227" i="7"/>
  <c r="T293" i="7" s="1"/>
  <c r="AB240" i="7"/>
  <c r="AB306" i="7" s="1"/>
  <c r="AA270" i="7"/>
  <c r="AJ302" i="7"/>
  <c r="O174" i="7"/>
  <c r="O217" i="7" s="1"/>
  <c r="H227" i="7"/>
  <c r="H261" i="7" s="1"/>
  <c r="W302" i="7"/>
  <c r="J84" i="7"/>
  <c r="J235" i="7" s="1"/>
  <c r="J269" i="7" s="1"/>
  <c r="N84" i="7"/>
  <c r="N235" i="7" s="1"/>
  <c r="N301" i="7" s="1"/>
  <c r="R84" i="7"/>
  <c r="R235" i="7" s="1"/>
  <c r="R301" i="7" s="1"/>
  <c r="V84" i="7"/>
  <c r="V235" i="7" s="1"/>
  <c r="V301" i="7" s="1"/>
  <c r="Z84" i="7"/>
  <c r="Z235" i="7" s="1"/>
  <c r="Z301" i="7" s="1"/>
  <c r="AH84" i="7"/>
  <c r="AH235" i="7" s="1"/>
  <c r="AH301" i="7" s="1"/>
  <c r="G84" i="7"/>
  <c r="G235" i="7" s="1"/>
  <c r="G301" i="7" s="1"/>
  <c r="W82" i="7"/>
  <c r="AC82" i="7"/>
  <c r="N174" i="7"/>
  <c r="N217" i="7" s="1"/>
  <c r="Y174" i="7"/>
  <c r="Y217" i="7" s="1"/>
  <c r="AH174" i="7"/>
  <c r="AH217" i="7" s="1"/>
  <c r="U227" i="7"/>
  <c r="U261" i="7" s="1"/>
  <c r="AJ227" i="7"/>
  <c r="AJ293" i="7" s="1"/>
  <c r="I240" i="7"/>
  <c r="I306" i="7" s="1"/>
  <c r="AF240" i="7"/>
  <c r="AL240" i="7" s="1"/>
  <c r="AE270" i="7"/>
  <c r="O293" i="7"/>
  <c r="AE306" i="7"/>
  <c r="AC174" i="7"/>
  <c r="AC217" i="7" s="1"/>
  <c r="M174" i="7"/>
  <c r="M217" i="7" s="1"/>
  <c r="G257" i="7"/>
  <c r="AG68" i="7"/>
  <c r="Q174" i="7"/>
  <c r="Q217" i="7" s="1"/>
  <c r="AD174" i="7"/>
  <c r="AD217" i="7" s="1"/>
  <c r="P227" i="7"/>
  <c r="P293" i="7" s="1"/>
  <c r="AK227" i="7"/>
  <c r="AK293" i="7" s="1"/>
  <c r="N270" i="7"/>
  <c r="K275" i="7"/>
  <c r="G302" i="7"/>
  <c r="AC29" i="7"/>
  <c r="M29" i="7"/>
  <c r="G29" i="7"/>
  <c r="H34" i="7" s="1"/>
  <c r="B3" i="10"/>
  <c r="B4" i="10" s="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H102" i="7"/>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H103" i="7"/>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H104" i="7"/>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D3" i="10"/>
  <c r="D4" i="10" s="1"/>
  <c r="Z42" i="7"/>
  <c r="Z222" i="7" s="1"/>
  <c r="Z288" i="7" s="1"/>
  <c r="Z45" i="7"/>
  <c r="O45" i="7"/>
  <c r="Z93" i="7"/>
  <c r="Z174" i="7" s="1"/>
  <c r="Z217" i="7" s="1"/>
  <c r="P93" i="7"/>
  <c r="P174" i="7" s="1"/>
  <c r="P217" i="7" s="1"/>
  <c r="AE42" i="7"/>
  <c r="AE222" i="7" s="1"/>
  <c r="AE288" i="7" s="1"/>
  <c r="V42" i="7"/>
  <c r="V222" i="7" s="1"/>
  <c r="V256" i="7" s="1"/>
  <c r="AI29" i="7"/>
  <c r="R26" i="7"/>
  <c r="R234" i="7" s="1"/>
  <c r="R300" i="7" s="1"/>
  <c r="K29" i="7"/>
  <c r="AG26" i="7"/>
  <c r="AG234" i="7" s="1"/>
  <c r="AG300" i="7" s="1"/>
  <c r="AA29" i="7"/>
  <c r="I26" i="7"/>
  <c r="I234" i="7" s="1"/>
  <c r="I300" i="7" s="1"/>
  <c r="M105" i="7"/>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J45" i="7"/>
  <c r="M45" i="7"/>
  <c r="AC42" i="7"/>
  <c r="AC222" i="7" s="1"/>
  <c r="Q42" i="7"/>
  <c r="Q222" i="7" s="1"/>
  <c r="Q288" i="7" s="1"/>
  <c r="R42" i="7"/>
  <c r="R222" i="7" s="1"/>
  <c r="AE174" i="7"/>
  <c r="AE217" i="7" s="1"/>
  <c r="I42" i="7"/>
  <c r="I222" i="7" s="1"/>
  <c r="I288" i="7" s="1"/>
  <c r="Y45" i="7"/>
  <c r="U93" i="7"/>
  <c r="U174" i="7" s="1"/>
  <c r="U217" i="7" s="1"/>
  <c r="L26" i="7"/>
  <c r="L234" i="7" s="1"/>
  <c r="L300" i="7" s="1"/>
  <c r="T26" i="7"/>
  <c r="T234" i="7" s="1"/>
  <c r="T268" i="7" s="1"/>
  <c r="AB26" i="7"/>
  <c r="AB234" i="7" s="1"/>
  <c r="AB300" i="7" s="1"/>
  <c r="AJ26" i="7"/>
  <c r="AJ234" i="7" s="1"/>
  <c r="AJ300" i="7" s="1"/>
  <c r="N29" i="7"/>
  <c r="V29" i="7"/>
  <c r="AD26" i="7"/>
  <c r="AD234" i="7" s="1"/>
  <c r="AD300" i="7" s="1"/>
  <c r="Z300" i="7"/>
  <c r="Z268" i="7"/>
  <c r="K288" i="7"/>
  <c r="K256" i="7"/>
  <c r="S288" i="7"/>
  <c r="S256" i="7"/>
  <c r="AA288" i="7"/>
  <c r="AA256" i="7"/>
  <c r="AI288" i="7"/>
  <c r="AI256" i="7"/>
  <c r="N288" i="7"/>
  <c r="N256" i="7"/>
  <c r="K301" i="7"/>
  <c r="K269" i="7"/>
  <c r="AI301" i="7"/>
  <c r="AI269" i="7"/>
  <c r="AJ301" i="7"/>
  <c r="G300" i="7"/>
  <c r="G268" i="7"/>
  <c r="AA45" i="7"/>
  <c r="S301" i="7"/>
  <c r="S269" i="7"/>
  <c r="Q68" i="7"/>
  <c r="AB293" i="7"/>
  <c r="AB261" i="7"/>
  <c r="H302" i="7"/>
  <c r="H270" i="7"/>
  <c r="X302" i="7"/>
  <c r="X270" i="7"/>
  <c r="AF302" i="7"/>
  <c r="AF270" i="7"/>
  <c r="Y288" i="7"/>
  <c r="Y256" i="7"/>
  <c r="R68" i="7"/>
  <c r="S45" i="7"/>
  <c r="AD84" i="7"/>
  <c r="AD235" i="7" s="1"/>
  <c r="R82" i="7"/>
  <c r="W301" i="7"/>
  <c r="W269" i="7"/>
  <c r="H98" i="7"/>
  <c r="N307" i="7"/>
  <c r="N275" i="7"/>
  <c r="O84" i="7"/>
  <c r="O235" i="7" s="1"/>
  <c r="I68" i="7"/>
  <c r="H45" i="7"/>
  <c r="H42" i="7"/>
  <c r="H222" i="7" s="1"/>
  <c r="P45" i="7"/>
  <c r="P42" i="7"/>
  <c r="P222" i="7" s="1"/>
  <c r="X45" i="7"/>
  <c r="X42" i="7"/>
  <c r="X222" i="7" s="1"/>
  <c r="AF45" i="7"/>
  <c r="AF42" i="7"/>
  <c r="AF222" i="7" s="1"/>
  <c r="AD42" i="7"/>
  <c r="AD222" i="7" s="1"/>
  <c r="AI45" i="7"/>
  <c r="H301" i="7"/>
  <c r="H269" i="7"/>
  <c r="J68" i="7"/>
  <c r="AC301" i="7"/>
  <c r="AC269" i="7"/>
  <c r="AI300" i="7"/>
  <c r="AI268" i="7"/>
  <c r="O300" i="7"/>
  <c r="O268" i="7"/>
  <c r="M268" i="7"/>
  <c r="M300" i="7"/>
  <c r="U300" i="7"/>
  <c r="U268" i="7"/>
  <c r="AC300" i="7"/>
  <c r="AC268" i="7"/>
  <c r="AK300" i="7"/>
  <c r="AK268" i="7"/>
  <c r="AG256" i="7"/>
  <c r="AG288" i="7"/>
  <c r="K45" i="7"/>
  <c r="L68" i="7"/>
  <c r="AB68" i="7"/>
  <c r="Z82" i="7"/>
  <c r="M301" i="7"/>
  <c r="M269" i="7"/>
  <c r="AE301" i="7"/>
  <c r="AE269" i="7"/>
  <c r="K240" i="7"/>
  <c r="K227" i="7"/>
  <c r="S227" i="7"/>
  <c r="S240" i="7"/>
  <c r="AA240" i="7"/>
  <c r="AA227" i="7"/>
  <c r="AI240" i="7"/>
  <c r="AI227" i="7"/>
  <c r="I307" i="7"/>
  <c r="I275" i="7"/>
  <c r="Q307" i="7"/>
  <c r="Q275" i="7"/>
  <c r="Y307" i="7"/>
  <c r="Y275" i="7"/>
  <c r="AG307" i="7"/>
  <c r="AG275" i="7"/>
  <c r="G306" i="7"/>
  <c r="G274" i="7"/>
  <c r="AB307" i="7"/>
  <c r="AB275" i="7"/>
  <c r="O68" i="7"/>
  <c r="AE68" i="7"/>
  <c r="AG82" i="7"/>
  <c r="AG85" i="7" s="1"/>
  <c r="Y82" i="7"/>
  <c r="Q82" i="7"/>
  <c r="I82" i="7"/>
  <c r="AD82" i="7"/>
  <c r="L82" i="7"/>
  <c r="AK82" i="7"/>
  <c r="AB82" i="7"/>
  <c r="S82" i="7"/>
  <c r="J82" i="7"/>
  <c r="AH82" i="7"/>
  <c r="X82" i="7"/>
  <c r="O82" i="7"/>
  <c r="AE82" i="7"/>
  <c r="V82" i="7"/>
  <c r="M82" i="7"/>
  <c r="U82" i="7"/>
  <c r="H82" i="7"/>
  <c r="AA82" i="7"/>
  <c r="H174" i="7"/>
  <c r="H217" i="7" s="1"/>
  <c r="X174" i="7"/>
  <c r="X217" i="7" s="1"/>
  <c r="AF174" i="7"/>
  <c r="AF217" i="7" s="1"/>
  <c r="W300" i="7"/>
  <c r="W268" i="7"/>
  <c r="P302" i="7"/>
  <c r="P270" i="7"/>
  <c r="X300" i="7"/>
  <c r="X268" i="7"/>
  <c r="AF82" i="7"/>
  <c r="H94" i="7"/>
  <c r="I91" i="7"/>
  <c r="H100" i="7"/>
  <c r="H99" i="7"/>
  <c r="H115" i="7"/>
  <c r="H119" i="7"/>
  <c r="I112" i="7"/>
  <c r="H121" i="7"/>
  <c r="H120" i="7"/>
  <c r="U45" i="7"/>
  <c r="U42" i="7"/>
  <c r="U222" i="7" s="1"/>
  <c r="AK45" i="7"/>
  <c r="AK42" i="7"/>
  <c r="AK222" i="7" s="1"/>
  <c r="T68" i="7"/>
  <c r="AJ68" i="7"/>
  <c r="P82" i="7"/>
  <c r="AI82" i="7"/>
  <c r="K174" i="7"/>
  <c r="K217" i="7" s="1"/>
  <c r="S174" i="7"/>
  <c r="S217" i="7" s="1"/>
  <c r="AA174" i="7"/>
  <c r="AA217" i="7" s="1"/>
  <c r="AI174" i="7"/>
  <c r="AI217" i="7" s="1"/>
  <c r="J288" i="7"/>
  <c r="J256" i="7"/>
  <c r="AE300" i="7"/>
  <c r="AE268" i="7"/>
  <c r="AJ288" i="7"/>
  <c r="AJ256" i="7"/>
  <c r="AH68" i="7"/>
  <c r="N82" i="7"/>
  <c r="J300" i="7"/>
  <c r="J268" i="7"/>
  <c r="AH300" i="7"/>
  <c r="AH268" i="7"/>
  <c r="W68" i="7"/>
  <c r="K185" i="7"/>
  <c r="W288" i="7"/>
  <c r="W256" i="7"/>
  <c r="AK68" i="7"/>
  <c r="T82" i="7"/>
  <c r="U306" i="7"/>
  <c r="U274" i="7"/>
  <c r="AA301" i="7"/>
  <c r="P300" i="7"/>
  <c r="P268" i="7"/>
  <c r="AF300" i="7"/>
  <c r="AF268" i="7"/>
  <c r="G256" i="7"/>
  <c r="G288" i="7"/>
  <c r="O42" i="7"/>
  <c r="O222" i="7" s="1"/>
  <c r="W45" i="7"/>
  <c r="U68" i="7"/>
  <c r="AC68" i="7"/>
  <c r="Q300" i="7"/>
  <c r="Q268" i="7"/>
  <c r="Y300" i="7"/>
  <c r="Y268" i="7"/>
  <c r="N68" i="7"/>
  <c r="V68" i="7"/>
  <c r="AD68" i="7"/>
  <c r="W174" i="7"/>
  <c r="W217" i="7" s="1"/>
  <c r="G290" i="7"/>
  <c r="G258" i="7"/>
  <c r="G238" i="7"/>
  <c r="K300" i="7"/>
  <c r="S300" i="7"/>
  <c r="S268" i="7"/>
  <c r="AA268" i="7"/>
  <c r="AA300" i="7"/>
  <c r="AH288" i="7"/>
  <c r="AH256" i="7"/>
  <c r="H68" i="7"/>
  <c r="P68" i="7"/>
  <c r="X68" i="7"/>
  <c r="AF68" i="7"/>
  <c r="I293" i="7"/>
  <c r="I261" i="7"/>
  <c r="AA307" i="7"/>
  <c r="AA275" i="7"/>
  <c r="K268" i="7"/>
  <c r="N268" i="7"/>
  <c r="N300" i="7"/>
  <c r="V268" i="7"/>
  <c r="V300" i="7"/>
  <c r="Z269" i="7"/>
  <c r="K68" i="7"/>
  <c r="S68" i="7"/>
  <c r="AA68" i="7"/>
  <c r="AI68" i="7"/>
  <c r="N192" i="7"/>
  <c r="H300" i="7"/>
  <c r="H268" i="7"/>
  <c r="M68" i="7"/>
  <c r="H307" i="7"/>
  <c r="H275" i="7"/>
  <c r="V306" i="7"/>
  <c r="V274" i="7"/>
  <c r="G307" i="7"/>
  <c r="G275" i="7"/>
  <c r="V307" i="7"/>
  <c r="H306" i="7"/>
  <c r="H274" i="7"/>
  <c r="X274" i="7"/>
  <c r="X306" i="7"/>
  <c r="AF293" i="7"/>
  <c r="AF261" i="7"/>
  <c r="AD307" i="7"/>
  <c r="AD275" i="7"/>
  <c r="G291" i="7"/>
  <c r="G259" i="7"/>
  <c r="X227" i="7"/>
  <c r="M302" i="7"/>
  <c r="M270" i="7"/>
  <c r="U270" i="7"/>
  <c r="U302" i="7"/>
  <c r="AC302" i="7"/>
  <c r="AC270" i="7"/>
  <c r="AK302" i="7"/>
  <c r="AK270" i="7"/>
  <c r="L174" i="7"/>
  <c r="L217" i="7" s="1"/>
  <c r="T174" i="7"/>
  <c r="T217" i="7" s="1"/>
  <c r="AB174" i="7"/>
  <c r="AB217" i="7" s="1"/>
  <c r="AJ174" i="7"/>
  <c r="AJ217" i="7" s="1"/>
  <c r="J240" i="7"/>
  <c r="J227" i="7"/>
  <c r="R240" i="7"/>
  <c r="R227" i="7"/>
  <c r="Z240" i="7"/>
  <c r="Z227" i="7"/>
  <c r="AH240" i="7"/>
  <c r="AH227" i="7"/>
  <c r="P307" i="7"/>
  <c r="P275" i="7"/>
  <c r="X307" i="7"/>
  <c r="X275" i="7"/>
  <c r="AF307" i="7"/>
  <c r="AL307" i="7" s="1"/>
  <c r="AL241" i="7"/>
  <c r="AF275" i="7"/>
  <c r="AL275" i="7" s="1"/>
  <c r="L261" i="7"/>
  <c r="W307" i="7"/>
  <c r="W275" i="7"/>
  <c r="Q261" i="7"/>
  <c r="J302" i="7"/>
  <c r="J270" i="7"/>
  <c r="R302" i="7"/>
  <c r="R270" i="7"/>
  <c r="Z270" i="7"/>
  <c r="Z302" i="7"/>
  <c r="AH302" i="7"/>
  <c r="AH270" i="7"/>
  <c r="L306" i="7"/>
  <c r="L274" i="7"/>
  <c r="AI275" i="7"/>
  <c r="AI307" i="7"/>
  <c r="AD261" i="7"/>
  <c r="P274" i="7"/>
  <c r="W293" i="7"/>
  <c r="W261" i="7"/>
  <c r="M275" i="7"/>
  <c r="M307" i="7"/>
  <c r="AC275" i="7"/>
  <c r="AC307" i="7"/>
  <c r="V227" i="7"/>
  <c r="L302" i="7"/>
  <c r="L270" i="7"/>
  <c r="AB302" i="7"/>
  <c r="AB270" i="7"/>
  <c r="N240" i="7"/>
  <c r="AD240" i="7"/>
  <c r="S307" i="7"/>
  <c r="S275" i="7"/>
  <c r="N261" i="7"/>
  <c r="Q306" i="7"/>
  <c r="Q274" i="7"/>
  <c r="Y240" i="7"/>
  <c r="Y227" i="7"/>
  <c r="AG306" i="7"/>
  <c r="AG274" i="7"/>
  <c r="O307" i="7"/>
  <c r="O275" i="7"/>
  <c r="AE275" i="7"/>
  <c r="AE307" i="7"/>
  <c r="M293" i="7"/>
  <c r="M261" i="7"/>
  <c r="V302" i="7"/>
  <c r="V270" i="7"/>
  <c r="AD302" i="7"/>
  <c r="AD270" i="7"/>
  <c r="G303" i="7"/>
  <c r="G271" i="7"/>
  <c r="AK306" i="7"/>
  <c r="AK274" i="7"/>
  <c r="T275" i="7"/>
  <c r="AJ274" i="7"/>
  <c r="AJ306" i="7"/>
  <c r="L307" i="7"/>
  <c r="L275" i="7"/>
  <c r="AJ307" i="7"/>
  <c r="AJ275" i="7"/>
  <c r="AG227" i="7"/>
  <c r="AK307" i="7"/>
  <c r="AK275" i="7"/>
  <c r="AC306" i="7"/>
  <c r="AC274" i="7"/>
  <c r="G305" i="7"/>
  <c r="G273" i="7"/>
  <c r="O270" i="7"/>
  <c r="J307" i="7"/>
  <c r="J275" i="7"/>
  <c r="R307" i="7"/>
  <c r="R275" i="7"/>
  <c r="Z307" i="7"/>
  <c r="Z275" i="7"/>
  <c r="AH307" i="7"/>
  <c r="AH275" i="7"/>
  <c r="S302" i="7"/>
  <c r="S270" i="7"/>
  <c r="AI270" i="7"/>
  <c r="AI302" i="7"/>
  <c r="K270" i="7"/>
  <c r="T306" i="7"/>
  <c r="T274" i="7"/>
  <c r="I302" i="7"/>
  <c r="I270" i="7"/>
  <c r="Q302" i="7"/>
  <c r="Q270" i="7"/>
  <c r="Y302" i="7"/>
  <c r="Y270" i="7"/>
  <c r="AG302" i="7"/>
  <c r="AG270" i="7"/>
  <c r="O274" i="7" l="1"/>
  <c r="J301" i="7"/>
  <c r="AC293" i="7"/>
  <c r="AK261" i="7"/>
  <c r="I141" i="7"/>
  <c r="AE293" i="7"/>
  <c r="AK269" i="7"/>
  <c r="I269" i="7"/>
  <c r="AC85" i="7"/>
  <c r="AH269" i="7"/>
  <c r="L269" i="7"/>
  <c r="I161" i="7"/>
  <c r="AF301" i="7"/>
  <c r="H149" i="7"/>
  <c r="Q269" i="7"/>
  <c r="AA85" i="7"/>
  <c r="AF306" i="7"/>
  <c r="AL306" i="7" s="1"/>
  <c r="G85" i="7"/>
  <c r="AJ85" i="7"/>
  <c r="T301" i="7"/>
  <c r="M306" i="7"/>
  <c r="Y85" i="7"/>
  <c r="Z85" i="7"/>
  <c r="L34" i="7"/>
  <c r="I140" i="7"/>
  <c r="H85" i="7"/>
  <c r="V269" i="7"/>
  <c r="AG269" i="7"/>
  <c r="W85" i="7"/>
  <c r="O85" i="7"/>
  <c r="R85" i="7"/>
  <c r="AJ261" i="7"/>
  <c r="W274" i="7"/>
  <c r="M85" i="7"/>
  <c r="P85" i="7"/>
  <c r="AH85" i="7"/>
  <c r="U293" i="7"/>
  <c r="R269" i="7"/>
  <c r="AF85" i="7"/>
  <c r="AB269" i="7"/>
  <c r="P269" i="7"/>
  <c r="H293" i="7"/>
  <c r="G269" i="7"/>
  <c r="T85" i="7"/>
  <c r="J85" i="7"/>
  <c r="H150" i="7"/>
  <c r="H171" i="7"/>
  <c r="AI85" i="7"/>
  <c r="N269" i="7"/>
  <c r="S85" i="7"/>
  <c r="AD85" i="7"/>
  <c r="AF274" i="7"/>
  <c r="AL274" i="7" s="1"/>
  <c r="X269" i="7"/>
  <c r="I142" i="7"/>
  <c r="J133" i="7"/>
  <c r="AB274" i="7"/>
  <c r="AK85" i="7"/>
  <c r="U269" i="7"/>
  <c r="AB268" i="7"/>
  <c r="Z256" i="7"/>
  <c r="L268" i="7"/>
  <c r="V288" i="7"/>
  <c r="K85" i="7"/>
  <c r="J154" i="7"/>
  <c r="J162" i="7" s="1"/>
  <c r="T261" i="7"/>
  <c r="P261" i="7"/>
  <c r="AG268" i="7"/>
  <c r="I157" i="7"/>
  <c r="I274" i="7"/>
  <c r="Y269" i="7"/>
  <c r="X85" i="7"/>
  <c r="I163" i="7"/>
  <c r="I171" i="7" s="1"/>
  <c r="AB85" i="7"/>
  <c r="H170" i="7"/>
  <c r="AD268" i="7"/>
  <c r="J34" i="7"/>
  <c r="G34" i="7"/>
  <c r="I34" i="7"/>
  <c r="I268" i="7"/>
  <c r="K34" i="7"/>
  <c r="N34" i="7"/>
  <c r="M34" i="7"/>
  <c r="AC34" i="7"/>
  <c r="AI34" i="7"/>
  <c r="AG34" i="7"/>
  <c r="U34" i="7"/>
  <c r="AB34" i="7"/>
  <c r="AD34" i="7"/>
  <c r="Y34" i="7"/>
  <c r="S34" i="7"/>
  <c r="Z34" i="7"/>
  <c r="AJ34" i="7"/>
  <c r="Q34" i="7"/>
  <c r="V34" i="7"/>
  <c r="T34" i="7"/>
  <c r="P34" i="7"/>
  <c r="AK34" i="7"/>
  <c r="C3" i="10"/>
  <c r="I3" i="10" s="1"/>
  <c r="H193" i="7" s="1"/>
  <c r="AE45" i="7"/>
  <c r="AE256" i="7"/>
  <c r="AC45" i="7"/>
  <c r="I256" i="7"/>
  <c r="R34" i="7"/>
  <c r="W34" i="7"/>
  <c r="R268" i="7"/>
  <c r="AA34" i="7"/>
  <c r="X34" i="7"/>
  <c r="O34" i="7"/>
  <c r="D5" i="10"/>
  <c r="C4" i="10"/>
  <c r="I4" i="10" s="1"/>
  <c r="I193" i="7" s="1"/>
  <c r="H128" i="7"/>
  <c r="M42" i="7"/>
  <c r="M222" i="7" s="1"/>
  <c r="M288" i="7" s="1"/>
  <c r="AB42" i="7"/>
  <c r="AB222" i="7" s="1"/>
  <c r="AB45" i="7"/>
  <c r="T45" i="7"/>
  <c r="T42" i="7"/>
  <c r="T222" i="7" s="1"/>
  <c r="Q256" i="7"/>
  <c r="R288" i="7"/>
  <c r="R256" i="7"/>
  <c r="L42" i="7"/>
  <c r="L222" i="7" s="1"/>
  <c r="L45" i="7"/>
  <c r="S50" i="7" s="1"/>
  <c r="H108" i="7"/>
  <c r="I50" i="7"/>
  <c r="T300" i="7"/>
  <c r="AF34" i="7"/>
  <c r="AJ268" i="7"/>
  <c r="AH34" i="7"/>
  <c r="AE34" i="7"/>
  <c r="AA274" i="7"/>
  <c r="AA306" i="7"/>
  <c r="AD301" i="7"/>
  <c r="AD269" i="7"/>
  <c r="AD274" i="7"/>
  <c r="AD306" i="7"/>
  <c r="V85" i="7"/>
  <c r="S293" i="7"/>
  <c r="S261" i="7"/>
  <c r="U85" i="7"/>
  <c r="R306" i="7"/>
  <c r="R274" i="7"/>
  <c r="X293" i="7"/>
  <c r="X261" i="7"/>
  <c r="H129" i="7"/>
  <c r="AI293" i="7"/>
  <c r="AI261" i="7"/>
  <c r="P256" i="7"/>
  <c r="P288" i="7"/>
  <c r="AG261" i="7"/>
  <c r="AG293" i="7"/>
  <c r="J293" i="7"/>
  <c r="J261" i="7"/>
  <c r="L185" i="7"/>
  <c r="I119" i="7"/>
  <c r="I121" i="7"/>
  <c r="I115" i="7"/>
  <c r="I120" i="7"/>
  <c r="J112" i="7"/>
  <c r="AI306" i="7"/>
  <c r="AI274" i="7"/>
  <c r="V293" i="7"/>
  <c r="V261" i="7"/>
  <c r="J306" i="7"/>
  <c r="J274" i="7"/>
  <c r="O192" i="7"/>
  <c r="O288" i="7"/>
  <c r="O256" i="7"/>
  <c r="AK288" i="7"/>
  <c r="AK256" i="7"/>
  <c r="AE85" i="7"/>
  <c r="AA293" i="7"/>
  <c r="AA261" i="7"/>
  <c r="H256" i="7"/>
  <c r="H288" i="7"/>
  <c r="AD288" i="7"/>
  <c r="AD256" i="7"/>
  <c r="N306" i="7"/>
  <c r="N274" i="7"/>
  <c r="Z261" i="7"/>
  <c r="Z293" i="7"/>
  <c r="N85" i="7"/>
  <c r="I99" i="7"/>
  <c r="I94" i="7"/>
  <c r="J91" i="7"/>
  <c r="I98" i="7"/>
  <c r="I100" i="7"/>
  <c r="K293" i="7"/>
  <c r="K261" i="7"/>
  <c r="L85" i="7"/>
  <c r="X256" i="7"/>
  <c r="X288" i="7"/>
  <c r="I85" i="7"/>
  <c r="AH293" i="7"/>
  <c r="AH261" i="7"/>
  <c r="K50" i="7"/>
  <c r="J50" i="7"/>
  <c r="AH306" i="7"/>
  <c r="AH274" i="7"/>
  <c r="AC288" i="7"/>
  <c r="AC256" i="7"/>
  <c r="S306" i="7"/>
  <c r="S274" i="7"/>
  <c r="AF256" i="7"/>
  <c r="AF288" i="7"/>
  <c r="Y293" i="7"/>
  <c r="Y261" i="7"/>
  <c r="Y306" i="7"/>
  <c r="Y274" i="7"/>
  <c r="Z306" i="7"/>
  <c r="Z274" i="7"/>
  <c r="H50" i="7"/>
  <c r="H226" i="7" s="1"/>
  <c r="G304" i="7"/>
  <c r="G272" i="7"/>
  <c r="U288" i="7"/>
  <c r="U256" i="7"/>
  <c r="R293" i="7"/>
  <c r="R261" i="7"/>
  <c r="H175" i="7"/>
  <c r="K306" i="7"/>
  <c r="K274" i="7"/>
  <c r="O301" i="7"/>
  <c r="O269" i="7"/>
  <c r="H107" i="7"/>
  <c r="Q85" i="7"/>
  <c r="G226" i="7" l="1"/>
  <c r="G230" i="7" s="1"/>
  <c r="G231" i="7" s="1"/>
  <c r="G242" i="7" s="1"/>
  <c r="G243" i="7" s="1"/>
  <c r="G244" i="7" s="1"/>
  <c r="I149" i="7"/>
  <c r="I150" i="7"/>
  <c r="J157" i="7"/>
  <c r="J140" i="7"/>
  <c r="K133" i="7"/>
  <c r="J136" i="7"/>
  <c r="J141" i="7"/>
  <c r="J142" i="7"/>
  <c r="H176" i="7"/>
  <c r="H179" i="7" s="1"/>
  <c r="J226" i="7"/>
  <c r="J292" i="7" s="1"/>
  <c r="K154" i="7"/>
  <c r="K157" i="7" s="1"/>
  <c r="J163" i="7"/>
  <c r="I226" i="7"/>
  <c r="I292" i="7" s="1"/>
  <c r="I170" i="7"/>
  <c r="J161" i="7"/>
  <c r="M256" i="7"/>
  <c r="K226" i="7"/>
  <c r="K260" i="7" s="1"/>
  <c r="AD50" i="7"/>
  <c r="AD226" i="7" s="1"/>
  <c r="AD292" i="7" s="1"/>
  <c r="S226" i="7"/>
  <c r="S292" i="7" s="1"/>
  <c r="I108" i="7"/>
  <c r="O50" i="7"/>
  <c r="O226" i="7" s="1"/>
  <c r="O292" i="7" s="1"/>
  <c r="D6" i="10"/>
  <c r="C5" i="10"/>
  <c r="I5" i="10" s="1"/>
  <c r="J193" i="7" s="1"/>
  <c r="P50" i="7"/>
  <c r="P226" i="7" s="1"/>
  <c r="P292" i="7" s="1"/>
  <c r="Z50" i="7"/>
  <c r="Z226" i="7" s="1"/>
  <c r="Z260" i="7" s="1"/>
  <c r="M50" i="7"/>
  <c r="M226" i="7" s="1"/>
  <c r="M292" i="7" s="1"/>
  <c r="AC50" i="7"/>
  <c r="AC226" i="7" s="1"/>
  <c r="AC292" i="7" s="1"/>
  <c r="L50" i="7"/>
  <c r="L226" i="7" s="1"/>
  <c r="L292" i="7" s="1"/>
  <c r="AG50" i="7"/>
  <c r="AG226" i="7" s="1"/>
  <c r="AG292" i="7" s="1"/>
  <c r="AF50" i="7"/>
  <c r="AF226" i="7" s="1"/>
  <c r="AF260" i="7" s="1"/>
  <c r="V50" i="7"/>
  <c r="V226" i="7" s="1"/>
  <c r="V292" i="7" s="1"/>
  <c r="I128" i="7"/>
  <c r="AH50" i="7"/>
  <c r="AH226" i="7" s="1"/>
  <c r="AH260" i="7" s="1"/>
  <c r="AA50" i="7"/>
  <c r="AA226" i="7" s="1"/>
  <c r="AA260" i="7" s="1"/>
  <c r="H177" i="7"/>
  <c r="H237" i="7" s="1"/>
  <c r="AJ50" i="7"/>
  <c r="AJ226" i="7" s="1"/>
  <c r="AJ292" i="7" s="1"/>
  <c r="AI50" i="7"/>
  <c r="AI226" i="7" s="1"/>
  <c r="AI292" i="7" s="1"/>
  <c r="I175" i="7"/>
  <c r="N50" i="7"/>
  <c r="N226" i="7" s="1"/>
  <c r="N292" i="7" s="1"/>
  <c r="T50" i="7"/>
  <c r="T226" i="7" s="1"/>
  <c r="T292" i="7" s="1"/>
  <c r="T288" i="7"/>
  <c r="T256" i="7"/>
  <c r="Y50" i="7"/>
  <c r="Y226" i="7" s="1"/>
  <c r="Y292" i="7" s="1"/>
  <c r="AE50" i="7"/>
  <c r="AE226" i="7" s="1"/>
  <c r="X50" i="7"/>
  <c r="X226" i="7" s="1"/>
  <c r="X292" i="7" s="1"/>
  <c r="U50" i="7"/>
  <c r="U226" i="7" s="1"/>
  <c r="U292" i="7" s="1"/>
  <c r="R50" i="7"/>
  <c r="R226" i="7" s="1"/>
  <c r="R260" i="7" s="1"/>
  <c r="L288" i="7"/>
  <c r="L256" i="7"/>
  <c r="AB256" i="7"/>
  <c r="AB288" i="7"/>
  <c r="AK50" i="7"/>
  <c r="AK226" i="7" s="1"/>
  <c r="AK292" i="7" s="1"/>
  <c r="Q50" i="7"/>
  <c r="Q226" i="7" s="1"/>
  <c r="Q292" i="7" s="1"/>
  <c r="AB50" i="7"/>
  <c r="AB226" i="7" s="1"/>
  <c r="AB260" i="7" s="1"/>
  <c r="W50" i="7"/>
  <c r="W226" i="7" s="1"/>
  <c r="W292" i="7" s="1"/>
  <c r="J119" i="7"/>
  <c r="J121" i="7"/>
  <c r="J115" i="7"/>
  <c r="K112" i="7"/>
  <c r="J120" i="7"/>
  <c r="M185" i="7"/>
  <c r="H292" i="7"/>
  <c r="H260" i="7"/>
  <c r="I107" i="7"/>
  <c r="P192" i="7"/>
  <c r="K91" i="7"/>
  <c r="J99" i="7"/>
  <c r="J98" i="7"/>
  <c r="J100" i="7"/>
  <c r="J94" i="7"/>
  <c r="I129" i="7"/>
  <c r="G292" i="7" l="1"/>
  <c r="G260" i="7"/>
  <c r="J170" i="7"/>
  <c r="J150" i="7"/>
  <c r="K161" i="7"/>
  <c r="L154" i="7"/>
  <c r="L161" i="7" s="1"/>
  <c r="K162" i="7"/>
  <c r="K163" i="7"/>
  <c r="J171" i="7"/>
  <c r="K140" i="7"/>
  <c r="K136" i="7"/>
  <c r="L133" i="7"/>
  <c r="K142" i="7"/>
  <c r="K141" i="7"/>
  <c r="J149" i="7"/>
  <c r="H187" i="7"/>
  <c r="H224" i="7" s="1"/>
  <c r="H258" i="7" s="1"/>
  <c r="H200" i="7"/>
  <c r="H225" i="7" s="1"/>
  <c r="J260" i="7"/>
  <c r="I260" i="7"/>
  <c r="K292" i="7"/>
  <c r="I177" i="7"/>
  <c r="I223" i="7" s="1"/>
  <c r="S260" i="7"/>
  <c r="AD260" i="7"/>
  <c r="R292" i="7"/>
  <c r="AC260" i="7"/>
  <c r="O260" i="7"/>
  <c r="P260" i="7"/>
  <c r="T260" i="7"/>
  <c r="H181" i="7"/>
  <c r="AG260" i="7"/>
  <c r="D7" i="10"/>
  <c r="C6" i="10"/>
  <c r="I6" i="10" s="1"/>
  <c r="K193" i="7" s="1"/>
  <c r="Z292" i="7"/>
  <c r="M260" i="7"/>
  <c r="AI260" i="7"/>
  <c r="I176" i="7"/>
  <c r="I200" i="7" s="1"/>
  <c r="L260" i="7"/>
  <c r="AA292" i="7"/>
  <c r="N260" i="7"/>
  <c r="V260" i="7"/>
  <c r="H223" i="7"/>
  <c r="H257" i="7" s="1"/>
  <c r="AJ260" i="7"/>
  <c r="U260" i="7"/>
  <c r="AK260" i="7"/>
  <c r="J175" i="7"/>
  <c r="AB292" i="7"/>
  <c r="H180" i="7"/>
  <c r="J128" i="7"/>
  <c r="J129" i="7"/>
  <c r="AE292" i="7"/>
  <c r="AE260" i="7"/>
  <c r="Q260" i="7"/>
  <c r="W260" i="7"/>
  <c r="Y260" i="7"/>
  <c r="X260" i="7"/>
  <c r="AH292" i="7"/>
  <c r="J108" i="7"/>
  <c r="AF292" i="7"/>
  <c r="N185" i="7"/>
  <c r="K100" i="7"/>
  <c r="K94" i="7"/>
  <c r="K99" i="7"/>
  <c r="L91" i="7"/>
  <c r="K98" i="7"/>
  <c r="Q192" i="7"/>
  <c r="K120" i="7"/>
  <c r="K119" i="7"/>
  <c r="K121" i="7"/>
  <c r="K115" i="7"/>
  <c r="L112" i="7"/>
  <c r="J107" i="7"/>
  <c r="H303" i="7"/>
  <c r="H271" i="7"/>
  <c r="H239" i="7" l="1"/>
  <c r="H273" i="7" s="1"/>
  <c r="M154" i="7"/>
  <c r="M162" i="7" s="1"/>
  <c r="L163" i="7"/>
  <c r="L162" i="7"/>
  <c r="L157" i="7"/>
  <c r="K170" i="7"/>
  <c r="K171" i="7"/>
  <c r="K149" i="7"/>
  <c r="H290" i="7"/>
  <c r="H238" i="7"/>
  <c r="H304" i="7" s="1"/>
  <c r="L140" i="7"/>
  <c r="L142" i="7"/>
  <c r="L141" i="7"/>
  <c r="M133" i="7"/>
  <c r="L136" i="7"/>
  <c r="K150" i="7"/>
  <c r="K108" i="7"/>
  <c r="I237" i="7"/>
  <c r="I271" i="7" s="1"/>
  <c r="I180" i="7"/>
  <c r="J177" i="7"/>
  <c r="J237" i="7" s="1"/>
  <c r="J271" i="7" s="1"/>
  <c r="H289" i="7"/>
  <c r="D8" i="10"/>
  <c r="C7" i="10"/>
  <c r="I7" i="10" s="1"/>
  <c r="L193" i="7" s="1"/>
  <c r="I187" i="7"/>
  <c r="I224" i="7" s="1"/>
  <c r="I290" i="7" s="1"/>
  <c r="I179" i="7"/>
  <c r="I181" i="7"/>
  <c r="K128" i="7"/>
  <c r="J176" i="7"/>
  <c r="J179" i="7" s="1"/>
  <c r="K107" i="7"/>
  <c r="I239" i="7"/>
  <c r="I225" i="7"/>
  <c r="K129" i="7"/>
  <c r="M112" i="7"/>
  <c r="L121" i="7"/>
  <c r="L115" i="7"/>
  <c r="L120" i="7"/>
  <c r="L119" i="7"/>
  <c r="L98" i="7"/>
  <c r="M91" i="7"/>
  <c r="L99" i="7"/>
  <c r="L100" i="7"/>
  <c r="L94" i="7"/>
  <c r="I289" i="7"/>
  <c r="I257" i="7"/>
  <c r="K175" i="7"/>
  <c r="O185" i="7"/>
  <c r="H291" i="7"/>
  <c r="H259" i="7"/>
  <c r="H264" i="7" s="1"/>
  <c r="H265" i="7" s="1"/>
  <c r="H276" i="7" s="1"/>
  <c r="H277" i="7" s="1"/>
  <c r="R192" i="7"/>
  <c r="M163" i="7" l="1"/>
  <c r="H305" i="7"/>
  <c r="M157" i="7"/>
  <c r="N154" i="7"/>
  <c r="N162" i="7" s="1"/>
  <c r="M161" i="7"/>
  <c r="M171" i="7" s="1"/>
  <c r="L171" i="7"/>
  <c r="L170" i="7"/>
  <c r="H272" i="7"/>
  <c r="H278" i="7" s="1"/>
  <c r="M140" i="7"/>
  <c r="M141" i="7"/>
  <c r="N133" i="7"/>
  <c r="M142" i="7"/>
  <c r="M136" i="7"/>
  <c r="L150" i="7"/>
  <c r="L149" i="7"/>
  <c r="K177" i="7"/>
  <c r="K223" i="7" s="1"/>
  <c r="K176" i="7"/>
  <c r="I303" i="7"/>
  <c r="J303" i="7"/>
  <c r="J223" i="7"/>
  <c r="J289" i="7" s="1"/>
  <c r="J180" i="7"/>
  <c r="L129" i="7"/>
  <c r="I258" i="7"/>
  <c r="I238" i="7"/>
  <c r="I272" i="7" s="1"/>
  <c r="J200" i="7"/>
  <c r="J239" i="7" s="1"/>
  <c r="C8" i="10"/>
  <c r="I8" i="10" s="1"/>
  <c r="M193" i="7" s="1"/>
  <c r="D9" i="10"/>
  <c r="J187" i="7"/>
  <c r="J224" i="7" s="1"/>
  <c r="J290" i="7" s="1"/>
  <c r="J181" i="7"/>
  <c r="P185" i="7"/>
  <c r="M99" i="7"/>
  <c r="M98" i="7"/>
  <c r="M100" i="7"/>
  <c r="M94" i="7"/>
  <c r="N91" i="7"/>
  <c r="M121" i="7"/>
  <c r="M115" i="7"/>
  <c r="N112" i="7"/>
  <c r="M119" i="7"/>
  <c r="M120" i="7"/>
  <c r="S192" i="7"/>
  <c r="L107" i="7"/>
  <c r="L108" i="7"/>
  <c r="I291" i="7"/>
  <c r="I259" i="7"/>
  <c r="I273" i="7"/>
  <c r="I305" i="7"/>
  <c r="L128" i="7"/>
  <c r="L175" i="7"/>
  <c r="M170" i="7" l="1"/>
  <c r="O154" i="7"/>
  <c r="O163" i="7" s="1"/>
  <c r="N163" i="7"/>
  <c r="N157" i="7"/>
  <c r="N161" i="7"/>
  <c r="M150" i="7"/>
  <c r="N142" i="7"/>
  <c r="O133" i="7"/>
  <c r="N141" i="7"/>
  <c r="N140" i="7"/>
  <c r="N136" i="7"/>
  <c r="M149" i="7"/>
  <c r="K237" i="7"/>
  <c r="K303" i="7" s="1"/>
  <c r="K180" i="7"/>
  <c r="K181" i="7"/>
  <c r="K200" i="7"/>
  <c r="K225" i="7" s="1"/>
  <c r="K291" i="7" s="1"/>
  <c r="K187" i="7"/>
  <c r="K224" i="7" s="1"/>
  <c r="K258" i="7" s="1"/>
  <c r="K179" i="7"/>
  <c r="I304" i="7"/>
  <c r="J257" i="7"/>
  <c r="L177" i="7"/>
  <c r="L223" i="7" s="1"/>
  <c r="I264" i="7"/>
  <c r="I265" i="7" s="1"/>
  <c r="I276" i="7" s="1"/>
  <c r="I277" i="7" s="1"/>
  <c r="I278" i="7" s="1"/>
  <c r="J258" i="7"/>
  <c r="J238" i="7"/>
  <c r="J272" i="7" s="1"/>
  <c r="J225" i="7"/>
  <c r="J259" i="7" s="1"/>
  <c r="C9" i="10"/>
  <c r="I9" i="10" s="1"/>
  <c r="N193" i="7" s="1"/>
  <c r="D10" i="10"/>
  <c r="M128" i="7"/>
  <c r="M175" i="7"/>
  <c r="M107" i="7"/>
  <c r="N94" i="7"/>
  <c r="N100" i="7"/>
  <c r="O91" i="7"/>
  <c r="N99" i="7"/>
  <c r="N98" i="7"/>
  <c r="N119" i="7"/>
  <c r="N121" i="7"/>
  <c r="O112" i="7"/>
  <c r="N115" i="7"/>
  <c r="N120" i="7"/>
  <c r="J305" i="7"/>
  <c r="J273" i="7"/>
  <c r="L176" i="7"/>
  <c r="M108" i="7"/>
  <c r="K289" i="7"/>
  <c r="K257" i="7"/>
  <c r="M129" i="7"/>
  <c r="T192" i="7"/>
  <c r="Q185" i="7"/>
  <c r="O161" i="7" l="1"/>
  <c r="N170" i="7"/>
  <c r="N171" i="7"/>
  <c r="P154" i="7"/>
  <c r="P157" i="7" s="1"/>
  <c r="O162" i="7"/>
  <c r="O157" i="7"/>
  <c r="N149" i="7"/>
  <c r="N150" i="7"/>
  <c r="O140" i="7"/>
  <c r="O136" i="7"/>
  <c r="O142" i="7"/>
  <c r="P133" i="7"/>
  <c r="O141" i="7"/>
  <c r="K271" i="7"/>
  <c r="K259" i="7"/>
  <c r="K264" i="7" s="1"/>
  <c r="K265" i="7" s="1"/>
  <c r="K276" i="7" s="1"/>
  <c r="K277" i="7" s="1"/>
  <c r="K239" i="7"/>
  <c r="K273" i="7" s="1"/>
  <c r="K290" i="7"/>
  <c r="N107" i="7"/>
  <c r="K238" i="7"/>
  <c r="K304" i="7" s="1"/>
  <c r="M176" i="7"/>
  <c r="M187" i="7" s="1"/>
  <c r="M224" i="7" s="1"/>
  <c r="J264" i="7"/>
  <c r="J265" i="7" s="1"/>
  <c r="J276" i="7" s="1"/>
  <c r="J277" i="7" s="1"/>
  <c r="J278" i="7" s="1"/>
  <c r="L181" i="7"/>
  <c r="L237" i="7"/>
  <c r="L271" i="7" s="1"/>
  <c r="L180" i="7"/>
  <c r="J304" i="7"/>
  <c r="M177" i="7"/>
  <c r="M223" i="7" s="1"/>
  <c r="J291" i="7"/>
  <c r="D11" i="10"/>
  <c r="C10" i="10"/>
  <c r="I10" i="10" s="1"/>
  <c r="O193" i="7" s="1"/>
  <c r="N128" i="7"/>
  <c r="N175" i="7"/>
  <c r="N108" i="7"/>
  <c r="O120" i="7"/>
  <c r="O115" i="7"/>
  <c r="O119" i="7"/>
  <c r="O121" i="7"/>
  <c r="P112" i="7"/>
  <c r="L200" i="7"/>
  <c r="N129" i="7"/>
  <c r="U192" i="7"/>
  <c r="O98" i="7"/>
  <c r="O94" i="7"/>
  <c r="P91" i="7"/>
  <c r="O99" i="7"/>
  <c r="O100" i="7"/>
  <c r="L179" i="7"/>
  <c r="L187" i="7"/>
  <c r="L224" i="7" s="1"/>
  <c r="L289" i="7"/>
  <c r="L257" i="7"/>
  <c r="R185" i="7"/>
  <c r="O171" i="7" l="1"/>
  <c r="O170" i="7"/>
  <c r="P162" i="7"/>
  <c r="P161" i="7"/>
  <c r="P163" i="7"/>
  <c r="Q154" i="7"/>
  <c r="Q161" i="7" s="1"/>
  <c r="O150" i="7"/>
  <c r="Q133" i="7"/>
  <c r="P141" i="7"/>
  <c r="P142" i="7"/>
  <c r="P140" i="7"/>
  <c r="P136" i="7"/>
  <c r="O149" i="7"/>
  <c r="M179" i="7"/>
  <c r="K272" i="7"/>
  <c r="K278" i="7" s="1"/>
  <c r="K305" i="7"/>
  <c r="N176" i="7"/>
  <c r="N179" i="7" s="1"/>
  <c r="M200" i="7"/>
  <c r="M239" i="7" s="1"/>
  <c r="M273" i="7" s="1"/>
  <c r="O107" i="7"/>
  <c r="L303" i="7"/>
  <c r="M181" i="7"/>
  <c r="M237" i="7"/>
  <c r="M303" i="7" s="1"/>
  <c r="M180" i="7"/>
  <c r="C11" i="10"/>
  <c r="I11" i="10" s="1"/>
  <c r="P193" i="7" s="1"/>
  <c r="D12" i="10"/>
  <c r="O175" i="7"/>
  <c r="N177" i="7"/>
  <c r="N180" i="7" s="1"/>
  <c r="O129" i="7"/>
  <c r="S185" i="7"/>
  <c r="V192" i="7"/>
  <c r="O108" i="7"/>
  <c r="P100" i="7"/>
  <c r="P99" i="7"/>
  <c r="P98" i="7"/>
  <c r="P94" i="7"/>
  <c r="Q91" i="7"/>
  <c r="M290" i="7"/>
  <c r="M258" i="7"/>
  <c r="M238" i="7"/>
  <c r="L225" i="7"/>
  <c r="L239" i="7"/>
  <c r="L290" i="7"/>
  <c r="L238" i="7"/>
  <c r="L258" i="7"/>
  <c r="P115" i="7"/>
  <c r="P121" i="7"/>
  <c r="P120" i="7"/>
  <c r="Q112" i="7"/>
  <c r="P119" i="7"/>
  <c r="M257" i="7"/>
  <c r="M289" i="7"/>
  <c r="O128" i="7"/>
  <c r="P170" i="7" l="1"/>
  <c r="Q162" i="7"/>
  <c r="R154" i="7"/>
  <c r="R162" i="7" s="1"/>
  <c r="Q157" i="7"/>
  <c r="P171" i="7"/>
  <c r="Q163" i="7"/>
  <c r="P149" i="7"/>
  <c r="P150" i="7"/>
  <c r="Q136" i="7"/>
  <c r="R133" i="7"/>
  <c r="Q141" i="7"/>
  <c r="Q142" i="7"/>
  <c r="Q140" i="7"/>
  <c r="N200" i="7"/>
  <c r="N239" i="7" s="1"/>
  <c r="N305" i="7" s="1"/>
  <c r="N187" i="7"/>
  <c r="N224" i="7" s="1"/>
  <c r="N238" i="7" s="1"/>
  <c r="M305" i="7"/>
  <c r="M225" i="7"/>
  <c r="M291" i="7" s="1"/>
  <c r="O176" i="7"/>
  <c r="O187" i="7" s="1"/>
  <c r="O224" i="7" s="1"/>
  <c r="M271" i="7"/>
  <c r="O177" i="7"/>
  <c r="N181" i="7"/>
  <c r="C12" i="10"/>
  <c r="I12" i="10" s="1"/>
  <c r="Q193" i="7" s="1"/>
  <c r="D13" i="10"/>
  <c r="P129" i="7"/>
  <c r="N223" i="7"/>
  <c r="N257" i="7" s="1"/>
  <c r="N237" i="7"/>
  <c r="N271" i="7" s="1"/>
  <c r="P107" i="7"/>
  <c r="P128" i="7"/>
  <c r="Q119" i="7"/>
  <c r="R112" i="7"/>
  <c r="Q120" i="7"/>
  <c r="Q121" i="7"/>
  <c r="Q115" i="7"/>
  <c r="L305" i="7"/>
  <c r="L273" i="7"/>
  <c r="M304" i="7"/>
  <c r="M272" i="7"/>
  <c r="W192" i="7"/>
  <c r="L259" i="7"/>
  <c r="L264" i="7" s="1"/>
  <c r="L265" i="7" s="1"/>
  <c r="L276" i="7" s="1"/>
  <c r="L277" i="7" s="1"/>
  <c r="L291" i="7"/>
  <c r="Q99" i="7"/>
  <c r="Q94" i="7"/>
  <c r="R91" i="7"/>
  <c r="Q100" i="7"/>
  <c r="Q98" i="7"/>
  <c r="T185" i="7"/>
  <c r="P108" i="7"/>
  <c r="L272" i="7"/>
  <c r="L304" i="7"/>
  <c r="P175" i="7"/>
  <c r="Q170" i="7" l="1"/>
  <c r="R163" i="7"/>
  <c r="R157" i="7"/>
  <c r="R161" i="7"/>
  <c r="S154" i="7"/>
  <c r="S162" i="7" s="1"/>
  <c r="Q171" i="7"/>
  <c r="Q150" i="7"/>
  <c r="Q149" i="7"/>
  <c r="R141" i="7"/>
  <c r="S133" i="7"/>
  <c r="R140" i="7"/>
  <c r="R136" i="7"/>
  <c r="R142" i="7"/>
  <c r="N258" i="7"/>
  <c r="N273" i="7"/>
  <c r="N225" i="7"/>
  <c r="N291" i="7" s="1"/>
  <c r="N290" i="7"/>
  <c r="M259" i="7"/>
  <c r="M264" i="7" s="1"/>
  <c r="M265" i="7" s="1"/>
  <c r="M276" i="7" s="1"/>
  <c r="M277" i="7" s="1"/>
  <c r="M278" i="7" s="1"/>
  <c r="P176" i="7"/>
  <c r="P187" i="7" s="1"/>
  <c r="P224" i="7" s="1"/>
  <c r="N303" i="7"/>
  <c r="O200" i="7"/>
  <c r="O225" i="7" s="1"/>
  <c r="O179" i="7"/>
  <c r="O181" i="7"/>
  <c r="O223" i="7"/>
  <c r="O289" i="7" s="1"/>
  <c r="N289" i="7"/>
  <c r="O180" i="7"/>
  <c r="O237" i="7"/>
  <c r="O303" i="7" s="1"/>
  <c r="P177" i="7"/>
  <c r="P237" i="7" s="1"/>
  <c r="D14" i="10"/>
  <c r="C13" i="10"/>
  <c r="I13" i="10" s="1"/>
  <c r="R193" i="7" s="1"/>
  <c r="Q129" i="7"/>
  <c r="Q108" i="7"/>
  <c r="S91" i="7"/>
  <c r="R94" i="7"/>
  <c r="R98" i="7"/>
  <c r="R100" i="7"/>
  <c r="R99" i="7"/>
  <c r="R119" i="7"/>
  <c r="R121" i="7"/>
  <c r="R115" i="7"/>
  <c r="R120" i="7"/>
  <c r="S112" i="7"/>
  <c r="Q175" i="7"/>
  <c r="Q128" i="7"/>
  <c r="N304" i="7"/>
  <c r="N272" i="7"/>
  <c r="L278" i="7"/>
  <c r="U185" i="7"/>
  <c r="O258" i="7"/>
  <c r="O290" i="7"/>
  <c r="O238" i="7"/>
  <c r="Q107" i="7"/>
  <c r="X192" i="7"/>
  <c r="R171" i="7" l="1"/>
  <c r="R170" i="7"/>
  <c r="S161" i="7"/>
  <c r="S163" i="7"/>
  <c r="S157" i="7"/>
  <c r="T154" i="7"/>
  <c r="T161" i="7" s="1"/>
  <c r="R150" i="7"/>
  <c r="R149" i="7"/>
  <c r="S141" i="7"/>
  <c r="S140" i="7"/>
  <c r="S136" i="7"/>
  <c r="S142" i="7"/>
  <c r="T133" i="7"/>
  <c r="N259" i="7"/>
  <c r="N264" i="7" s="1"/>
  <c r="N265" i="7" s="1"/>
  <c r="N276" i="7" s="1"/>
  <c r="N277" i="7" s="1"/>
  <c r="N278" i="7" s="1"/>
  <c r="P179" i="7"/>
  <c r="P200" i="7"/>
  <c r="P225" i="7" s="1"/>
  <c r="O239" i="7"/>
  <c r="O305" i="7" s="1"/>
  <c r="P181" i="7"/>
  <c r="O257" i="7"/>
  <c r="O271" i="7"/>
  <c r="Q177" i="7"/>
  <c r="Q223" i="7" s="1"/>
  <c r="Q257" i="7" s="1"/>
  <c r="P180" i="7"/>
  <c r="P223" i="7"/>
  <c r="P289" i="7" s="1"/>
  <c r="C14" i="10"/>
  <c r="I14" i="10" s="1"/>
  <c r="S193" i="7" s="1"/>
  <c r="D15" i="10"/>
  <c r="R128" i="7"/>
  <c r="Q176" i="7"/>
  <c r="Q179" i="7" s="1"/>
  <c r="R107" i="7"/>
  <c r="R108" i="7"/>
  <c r="Y192" i="7"/>
  <c r="P290" i="7"/>
  <c r="P258" i="7"/>
  <c r="P238" i="7"/>
  <c r="O272" i="7"/>
  <c r="O304" i="7"/>
  <c r="R175" i="7"/>
  <c r="O291" i="7"/>
  <c r="O259" i="7"/>
  <c r="S120" i="7"/>
  <c r="S119" i="7"/>
  <c r="S121" i="7"/>
  <c r="T112" i="7"/>
  <c r="S115" i="7"/>
  <c r="P303" i="7"/>
  <c r="P271" i="7"/>
  <c r="S100" i="7"/>
  <c r="S99" i="7"/>
  <c r="S98" i="7"/>
  <c r="T91" i="7"/>
  <c r="S94" i="7"/>
  <c r="V185" i="7"/>
  <c r="R129" i="7"/>
  <c r="T163" i="7" l="1"/>
  <c r="T162" i="7"/>
  <c r="U154" i="7"/>
  <c r="V154" i="7" s="1"/>
  <c r="S170" i="7"/>
  <c r="T157" i="7"/>
  <c r="S171" i="7"/>
  <c r="S150" i="7"/>
  <c r="S149" i="7"/>
  <c r="T136" i="7"/>
  <c r="U133" i="7"/>
  <c r="T142" i="7"/>
  <c r="T141" i="7"/>
  <c r="T140" i="7"/>
  <c r="T170" i="7"/>
  <c r="P239" i="7"/>
  <c r="P305" i="7" s="1"/>
  <c r="O273" i="7"/>
  <c r="O264" i="7"/>
  <c r="O265" i="7" s="1"/>
  <c r="O276" i="7" s="1"/>
  <c r="O277" i="7" s="1"/>
  <c r="Q237" i="7"/>
  <c r="Q303" i="7" s="1"/>
  <c r="Q180" i="7"/>
  <c r="Q289" i="7"/>
  <c r="P257" i="7"/>
  <c r="R176" i="7"/>
  <c r="R200" i="7" s="1"/>
  <c r="R177" i="7"/>
  <c r="R180" i="7" s="1"/>
  <c r="Q181" i="7"/>
  <c r="Q200" i="7"/>
  <c r="Q239" i="7" s="1"/>
  <c r="D16" i="10"/>
  <c r="C15" i="10"/>
  <c r="I15" i="10" s="1"/>
  <c r="T193" i="7" s="1"/>
  <c r="Q187" i="7"/>
  <c r="Q224" i="7" s="1"/>
  <c r="Q238" i="7" s="1"/>
  <c r="S108" i="7"/>
  <c r="W185" i="7"/>
  <c r="S175" i="7"/>
  <c r="T100" i="7"/>
  <c r="T94" i="7"/>
  <c r="T99" i="7"/>
  <c r="T98" i="7"/>
  <c r="U91" i="7"/>
  <c r="S107" i="7"/>
  <c r="U112" i="7"/>
  <c r="T120" i="7"/>
  <c r="T115" i="7"/>
  <c r="T121" i="7"/>
  <c r="T119" i="7"/>
  <c r="Z192" i="7"/>
  <c r="P304" i="7"/>
  <c r="P272" i="7"/>
  <c r="S128" i="7"/>
  <c r="S129" i="7"/>
  <c r="P291" i="7"/>
  <c r="P259" i="7"/>
  <c r="T171" i="7" l="1"/>
  <c r="U157" i="7"/>
  <c r="U163" i="7"/>
  <c r="U162" i="7"/>
  <c r="U161" i="7"/>
  <c r="T150" i="7"/>
  <c r="T149" i="7"/>
  <c r="U142" i="7"/>
  <c r="U136" i="7"/>
  <c r="V133" i="7"/>
  <c r="U141" i="7"/>
  <c r="U140" i="7"/>
  <c r="P273" i="7"/>
  <c r="O278" i="7"/>
  <c r="Q271" i="7"/>
  <c r="R179" i="7"/>
  <c r="R187" i="7"/>
  <c r="R224" i="7" s="1"/>
  <c r="R290" i="7" s="1"/>
  <c r="P264" i="7"/>
  <c r="P265" i="7" s="1"/>
  <c r="P276" i="7" s="1"/>
  <c r="P277" i="7" s="1"/>
  <c r="R223" i="7"/>
  <c r="R257" i="7" s="1"/>
  <c r="R181" i="7"/>
  <c r="R237" i="7"/>
  <c r="R271" i="7" s="1"/>
  <c r="Q290" i="7"/>
  <c r="Q225" i="7"/>
  <c r="Q291" i="7" s="1"/>
  <c r="Q258" i="7"/>
  <c r="T108" i="7"/>
  <c r="C16" i="10"/>
  <c r="I16" i="10" s="1"/>
  <c r="U193" i="7" s="1"/>
  <c r="D17" i="10"/>
  <c r="S177" i="7"/>
  <c r="S223" i="7" s="1"/>
  <c r="AA192" i="7"/>
  <c r="U121" i="7"/>
  <c r="U115" i="7"/>
  <c r="U120" i="7"/>
  <c r="U119" i="7"/>
  <c r="V112" i="7"/>
  <c r="Q304" i="7"/>
  <c r="Q272" i="7"/>
  <c r="V162" i="7"/>
  <c r="V161" i="7"/>
  <c r="V163" i="7"/>
  <c r="V157" i="7"/>
  <c r="W154" i="7"/>
  <c r="S176" i="7"/>
  <c r="R239" i="7"/>
  <c r="R225" i="7"/>
  <c r="T128" i="7"/>
  <c r="U98" i="7"/>
  <c r="V91" i="7"/>
  <c r="U100" i="7"/>
  <c r="U94" i="7"/>
  <c r="U99" i="7"/>
  <c r="T107" i="7"/>
  <c r="Q305" i="7"/>
  <c r="Q273" i="7"/>
  <c r="T129" i="7"/>
  <c r="T175" i="7"/>
  <c r="X185" i="7"/>
  <c r="U171" i="7" l="1"/>
  <c r="U170" i="7"/>
  <c r="U150" i="7"/>
  <c r="U149" i="7"/>
  <c r="V140" i="7"/>
  <c r="V136" i="7"/>
  <c r="V141" i="7"/>
  <c r="V142" i="7"/>
  <c r="W133" i="7"/>
  <c r="V171" i="7"/>
  <c r="R238" i="7"/>
  <c r="R304" i="7" s="1"/>
  <c r="R258" i="7"/>
  <c r="R303" i="7"/>
  <c r="P278" i="7"/>
  <c r="R289" i="7"/>
  <c r="S237" i="7"/>
  <c r="S303" i="7" s="1"/>
  <c r="U129" i="7"/>
  <c r="T177" i="7"/>
  <c r="T237" i="7" s="1"/>
  <c r="Q259" i="7"/>
  <c r="Q264" i="7" s="1"/>
  <c r="Q265" i="7" s="1"/>
  <c r="Q276" i="7" s="1"/>
  <c r="Q277" i="7" s="1"/>
  <c r="C17" i="10"/>
  <c r="I17" i="10" s="1"/>
  <c r="V193" i="7" s="1"/>
  <c r="D18" i="10"/>
  <c r="S180" i="7"/>
  <c r="U175" i="7"/>
  <c r="T176" i="7"/>
  <c r="T200" i="7" s="1"/>
  <c r="U108" i="7"/>
  <c r="S179" i="7"/>
  <c r="S187" i="7"/>
  <c r="S224" i="7" s="1"/>
  <c r="S200" i="7"/>
  <c r="V94" i="7"/>
  <c r="V99" i="7"/>
  <c r="V98" i="7"/>
  <c r="V100" i="7"/>
  <c r="W91" i="7"/>
  <c r="Y185" i="7"/>
  <c r="U107" i="7"/>
  <c r="W157" i="7"/>
  <c r="X154" i="7"/>
  <c r="W163" i="7"/>
  <c r="W161" i="7"/>
  <c r="W162" i="7"/>
  <c r="AB192" i="7"/>
  <c r="S181" i="7"/>
  <c r="S289" i="7"/>
  <c r="S257" i="7"/>
  <c r="R259" i="7"/>
  <c r="R291" i="7"/>
  <c r="V121" i="7"/>
  <c r="V115" i="7"/>
  <c r="V120" i="7"/>
  <c r="W112" i="7"/>
  <c r="V119" i="7"/>
  <c r="R305" i="7"/>
  <c r="R273" i="7"/>
  <c r="V170" i="7"/>
  <c r="U128" i="7"/>
  <c r="V150" i="7" l="1"/>
  <c r="W142" i="7"/>
  <c r="X133" i="7"/>
  <c r="W140" i="7"/>
  <c r="W141" i="7"/>
  <c r="W136" i="7"/>
  <c r="V149" i="7"/>
  <c r="R272" i="7"/>
  <c r="W171" i="7"/>
  <c r="R264" i="7"/>
  <c r="R265" i="7" s="1"/>
  <c r="R276" i="7" s="1"/>
  <c r="R277" i="7" s="1"/>
  <c r="S271" i="7"/>
  <c r="T180" i="7"/>
  <c r="T223" i="7"/>
  <c r="T289" i="7" s="1"/>
  <c r="U177" i="7"/>
  <c r="U237" i="7" s="1"/>
  <c r="U271" i="7" s="1"/>
  <c r="Q278" i="7"/>
  <c r="D19" i="10"/>
  <c r="C18" i="10"/>
  <c r="I18" i="10" s="1"/>
  <c r="W193" i="7" s="1"/>
  <c r="T187" i="7"/>
  <c r="T224" i="7" s="1"/>
  <c r="T290" i="7" s="1"/>
  <c r="T179" i="7"/>
  <c r="T181" i="7"/>
  <c r="V129" i="7"/>
  <c r="V128" i="7"/>
  <c r="V107" i="7"/>
  <c r="W119" i="7"/>
  <c r="W121" i="7"/>
  <c r="X112" i="7"/>
  <c r="W115" i="7"/>
  <c r="W120" i="7"/>
  <c r="T225" i="7"/>
  <c r="T239" i="7"/>
  <c r="W98" i="7"/>
  <c r="W100" i="7"/>
  <c r="W94" i="7"/>
  <c r="W99" i="7"/>
  <c r="X91" i="7"/>
  <c r="W170" i="7"/>
  <c r="T303" i="7"/>
  <c r="T271" i="7"/>
  <c r="S258" i="7"/>
  <c r="S238" i="7"/>
  <c r="S290" i="7"/>
  <c r="X163" i="7"/>
  <c r="X161" i="7"/>
  <c r="X162" i="7"/>
  <c r="Y154" i="7"/>
  <c r="X157" i="7"/>
  <c r="Z185" i="7"/>
  <c r="V175" i="7"/>
  <c r="AC192" i="7"/>
  <c r="V108" i="7"/>
  <c r="U176" i="7"/>
  <c r="S225" i="7"/>
  <c r="S239" i="7"/>
  <c r="W150" i="7" l="1"/>
  <c r="X142" i="7"/>
  <c r="Y133" i="7"/>
  <c r="X136" i="7"/>
  <c r="X141" i="7"/>
  <c r="X140" i="7"/>
  <c r="W149" i="7"/>
  <c r="X171" i="7"/>
  <c r="X170" i="7"/>
  <c r="R278" i="7"/>
  <c r="T257" i="7"/>
  <c r="U303" i="7"/>
  <c r="U180" i="7"/>
  <c r="U223" i="7"/>
  <c r="U289" i="7" s="1"/>
  <c r="T258" i="7"/>
  <c r="T238" i="7"/>
  <c r="T304" i="7" s="1"/>
  <c r="C19" i="10"/>
  <c r="I19" i="10" s="1"/>
  <c r="X193" i="7" s="1"/>
  <c r="D20" i="10"/>
  <c r="V177" i="7"/>
  <c r="V237" i="7" s="1"/>
  <c r="V176" i="7"/>
  <c r="V179" i="7" s="1"/>
  <c r="W108" i="7"/>
  <c r="S305" i="7"/>
  <c r="S273" i="7"/>
  <c r="AD192" i="7"/>
  <c r="S304" i="7"/>
  <c r="S272" i="7"/>
  <c r="T273" i="7"/>
  <c r="T305" i="7"/>
  <c r="S259" i="7"/>
  <c r="S264" i="7" s="1"/>
  <c r="S265" i="7" s="1"/>
  <c r="S276" i="7" s="1"/>
  <c r="S277" i="7" s="1"/>
  <c r="S291" i="7"/>
  <c r="T291" i="7"/>
  <c r="T259" i="7"/>
  <c r="U179" i="7"/>
  <c r="U187" i="7"/>
  <c r="U224" i="7" s="1"/>
  <c r="U181" i="7"/>
  <c r="U200" i="7"/>
  <c r="X94" i="7"/>
  <c r="Y91" i="7"/>
  <c r="X98" i="7"/>
  <c r="X99" i="7"/>
  <c r="X100" i="7"/>
  <c r="W175" i="7"/>
  <c r="X115" i="7"/>
  <c r="X120" i="7"/>
  <c r="X121" i="7"/>
  <c r="Y112" i="7"/>
  <c r="X119" i="7"/>
  <c r="AA185" i="7"/>
  <c r="W128" i="7"/>
  <c r="Z154" i="7"/>
  <c r="Y163" i="7"/>
  <c r="Y157" i="7"/>
  <c r="Y162" i="7"/>
  <c r="Y161" i="7"/>
  <c r="W107" i="7"/>
  <c r="W129" i="7"/>
  <c r="X150" i="7" l="1"/>
  <c r="Y170" i="7"/>
  <c r="X149" i="7"/>
  <c r="Y140" i="7"/>
  <c r="Y136" i="7"/>
  <c r="Y141" i="7"/>
  <c r="Y142" i="7"/>
  <c r="Z133" i="7"/>
  <c r="V187" i="7"/>
  <c r="V224" i="7" s="1"/>
  <c r="V290" i="7" s="1"/>
  <c r="U257" i="7"/>
  <c r="T264" i="7"/>
  <c r="T265" i="7" s="1"/>
  <c r="T276" i="7" s="1"/>
  <c r="T277" i="7" s="1"/>
  <c r="V223" i="7"/>
  <c r="V257" i="7" s="1"/>
  <c r="V181" i="7"/>
  <c r="T272" i="7"/>
  <c r="V180" i="7"/>
  <c r="V200" i="7"/>
  <c r="V239" i="7" s="1"/>
  <c r="V305" i="7" s="1"/>
  <c r="C20" i="10"/>
  <c r="I20" i="10" s="1"/>
  <c r="Y193" i="7" s="1"/>
  <c r="D21" i="10"/>
  <c r="X128" i="7"/>
  <c r="W177" i="7"/>
  <c r="W180" i="7" s="1"/>
  <c r="X129" i="7"/>
  <c r="X107" i="7"/>
  <c r="AB185" i="7"/>
  <c r="Y99" i="7"/>
  <c r="Y100" i="7"/>
  <c r="Y98" i="7"/>
  <c r="Y94" i="7"/>
  <c r="Z91" i="7"/>
  <c r="Y171" i="7"/>
  <c r="Z161" i="7"/>
  <c r="AA154" i="7"/>
  <c r="Z157" i="7"/>
  <c r="Z163" i="7"/>
  <c r="Z162" i="7"/>
  <c r="S278" i="7"/>
  <c r="W176" i="7"/>
  <c r="AE192" i="7"/>
  <c r="V303" i="7"/>
  <c r="V271" i="7"/>
  <c r="X175" i="7"/>
  <c r="U225" i="7"/>
  <c r="U239" i="7"/>
  <c r="X108" i="7"/>
  <c r="U290" i="7"/>
  <c r="U258" i="7"/>
  <c r="U238" i="7"/>
  <c r="Y119" i="7"/>
  <c r="Y121" i="7"/>
  <c r="Y115" i="7"/>
  <c r="Y120" i="7"/>
  <c r="Z112" i="7"/>
  <c r="Z171" i="7" l="1"/>
  <c r="Z136" i="7"/>
  <c r="Z141" i="7"/>
  <c r="AA133" i="7"/>
  <c r="Z140" i="7"/>
  <c r="Z142" i="7"/>
  <c r="Y150" i="7"/>
  <c r="Y149" i="7"/>
  <c r="Y107" i="7"/>
  <c r="V258" i="7"/>
  <c r="V238" i="7"/>
  <c r="V304" i="7" s="1"/>
  <c r="T278" i="7"/>
  <c r="V289" i="7"/>
  <c r="X177" i="7"/>
  <c r="X223" i="7" s="1"/>
  <c r="X176" i="7"/>
  <c r="X187" i="7" s="1"/>
  <c r="X224" i="7" s="1"/>
  <c r="X258" i="7" s="1"/>
  <c r="V273" i="7"/>
  <c r="V225" i="7"/>
  <c r="V291" i="7" s="1"/>
  <c r="D22" i="10"/>
  <c r="C21" i="10"/>
  <c r="I21" i="10" s="1"/>
  <c r="Z193" i="7" s="1"/>
  <c r="Y128" i="7"/>
  <c r="W223" i="7"/>
  <c r="W289" i="7" s="1"/>
  <c r="W181" i="7"/>
  <c r="Y129" i="7"/>
  <c r="W237" i="7"/>
  <c r="W303" i="7" s="1"/>
  <c r="W200" i="7"/>
  <c r="W239" i="7" s="1"/>
  <c r="AA112" i="7"/>
  <c r="Z115" i="7"/>
  <c r="Z121" i="7"/>
  <c r="Z120" i="7"/>
  <c r="Z119" i="7"/>
  <c r="AA91" i="7"/>
  <c r="Z94" i="7"/>
  <c r="Z99" i="7"/>
  <c r="Z100" i="7"/>
  <c r="Z98" i="7"/>
  <c r="Y175" i="7"/>
  <c r="U304" i="7"/>
  <c r="U272" i="7"/>
  <c r="Y108" i="7"/>
  <c r="Z170" i="7"/>
  <c r="AC185" i="7"/>
  <c r="AA162" i="7"/>
  <c r="AA161" i="7"/>
  <c r="AA163" i="7"/>
  <c r="AA157" i="7"/>
  <c r="AB154" i="7"/>
  <c r="U273" i="7"/>
  <c r="U305" i="7"/>
  <c r="U291" i="7"/>
  <c r="U259" i="7"/>
  <c r="U264" i="7" s="1"/>
  <c r="U265" i="7" s="1"/>
  <c r="U276" i="7" s="1"/>
  <c r="U277" i="7" s="1"/>
  <c r="AF192" i="7"/>
  <c r="W179" i="7"/>
  <c r="W187" i="7"/>
  <c r="W224" i="7" s="1"/>
  <c r="Z150" i="7" l="1"/>
  <c r="Z149" i="7"/>
  <c r="AA170" i="7"/>
  <c r="AA141" i="7"/>
  <c r="AB133" i="7"/>
  <c r="AA142" i="7"/>
  <c r="AA140" i="7"/>
  <c r="AA136" i="7"/>
  <c r="Y176" i="7"/>
  <c r="Y187" i="7" s="1"/>
  <c r="Y224" i="7" s="1"/>
  <c r="Y290" i="7" s="1"/>
  <c r="X237" i="7"/>
  <c r="X303" i="7" s="1"/>
  <c r="V272" i="7"/>
  <c r="X180" i="7"/>
  <c r="X200" i="7"/>
  <c r="X239" i="7" s="1"/>
  <c r="X305" i="7" s="1"/>
  <c r="X181" i="7"/>
  <c r="X290" i="7"/>
  <c r="Y177" i="7"/>
  <c r="X179" i="7"/>
  <c r="X238" i="7"/>
  <c r="X272" i="7" s="1"/>
  <c r="W257" i="7"/>
  <c r="V259" i="7"/>
  <c r="V264" i="7" s="1"/>
  <c r="V265" i="7" s="1"/>
  <c r="V276" i="7" s="1"/>
  <c r="V277" i="7" s="1"/>
  <c r="C22" i="10"/>
  <c r="I22" i="10" s="1"/>
  <c r="AA193" i="7" s="1"/>
  <c r="D23" i="10"/>
  <c r="W225" i="7"/>
  <c r="W291" i="7" s="1"/>
  <c r="W271" i="7"/>
  <c r="Z108" i="7"/>
  <c r="AB161" i="7"/>
  <c r="AB163" i="7"/>
  <c r="AB157" i="7"/>
  <c r="AB162" i="7"/>
  <c r="AC154" i="7"/>
  <c r="W290" i="7"/>
  <c r="W258" i="7"/>
  <c r="W238" i="7"/>
  <c r="AG192" i="7"/>
  <c r="AD185" i="7"/>
  <c r="U278" i="7"/>
  <c r="AA100" i="7"/>
  <c r="AA94" i="7"/>
  <c r="AB91" i="7"/>
  <c r="AA98" i="7"/>
  <c r="AA99" i="7"/>
  <c r="Z128" i="7"/>
  <c r="W273" i="7"/>
  <c r="W305" i="7"/>
  <c r="Z107" i="7"/>
  <c r="Z129" i="7"/>
  <c r="X289" i="7"/>
  <c r="X257" i="7"/>
  <c r="AA171" i="7"/>
  <c r="Z175" i="7"/>
  <c r="AA120" i="7"/>
  <c r="AA119" i="7"/>
  <c r="AA121" i="7"/>
  <c r="AA115" i="7"/>
  <c r="AB112" i="7"/>
  <c r="AA150" i="7" l="1"/>
  <c r="AA149" i="7"/>
  <c r="AB142" i="7"/>
  <c r="AB141" i="7"/>
  <c r="AB136" i="7"/>
  <c r="AC133" i="7"/>
  <c r="AB140" i="7"/>
  <c r="Y238" i="7"/>
  <c r="Y272" i="7" s="1"/>
  <c r="Y258" i="7"/>
  <c r="Y200" i="7"/>
  <c r="Y239" i="7" s="1"/>
  <c r="Y273" i="7" s="1"/>
  <c r="Y181" i="7"/>
  <c r="Y179" i="7"/>
  <c r="X271" i="7"/>
  <c r="AB171" i="7"/>
  <c r="AA108" i="7"/>
  <c r="X304" i="7"/>
  <c r="X273" i="7"/>
  <c r="X225" i="7"/>
  <c r="X291" i="7" s="1"/>
  <c r="Y223" i="7"/>
  <c r="Y257" i="7" s="1"/>
  <c r="Y237" i="7"/>
  <c r="Y271" i="7" s="1"/>
  <c r="Y180" i="7"/>
  <c r="V278" i="7"/>
  <c r="W259" i="7"/>
  <c r="W264" i="7" s="1"/>
  <c r="W265" i="7" s="1"/>
  <c r="W276" i="7" s="1"/>
  <c r="W277" i="7" s="1"/>
  <c r="C23" i="10"/>
  <c r="I23" i="10" s="1"/>
  <c r="AB193" i="7" s="1"/>
  <c r="D24" i="10"/>
  <c r="Z176" i="7"/>
  <c r="Z187" i="7" s="1"/>
  <c r="Z224" i="7" s="1"/>
  <c r="AA128" i="7"/>
  <c r="Z177" i="7"/>
  <c r="Z237" i="7" s="1"/>
  <c r="AA129" i="7"/>
  <c r="AB99" i="7"/>
  <c r="AB98" i="7"/>
  <c r="AC91" i="7"/>
  <c r="AB100" i="7"/>
  <c r="AB94" i="7"/>
  <c r="AA175" i="7"/>
  <c r="AC112" i="7"/>
  <c r="AB120" i="7"/>
  <c r="AB119" i="7"/>
  <c r="AB121" i="7"/>
  <c r="AB115" i="7"/>
  <c r="AC157" i="7"/>
  <c r="AC163" i="7"/>
  <c r="AD154" i="7"/>
  <c r="AC161" i="7"/>
  <c r="AC162" i="7"/>
  <c r="AE185" i="7"/>
  <c r="AH192" i="7"/>
  <c r="W304" i="7"/>
  <c r="W272" i="7"/>
  <c r="AA107" i="7"/>
  <c r="AB170" i="7"/>
  <c r="AB149" i="7" l="1"/>
  <c r="Y225" i="7"/>
  <c r="Y259" i="7" s="1"/>
  <c r="Y264" i="7" s="1"/>
  <c r="Y265" i="7" s="1"/>
  <c r="Y276" i="7" s="1"/>
  <c r="Y277" i="7" s="1"/>
  <c r="AC141" i="7"/>
  <c r="AC140" i="7"/>
  <c r="AC136" i="7"/>
  <c r="AC142" i="7"/>
  <c r="AD133" i="7"/>
  <c r="Y304" i="7"/>
  <c r="AB150" i="7"/>
  <c r="Y305" i="7"/>
  <c r="AA177" i="7"/>
  <c r="AA237" i="7" s="1"/>
  <c r="AA303" i="7" s="1"/>
  <c r="AC170" i="7"/>
  <c r="Y303" i="7"/>
  <c r="X259" i="7"/>
  <c r="X264" i="7" s="1"/>
  <c r="X265" i="7" s="1"/>
  <c r="X276" i="7" s="1"/>
  <c r="X277" i="7" s="1"/>
  <c r="Y289" i="7"/>
  <c r="Z200" i="7"/>
  <c r="Z239" i="7" s="1"/>
  <c r="AB108" i="7"/>
  <c r="D25" i="10"/>
  <c r="C24" i="10"/>
  <c r="I24" i="10" s="1"/>
  <c r="AC193" i="7" s="1"/>
  <c r="Z179" i="7"/>
  <c r="AA176" i="7"/>
  <c r="AA187" i="7" s="1"/>
  <c r="AA224" i="7" s="1"/>
  <c r="Z223" i="7"/>
  <c r="Z289" i="7" s="1"/>
  <c r="AB175" i="7"/>
  <c r="W278" i="7"/>
  <c r="AB129" i="7"/>
  <c r="Z181" i="7"/>
  <c r="Z180" i="7"/>
  <c r="AC121" i="7"/>
  <c r="AC119" i="7"/>
  <c r="AC120" i="7"/>
  <c r="AC115" i="7"/>
  <c r="AD112" i="7"/>
  <c r="AF185" i="7"/>
  <c r="AB128" i="7"/>
  <c r="AC171" i="7"/>
  <c r="Z258" i="7"/>
  <c r="Z290" i="7"/>
  <c r="Z238" i="7"/>
  <c r="AD162" i="7"/>
  <c r="AD161" i="7"/>
  <c r="AD163" i="7"/>
  <c r="AD157" i="7"/>
  <c r="AE154" i="7"/>
  <c r="AI192" i="7"/>
  <c r="AC100" i="7"/>
  <c r="AC94" i="7"/>
  <c r="AC99" i="7"/>
  <c r="AD91" i="7"/>
  <c r="AC98" i="7"/>
  <c r="AB107" i="7"/>
  <c r="Z303" i="7"/>
  <c r="Z271" i="7"/>
  <c r="Y291" i="7" l="1"/>
  <c r="AC150" i="7"/>
  <c r="AC149" i="7"/>
  <c r="AD170" i="7"/>
  <c r="AD140" i="7"/>
  <c r="AD142" i="7"/>
  <c r="AD141" i="7"/>
  <c r="AE133" i="7"/>
  <c r="AD136" i="7"/>
  <c r="AA180" i="7"/>
  <c r="AA223" i="7"/>
  <c r="AA257" i="7" s="1"/>
  <c r="AB177" i="7"/>
  <c r="AB237" i="7" s="1"/>
  <c r="X278" i="7"/>
  <c r="Z257" i="7"/>
  <c r="Z225" i="7"/>
  <c r="Z291" i="7" s="1"/>
  <c r="AB176" i="7"/>
  <c r="AB187" i="7" s="1"/>
  <c r="AB224" i="7" s="1"/>
  <c r="AA271" i="7"/>
  <c r="C25" i="10"/>
  <c r="I25" i="10" s="1"/>
  <c r="AD193" i="7" s="1"/>
  <c r="D26" i="10"/>
  <c r="AA181" i="7"/>
  <c r="AA200" i="7"/>
  <c r="AA225" i="7" s="1"/>
  <c r="Y278" i="7"/>
  <c r="AA179" i="7"/>
  <c r="AC175" i="7"/>
  <c r="AC128" i="7"/>
  <c r="Z304" i="7"/>
  <c r="Z272" i="7"/>
  <c r="AE162" i="7"/>
  <c r="AF154" i="7"/>
  <c r="AE163" i="7"/>
  <c r="AE161" i="7"/>
  <c r="AE157" i="7"/>
  <c r="AA290" i="7"/>
  <c r="AA238" i="7"/>
  <c r="AA258" i="7"/>
  <c r="AD115" i="7"/>
  <c r="AD120" i="7"/>
  <c r="AD119" i="7"/>
  <c r="AD121" i="7"/>
  <c r="AE112" i="7"/>
  <c r="AD171" i="7"/>
  <c r="AG185" i="7"/>
  <c r="AJ192" i="7"/>
  <c r="AC107" i="7"/>
  <c r="AC108" i="7"/>
  <c r="AD94" i="7"/>
  <c r="AD98" i="7"/>
  <c r="AE91" i="7"/>
  <c r="AD99" i="7"/>
  <c r="AD100" i="7"/>
  <c r="AC129" i="7"/>
  <c r="Z305" i="7"/>
  <c r="Z273" i="7"/>
  <c r="AA289" i="7" l="1"/>
  <c r="AD150" i="7"/>
  <c r="AD149" i="7"/>
  <c r="AE140" i="7"/>
  <c r="AE142" i="7"/>
  <c r="AE136" i="7"/>
  <c r="AF133" i="7"/>
  <c r="AE141" i="7"/>
  <c r="AE171" i="7"/>
  <c r="AB180" i="7"/>
  <c r="AB223" i="7"/>
  <c r="AB257" i="7" s="1"/>
  <c r="AB181" i="7"/>
  <c r="Z259" i="7"/>
  <c r="Z264" i="7" s="1"/>
  <c r="Z265" i="7" s="1"/>
  <c r="Z276" i="7" s="1"/>
  <c r="Z277" i="7" s="1"/>
  <c r="AB179" i="7"/>
  <c r="AB200" i="7"/>
  <c r="AB239" i="7" s="1"/>
  <c r="AA239" i="7"/>
  <c r="AA305" i="7" s="1"/>
  <c r="D27" i="10"/>
  <c r="C26" i="10"/>
  <c r="I26" i="10" s="1"/>
  <c r="AE193" i="7" s="1"/>
  <c r="AD129" i="7"/>
  <c r="AC176" i="7"/>
  <c r="AC200" i="7" s="1"/>
  <c r="AC225" i="7" s="1"/>
  <c r="AD107" i="7"/>
  <c r="AD108" i="7"/>
  <c r="AH185" i="7"/>
  <c r="AF163" i="7"/>
  <c r="AF161" i="7"/>
  <c r="AF162" i="7"/>
  <c r="AF157" i="7"/>
  <c r="AG154" i="7"/>
  <c r="AA259" i="7"/>
  <c r="AA264" i="7" s="1"/>
  <c r="AA265" i="7" s="1"/>
  <c r="AA276" i="7" s="1"/>
  <c r="AA277" i="7" s="1"/>
  <c r="AA291" i="7"/>
  <c r="AK192" i="7"/>
  <c r="AE121" i="7"/>
  <c r="AE115" i="7"/>
  <c r="AF112" i="7"/>
  <c r="AE119" i="7"/>
  <c r="AE120" i="7"/>
  <c r="AD175" i="7"/>
  <c r="AB303" i="7"/>
  <c r="AB271" i="7"/>
  <c r="AE98" i="7"/>
  <c r="AE99" i="7"/>
  <c r="AF91" i="7"/>
  <c r="AE94" i="7"/>
  <c r="AE100" i="7"/>
  <c r="AA304" i="7"/>
  <c r="AA272" i="7"/>
  <c r="AB258" i="7"/>
  <c r="AB290" i="7"/>
  <c r="AB238" i="7"/>
  <c r="AC177" i="7"/>
  <c r="AD128" i="7"/>
  <c r="AE170" i="7"/>
  <c r="AE150" i="7" l="1"/>
  <c r="AF142" i="7"/>
  <c r="AF141" i="7"/>
  <c r="AG133" i="7"/>
  <c r="AF140" i="7"/>
  <c r="AF136" i="7"/>
  <c r="AE149" i="7"/>
  <c r="AF171" i="7"/>
  <c r="AB289" i="7"/>
  <c r="Z278" i="7"/>
  <c r="AB225" i="7"/>
  <c r="AB259" i="7" s="1"/>
  <c r="AB264" i="7" s="1"/>
  <c r="AB265" i="7" s="1"/>
  <c r="AB276" i="7" s="1"/>
  <c r="AE175" i="7"/>
  <c r="AD177" i="7"/>
  <c r="AD237" i="7" s="1"/>
  <c r="AA273" i="7"/>
  <c r="AA278" i="7" s="1"/>
  <c r="AC239" i="7"/>
  <c r="AC305" i="7" s="1"/>
  <c r="C27" i="10"/>
  <c r="I27" i="10" s="1"/>
  <c r="AF193" i="7" s="1"/>
  <c r="D28" i="10"/>
  <c r="AE129" i="7"/>
  <c r="AD176" i="7"/>
  <c r="AD187" i="7" s="1"/>
  <c r="AD224" i="7" s="1"/>
  <c r="AC187" i="7"/>
  <c r="AC224" i="7" s="1"/>
  <c r="AC238" i="7" s="1"/>
  <c r="AC179" i="7"/>
  <c r="AE107" i="7"/>
  <c r="AF115" i="7"/>
  <c r="AF119" i="7"/>
  <c r="AF121" i="7"/>
  <c r="AG112" i="7"/>
  <c r="AF120" i="7"/>
  <c r="AB272" i="7"/>
  <c r="AB304" i="7"/>
  <c r="AC237" i="7"/>
  <c r="AC223" i="7"/>
  <c r="AC180" i="7"/>
  <c r="AC181" i="7"/>
  <c r="AF100" i="7"/>
  <c r="AF98" i="7"/>
  <c r="AG91" i="7"/>
  <c r="AF99" i="7"/>
  <c r="AF94" i="7"/>
  <c r="AE128" i="7"/>
  <c r="AI185" i="7"/>
  <c r="AE108" i="7"/>
  <c r="AG161" i="7"/>
  <c r="AH154" i="7"/>
  <c r="AG163" i="7"/>
  <c r="AG162" i="7"/>
  <c r="AG157" i="7"/>
  <c r="AB305" i="7"/>
  <c r="AB273" i="7"/>
  <c r="AC291" i="7"/>
  <c r="AC259" i="7"/>
  <c r="AF170" i="7"/>
  <c r="AF149" i="7" l="1"/>
  <c r="AF150" i="7"/>
  <c r="AH133" i="7"/>
  <c r="AG141" i="7"/>
  <c r="AG136" i="7"/>
  <c r="AG142" i="7"/>
  <c r="AG140" i="7"/>
  <c r="AB291" i="7"/>
  <c r="AD223" i="7"/>
  <c r="AD257" i="7" s="1"/>
  <c r="AD180" i="7"/>
  <c r="AF129" i="7"/>
  <c r="AE177" i="7"/>
  <c r="AE237" i="7" s="1"/>
  <c r="AD181" i="7"/>
  <c r="AD179" i="7"/>
  <c r="AD200" i="7"/>
  <c r="AD225" i="7" s="1"/>
  <c r="AC273" i="7"/>
  <c r="C28" i="10"/>
  <c r="I28" i="10" s="1"/>
  <c r="AG193" i="7" s="1"/>
  <c r="D29" i="10"/>
  <c r="AC258" i="7"/>
  <c r="AC290" i="7"/>
  <c r="AF175" i="7"/>
  <c r="AE176" i="7"/>
  <c r="AE187" i="7" s="1"/>
  <c r="AE224" i="7" s="1"/>
  <c r="AF107" i="7"/>
  <c r="AB277" i="7"/>
  <c r="AB278" i="7" s="1"/>
  <c r="AC289" i="7"/>
  <c r="AC257" i="7"/>
  <c r="AH162" i="7"/>
  <c r="AH157" i="7"/>
  <c r="AI154" i="7"/>
  <c r="AH163" i="7"/>
  <c r="AH161" i="7"/>
  <c r="AC271" i="7"/>
  <c r="AC303" i="7"/>
  <c r="AG170" i="7"/>
  <c r="AG99" i="7"/>
  <c r="AG94" i="7"/>
  <c r="AH91" i="7"/>
  <c r="AG100" i="7"/>
  <c r="AG98" i="7"/>
  <c r="AD290" i="7"/>
  <c r="AD258" i="7"/>
  <c r="AD238" i="7"/>
  <c r="AG119" i="7"/>
  <c r="AG120" i="7"/>
  <c r="AH112" i="7"/>
  <c r="AG121" i="7"/>
  <c r="AG115" i="7"/>
  <c r="AF128" i="7"/>
  <c r="AJ185" i="7"/>
  <c r="AF108" i="7"/>
  <c r="AD303" i="7"/>
  <c r="AD271" i="7"/>
  <c r="AG171" i="7"/>
  <c r="AC304" i="7"/>
  <c r="AC272" i="7"/>
  <c r="AG150" i="7" l="1"/>
  <c r="AH171" i="7"/>
  <c r="AG149" i="7"/>
  <c r="AH136" i="7"/>
  <c r="AH142" i="7"/>
  <c r="AI133" i="7"/>
  <c r="AH141" i="7"/>
  <c r="AH140" i="7"/>
  <c r="AD289" i="7"/>
  <c r="AE223" i="7"/>
  <c r="AE289" i="7" s="1"/>
  <c r="AE180" i="7"/>
  <c r="AD239" i="7"/>
  <c r="AD305" i="7" s="1"/>
  <c r="AF177" i="7"/>
  <c r="AF180" i="7" s="1"/>
  <c r="AC264" i="7"/>
  <c r="AC265" i="7" s="1"/>
  <c r="AC276" i="7" s="1"/>
  <c r="AC277" i="7" s="1"/>
  <c r="C29" i="10"/>
  <c r="I29" i="10" s="1"/>
  <c r="AH193" i="7" s="1"/>
  <c r="D30" i="10"/>
  <c r="AE181" i="7"/>
  <c r="AE179" i="7"/>
  <c r="AF176" i="7"/>
  <c r="AF200" i="7" s="1"/>
  <c r="AG128" i="7"/>
  <c r="AE200" i="7"/>
  <c r="AE239" i="7" s="1"/>
  <c r="AG107" i="7"/>
  <c r="AK185" i="7"/>
  <c r="AI91" i="7"/>
  <c r="AH100" i="7"/>
  <c r="AH98" i="7"/>
  <c r="AH99" i="7"/>
  <c r="AH94" i="7"/>
  <c r="AG175" i="7"/>
  <c r="AD304" i="7"/>
  <c r="AD272" i="7"/>
  <c r="AH170" i="7"/>
  <c r="AD291" i="7"/>
  <c r="AD259" i="7"/>
  <c r="AD264" i="7" s="1"/>
  <c r="AD265" i="7" s="1"/>
  <c r="AD276" i="7" s="1"/>
  <c r="AD277" i="7" s="1"/>
  <c r="AG129" i="7"/>
  <c r="AE290" i="7"/>
  <c r="AE258" i="7"/>
  <c r="AE238" i="7"/>
  <c r="AE271" i="7"/>
  <c r="AE303" i="7"/>
  <c r="AH121" i="7"/>
  <c r="AH115" i="7"/>
  <c r="AH120" i="7"/>
  <c r="AH119" i="7"/>
  <c r="AI112" i="7"/>
  <c r="AG108" i="7"/>
  <c r="AI163" i="7"/>
  <c r="AJ154" i="7"/>
  <c r="AI161" i="7"/>
  <c r="AI162" i="7"/>
  <c r="AI157" i="7"/>
  <c r="AH150" i="7" l="1"/>
  <c r="AH149" i="7"/>
  <c r="AJ133" i="7"/>
  <c r="AI142" i="7"/>
  <c r="AI141" i="7"/>
  <c r="AI140" i="7"/>
  <c r="AI136" i="7"/>
  <c r="AI170" i="7"/>
  <c r="AE257" i="7"/>
  <c r="AH108" i="7"/>
  <c r="AD273" i="7"/>
  <c r="AD278" i="7" s="1"/>
  <c r="AF223" i="7"/>
  <c r="AF257" i="7" s="1"/>
  <c r="AF237" i="7"/>
  <c r="AF271" i="7" s="1"/>
  <c r="AC278" i="7"/>
  <c r="D31" i="10"/>
  <c r="C30" i="10"/>
  <c r="I30" i="10" s="1"/>
  <c r="AI193" i="7" s="1"/>
  <c r="AF187" i="7"/>
  <c r="AF224" i="7" s="1"/>
  <c r="AF290" i="7" s="1"/>
  <c r="AF181" i="7"/>
  <c r="AF179" i="7"/>
  <c r="AH175" i="7"/>
  <c r="AG176" i="7"/>
  <c r="AG200" i="7" s="1"/>
  <c r="AH128" i="7"/>
  <c r="AE225" i="7"/>
  <c r="AE259" i="7" s="1"/>
  <c r="AI171" i="7"/>
  <c r="AG177" i="7"/>
  <c r="AF239" i="7"/>
  <c r="AF225" i="7"/>
  <c r="AH129" i="7"/>
  <c r="AI100" i="7"/>
  <c r="AI94" i="7"/>
  <c r="AI99" i="7"/>
  <c r="AI98" i="7"/>
  <c r="AJ91" i="7"/>
  <c r="AI120" i="7"/>
  <c r="AJ112" i="7"/>
  <c r="AI121" i="7"/>
  <c r="AI115" i="7"/>
  <c r="AI119" i="7"/>
  <c r="AE305" i="7"/>
  <c r="AE273" i="7"/>
  <c r="AJ161" i="7"/>
  <c r="AJ157" i="7"/>
  <c r="AJ162" i="7"/>
  <c r="AK154" i="7"/>
  <c r="AJ163" i="7"/>
  <c r="AE304" i="7"/>
  <c r="AE272" i="7"/>
  <c r="AH107" i="7"/>
  <c r="AI150" i="7" l="1"/>
  <c r="AI149" i="7"/>
  <c r="AJ142" i="7"/>
  <c r="AJ141" i="7"/>
  <c r="AJ140" i="7"/>
  <c r="AJ136" i="7"/>
  <c r="AK133" i="7"/>
  <c r="AJ171" i="7"/>
  <c r="AE264" i="7"/>
  <c r="AE265" i="7" s="1"/>
  <c r="AE276" i="7" s="1"/>
  <c r="AE277" i="7" s="1"/>
  <c r="AH177" i="7"/>
  <c r="AH180" i="7" s="1"/>
  <c r="AI108" i="7"/>
  <c r="AF238" i="7"/>
  <c r="AF272" i="7" s="1"/>
  <c r="AL272" i="7" s="1"/>
  <c r="AF258" i="7"/>
  <c r="AF303" i="7"/>
  <c r="AF289" i="7"/>
  <c r="AI175" i="7"/>
  <c r="D32" i="10"/>
  <c r="C32" i="10" s="1"/>
  <c r="I32" i="10" s="1"/>
  <c r="AK193" i="7" s="1"/>
  <c r="C31" i="10"/>
  <c r="I31" i="10" s="1"/>
  <c r="AJ193" i="7" s="1"/>
  <c r="AE291" i="7"/>
  <c r="AH176" i="7"/>
  <c r="AH200" i="7" s="1"/>
  <c r="AH239" i="7" s="1"/>
  <c r="AG179" i="7"/>
  <c r="AG187" i="7"/>
  <c r="AG224" i="7" s="1"/>
  <c r="AG258" i="7" s="1"/>
  <c r="AI107" i="7"/>
  <c r="AI128" i="7"/>
  <c r="AF291" i="7"/>
  <c r="AF259" i="7"/>
  <c r="AJ170" i="7"/>
  <c r="AF273" i="7"/>
  <c r="AF305" i="7"/>
  <c r="AG223" i="7"/>
  <c r="AG237" i="7"/>
  <c r="AG181" i="7"/>
  <c r="AG180" i="7"/>
  <c r="AI129" i="7"/>
  <c r="AK112" i="7"/>
  <c r="AJ119" i="7"/>
  <c r="AJ121" i="7"/>
  <c r="AJ115" i="7"/>
  <c r="AJ120" i="7"/>
  <c r="AK163" i="7"/>
  <c r="AK162" i="7"/>
  <c r="AK161" i="7"/>
  <c r="AK157" i="7"/>
  <c r="AG239" i="7"/>
  <c r="AG225" i="7"/>
  <c r="AK91" i="7"/>
  <c r="AJ100" i="7"/>
  <c r="AJ94" i="7"/>
  <c r="AJ99" i="7"/>
  <c r="AJ98" i="7"/>
  <c r="AK171" i="7" l="1"/>
  <c r="AJ149" i="7"/>
  <c r="AJ150" i="7"/>
  <c r="AK140" i="7"/>
  <c r="AK136" i="7"/>
  <c r="AK141" i="7"/>
  <c r="AK142" i="7"/>
  <c r="AH223" i="7"/>
  <c r="AH289" i="7" s="1"/>
  <c r="AH237" i="7"/>
  <c r="AH303" i="7" s="1"/>
  <c r="AE278" i="7"/>
  <c r="AL238" i="7"/>
  <c r="AF304" i="7"/>
  <c r="AL304" i="7" s="1"/>
  <c r="AI177" i="7"/>
  <c r="AI223" i="7" s="1"/>
  <c r="AF264" i="7"/>
  <c r="AF265" i="7" s="1"/>
  <c r="AF276" i="7" s="1"/>
  <c r="AF277" i="7" s="1"/>
  <c r="AF278" i="7" s="1"/>
  <c r="AG290" i="7"/>
  <c r="AH187" i="7"/>
  <c r="AH224" i="7" s="1"/>
  <c r="AH258" i="7" s="1"/>
  <c r="AH225" i="7"/>
  <c r="AH259" i="7" s="1"/>
  <c r="AG238" i="7"/>
  <c r="AG272" i="7" s="1"/>
  <c r="AH179" i="7"/>
  <c r="AH181" i="7"/>
  <c r="AJ129" i="7"/>
  <c r="AJ108" i="7"/>
  <c r="AJ107" i="7"/>
  <c r="AK99" i="7"/>
  <c r="AK98" i="7"/>
  <c r="AK100" i="7"/>
  <c r="AK94" i="7"/>
  <c r="AG291" i="7"/>
  <c r="AG259" i="7"/>
  <c r="AG305" i="7"/>
  <c r="AG273" i="7"/>
  <c r="AG303" i="7"/>
  <c r="AG271" i="7"/>
  <c r="AG257" i="7"/>
  <c r="AG289" i="7"/>
  <c r="AI176" i="7"/>
  <c r="AJ175" i="7"/>
  <c r="AK170" i="7"/>
  <c r="AJ128" i="7"/>
  <c r="AH305" i="7"/>
  <c r="AH273" i="7"/>
  <c r="AK121" i="7"/>
  <c r="AK120" i="7"/>
  <c r="AK119" i="7"/>
  <c r="AK115" i="7"/>
  <c r="AK150" i="7" l="1"/>
  <c r="AK149" i="7"/>
  <c r="AH257" i="7"/>
  <c r="AH264" i="7" s="1"/>
  <c r="AH265" i="7" s="1"/>
  <c r="AH276" i="7" s="1"/>
  <c r="AH277" i="7" s="1"/>
  <c r="AH271" i="7"/>
  <c r="AG304" i="7"/>
  <c r="AI237" i="7"/>
  <c r="AI303" i="7" s="1"/>
  <c r="AI180" i="7"/>
  <c r="AJ177" i="7"/>
  <c r="AJ237" i="7" s="1"/>
  <c r="AH291" i="7"/>
  <c r="AH238" i="7"/>
  <c r="AH304" i="7" s="1"/>
  <c r="AH290" i="7"/>
  <c r="AJ176" i="7"/>
  <c r="AJ187" i="7" s="1"/>
  <c r="AJ224" i="7" s="1"/>
  <c r="AK108" i="7"/>
  <c r="AI179" i="7"/>
  <c r="AI187" i="7"/>
  <c r="AI224" i="7" s="1"/>
  <c r="AI200" i="7"/>
  <c r="AI289" i="7"/>
  <c r="AI257" i="7"/>
  <c r="AK128" i="7"/>
  <c r="AK175" i="7"/>
  <c r="AI181" i="7"/>
  <c r="AG264" i="7"/>
  <c r="AG265" i="7" s="1"/>
  <c r="AG276" i="7" s="1"/>
  <c r="AG277" i="7" s="1"/>
  <c r="AK129" i="7"/>
  <c r="AK107" i="7"/>
  <c r="AI271" i="7" l="1"/>
  <c r="AJ180" i="7"/>
  <c r="AJ223" i="7"/>
  <c r="AJ257" i="7" s="1"/>
  <c r="AH272" i="7"/>
  <c r="AH278" i="7" s="1"/>
  <c r="AJ200" i="7"/>
  <c r="AJ239" i="7" s="1"/>
  <c r="AJ179" i="7"/>
  <c r="AJ181" i="7"/>
  <c r="AK176" i="7"/>
  <c r="AK187" i="7" s="1"/>
  <c r="AK224" i="7" s="1"/>
  <c r="AK177" i="7"/>
  <c r="AK223" i="7" s="1"/>
  <c r="AI290" i="7"/>
  <c r="AI238" i="7"/>
  <c r="AI258" i="7"/>
  <c r="AJ303" i="7"/>
  <c r="AJ271" i="7"/>
  <c r="AG278" i="7"/>
  <c r="AJ258" i="7"/>
  <c r="AJ290" i="7"/>
  <c r="AJ238" i="7"/>
  <c r="AI225" i="7"/>
  <c r="AI239" i="7"/>
  <c r="AJ289" i="7" l="1"/>
  <c r="AJ225" i="7"/>
  <c r="AJ291" i="7" s="1"/>
  <c r="AK179" i="7"/>
  <c r="AK200" i="7"/>
  <c r="AK239" i="7" s="1"/>
  <c r="AK237" i="7"/>
  <c r="AK271" i="7" s="1"/>
  <c r="AK180" i="7"/>
  <c r="AK181" i="7"/>
  <c r="AI305" i="7"/>
  <c r="AI273" i="7"/>
  <c r="AI272" i="7"/>
  <c r="AI304" i="7"/>
  <c r="AK290" i="7"/>
  <c r="AK258" i="7"/>
  <c r="AK238" i="7"/>
  <c r="AI259" i="7"/>
  <c r="AI264" i="7" s="1"/>
  <c r="AI265" i="7" s="1"/>
  <c r="AI276" i="7" s="1"/>
  <c r="AI277" i="7" s="1"/>
  <c r="AI291" i="7"/>
  <c r="AJ305" i="7"/>
  <c r="AJ273" i="7"/>
  <c r="AJ304" i="7"/>
  <c r="AJ272" i="7"/>
  <c r="AK289" i="7"/>
  <c r="AK257" i="7"/>
  <c r="AJ259" i="7" l="1"/>
  <c r="AJ264" i="7" s="1"/>
  <c r="AJ265" i="7" s="1"/>
  <c r="AJ276" i="7" s="1"/>
  <c r="AJ277" i="7" s="1"/>
  <c r="AK225" i="7"/>
  <c r="AK291" i="7" s="1"/>
  <c r="AL237" i="7"/>
  <c r="AK303" i="7"/>
  <c r="AL303" i="7" s="1"/>
  <c r="AI278" i="7"/>
  <c r="AK273" i="7"/>
  <c r="AL273" i="7" s="1"/>
  <c r="AK305" i="7"/>
  <c r="AL305" i="7" s="1"/>
  <c r="AL239" i="7"/>
  <c r="AK304" i="7"/>
  <c r="AK272" i="7"/>
  <c r="AL271" i="7"/>
  <c r="AJ278" i="7" l="1"/>
  <c r="AK259" i="7"/>
  <c r="AK264" i="7" s="1"/>
  <c r="AK265" i="7" s="1"/>
  <c r="AK276" i="7" s="1"/>
  <c r="AK277" i="7" s="1"/>
  <c r="AL277" i="7" s="1"/>
  <c r="AL276" i="7" l="1"/>
  <c r="AL278" i="7" s="1"/>
  <c r="AK278" i="7"/>
  <c r="F2"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G245"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G248" i="7"/>
  <c r="G249" i="7"/>
  <c r="G253" i="7"/>
  <c r="G262" i="7"/>
  <c r="G264" i="7"/>
  <c r="G265" i="7"/>
  <c r="G276" i="7"/>
  <c r="G277" i="7"/>
  <c r="G278" i="7"/>
  <c r="G279" i="7"/>
  <c r="G280"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G308" i="7"/>
  <c r="H308" i="7"/>
  <c r="I308" i="7"/>
  <c r="J308" i="7"/>
  <c r="K308" i="7"/>
  <c r="L308" i="7"/>
  <c r="M308" i="7"/>
  <c r="N308" i="7"/>
  <c r="O308" i="7"/>
  <c r="P308" i="7"/>
  <c r="Q308" i="7"/>
  <c r="R308" i="7"/>
  <c r="S308" i="7"/>
  <c r="T308" i="7"/>
  <c r="U308" i="7"/>
  <c r="V308" i="7"/>
  <c r="W308" i="7"/>
  <c r="X308" i="7"/>
  <c r="Y308" i="7"/>
  <c r="Z308" i="7"/>
  <c r="AA308" i="7"/>
  <c r="AB308" i="7"/>
  <c r="AC308" i="7"/>
  <c r="AD308" i="7"/>
  <c r="AE308" i="7"/>
  <c r="AF308" i="7"/>
  <c r="AG308" i="7"/>
  <c r="AH308" i="7"/>
  <c r="AI308" i="7"/>
  <c r="AJ308" i="7"/>
  <c r="AK308" i="7"/>
  <c r="AL308" i="7"/>
  <c r="G309" i="7"/>
  <c r="H309" i="7"/>
  <c r="I309" i="7"/>
  <c r="J309" i="7"/>
  <c r="K309" i="7"/>
  <c r="L309" i="7"/>
  <c r="M309" i="7"/>
  <c r="N309" i="7"/>
  <c r="O309" i="7"/>
  <c r="P309" i="7"/>
  <c r="Q309" i="7"/>
  <c r="R309" i="7"/>
  <c r="S309" i="7"/>
  <c r="T309" i="7"/>
  <c r="U309" i="7"/>
  <c r="V309" i="7"/>
  <c r="W309" i="7"/>
  <c r="X309" i="7"/>
  <c r="Y309" i="7"/>
  <c r="Z309" i="7"/>
  <c r="AA309" i="7"/>
  <c r="AB309" i="7"/>
  <c r="AC309" i="7"/>
  <c r="AD309" i="7"/>
  <c r="AE309" i="7"/>
  <c r="AF309" i="7"/>
  <c r="AG309" i="7"/>
  <c r="AH309" i="7"/>
  <c r="AI309" i="7"/>
  <c r="AJ309" i="7"/>
  <c r="AK309" i="7"/>
  <c r="AL309" i="7"/>
  <c r="G310" i="7"/>
  <c r="H310" i="7"/>
  <c r="I310" i="7"/>
  <c r="J310" i="7"/>
  <c r="K310" i="7"/>
  <c r="L310" i="7"/>
  <c r="M310" i="7"/>
  <c r="N310" i="7"/>
  <c r="O310" i="7"/>
  <c r="P310" i="7"/>
  <c r="Q310" i="7"/>
  <c r="R310" i="7"/>
  <c r="S310" i="7"/>
  <c r="T310" i="7"/>
  <c r="U310" i="7"/>
  <c r="V310" i="7"/>
  <c r="W310" i="7"/>
  <c r="X310" i="7"/>
  <c r="Y310" i="7"/>
  <c r="Z310" i="7"/>
  <c r="AA310" i="7"/>
  <c r="AB310" i="7"/>
  <c r="AC310" i="7"/>
  <c r="AD310" i="7"/>
  <c r="AE310" i="7"/>
  <c r="AF310" i="7"/>
  <c r="AG310" i="7"/>
  <c r="AH310" i="7"/>
  <c r="AI310" i="7"/>
  <c r="AJ310" i="7"/>
  <c r="AK310" i="7"/>
  <c r="AL310" i="7"/>
  <c r="G311" i="7"/>
  <c r="G313" i="7"/>
  <c r="H313" i="7"/>
  <c r="I313" i="7"/>
  <c r="J313" i="7"/>
  <c r="K313" i="7"/>
  <c r="L313" i="7"/>
  <c r="M313" i="7"/>
  <c r="N313" i="7"/>
  <c r="O313" i="7"/>
  <c r="P313" i="7"/>
  <c r="Q313" i="7"/>
  <c r="R313" i="7"/>
  <c r="S313" i="7"/>
  <c r="T313" i="7"/>
  <c r="U313" i="7"/>
  <c r="V313" i="7"/>
  <c r="W313" i="7"/>
  <c r="X313" i="7"/>
  <c r="Y313" i="7"/>
  <c r="Z313" i="7"/>
  <c r="AA313" i="7"/>
  <c r="AB313" i="7"/>
  <c r="AC313" i="7"/>
  <c r="AD313" i="7"/>
  <c r="AE313" i="7"/>
  <c r="AF313" i="7"/>
  <c r="AG313" i="7"/>
  <c r="AH313" i="7"/>
  <c r="AI313" i="7"/>
  <c r="AJ313" i="7"/>
  <c r="AK313" i="7"/>
  <c r="G314" i="7"/>
  <c r="G315" i="7"/>
  <c r="B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Kearns</author>
  </authors>
  <commentList>
    <comment ref="B4" authorId="0" shapeId="0" xr:uid="{25A66E4D-24AF-4AA2-B582-A837CC6F7AB5}">
      <text>
        <r>
          <rPr>
            <b/>
            <sz val="9"/>
            <color indexed="81"/>
            <rFont val="Tahoma"/>
            <family val="2"/>
          </rPr>
          <t>Steven Kearns:</t>
        </r>
        <r>
          <rPr>
            <sz val="9"/>
            <color indexed="81"/>
            <rFont val="Tahoma"/>
            <family val="2"/>
          </rPr>
          <t xml:space="preserve">
Cells O45:S45</t>
        </r>
      </text>
    </comment>
  </commentList>
</comments>
</file>

<file path=xl/sharedStrings.xml><?xml version="1.0" encoding="utf-8"?>
<sst xmlns="http://schemas.openxmlformats.org/spreadsheetml/2006/main" count="578" uniqueCount="223">
  <si>
    <t>Year</t>
  </si>
  <si>
    <t>Incremental Capital Expenditure</t>
  </si>
  <si>
    <t>Planned Expenditure without Development</t>
  </si>
  <si>
    <t>(number)</t>
  </si>
  <si>
    <t>($/ML)</t>
  </si>
  <si>
    <t>Inflation Assumption</t>
  </si>
  <si>
    <t>Planned Expenditure with Development</t>
  </si>
  <si>
    <t>($)</t>
  </si>
  <si>
    <t>(%)</t>
  </si>
  <si>
    <t>Tax Calculation</t>
  </si>
  <si>
    <t>Incremental O&amp;M</t>
  </si>
  <si>
    <t>Incremental Tariff Revenue</t>
  </si>
  <si>
    <t>Tax Depreciation</t>
  </si>
  <si>
    <t>Capital Contributions</t>
  </si>
  <si>
    <t>Change in Net Taxable Income</t>
  </si>
  <si>
    <t>Change in Tax</t>
  </si>
  <si>
    <t>Corporate Tax Rate</t>
  </si>
  <si>
    <t>Total</t>
  </si>
  <si>
    <t>Contribution per customer</t>
  </si>
  <si>
    <t>Works Brought Forward / Deferred</t>
  </si>
  <si>
    <t>Tax</t>
  </si>
  <si>
    <t>Capital contribution revenue</t>
  </si>
  <si>
    <t>($/customer)</t>
  </si>
  <si>
    <t>Net Cash Flow</t>
  </si>
  <si>
    <t>NPV of Cash Flow</t>
  </si>
  <si>
    <t>Works Brought Forward or Deferred</t>
  </si>
  <si>
    <t>Incremental O&amp;M per customer</t>
  </si>
  <si>
    <t>Incremental per unit Volume</t>
  </si>
  <si>
    <t>NPV Calculation</t>
  </si>
  <si>
    <t>Customers</t>
  </si>
  <si>
    <t>Real Discount Rate</t>
  </si>
  <si>
    <t>NPV of Cash Flow excl Capital Contribution</t>
  </si>
  <si>
    <t>Post Tax Nominal Discount Factor</t>
  </si>
  <si>
    <t>Per Customer Capital Contribution Calculation</t>
  </si>
  <si>
    <t>Error Check</t>
  </si>
  <si>
    <t>Entire Development Up-Front Contribution</t>
  </si>
  <si>
    <t>Custom Basis Capital Contribution Calculation</t>
  </si>
  <si>
    <t>Contribution per payment basis</t>
  </si>
  <si>
    <t>($/payment basis)</t>
  </si>
  <si>
    <t>Other incremental O&amp;M</t>
  </si>
  <si>
    <t>Forecast Fixed Tariff</t>
  </si>
  <si>
    <t>($/customer p.a.)</t>
  </si>
  <si>
    <t>Payments</t>
  </si>
  <si>
    <t>(kL/customer p.a.)</t>
  </si>
  <si>
    <t>Label 1</t>
  </si>
  <si>
    <t>Label 2</t>
  </si>
  <si>
    <t>Label 3</t>
  </si>
  <si>
    <t>Label 4</t>
  </si>
  <si>
    <t>Other Benefits (Taxable Income)</t>
  </si>
  <si>
    <t>Other Benefits (Not Taxable Income)</t>
  </si>
  <si>
    <t>Label 5</t>
  </si>
  <si>
    <t>Label 6</t>
  </si>
  <si>
    <t>Label 7</t>
  </si>
  <si>
    <t>Label 8</t>
  </si>
  <si>
    <t>Red Text</t>
  </si>
  <si>
    <t>Black Text</t>
  </si>
  <si>
    <t>Blue Text</t>
  </si>
  <si>
    <t>Green Text</t>
  </si>
  <si>
    <t>Incremental Bulk Water Purchases</t>
  </si>
  <si>
    <t>(ML)</t>
  </si>
  <si>
    <t>Tariff Class 1</t>
  </si>
  <si>
    <t>Cumulative Incremental Customers</t>
  </si>
  <si>
    <t>Standard Customers per Customer</t>
  </si>
  <si>
    <t>Incremental Volume - Rate Block 1</t>
  </si>
  <si>
    <t>Incremental Volume - Rate Block 2</t>
  </si>
  <si>
    <t>Volume - Rate Block 1</t>
  </si>
  <si>
    <t>Volume - Rate Block 2</t>
  </si>
  <si>
    <t>Tariff Real Escalation</t>
  </si>
  <si>
    <t>Forecast Rate Block 1 Tariff</t>
  </si>
  <si>
    <t>Forecast Rate Block 2 Tariff</t>
  </si>
  <si>
    <t>Tariff Class 1 Volume</t>
  </si>
  <si>
    <t>Tariff Class 1 Revenue</t>
  </si>
  <si>
    <t>Tariff Class 2</t>
  </si>
  <si>
    <t>Tariff Class 2 Volume</t>
  </si>
  <si>
    <t>Tariff Class 2 Revenue</t>
  </si>
  <si>
    <t>Tariff Class 3</t>
  </si>
  <si>
    <t>Tariff Class 3 Volume</t>
  </si>
  <si>
    <t>Tariff Class 3 Revenue</t>
  </si>
  <si>
    <t>Tariff Class 4</t>
  </si>
  <si>
    <t>Tariff Class 4 Volume</t>
  </si>
  <si>
    <t>Tariff Class 4 Revenue</t>
  </si>
  <si>
    <t>Summary</t>
  </si>
  <si>
    <t>Total Incremental Volume</t>
  </si>
  <si>
    <t>Total Incremental Revenue</t>
  </si>
  <si>
    <t>Revenue per Standard Customer</t>
  </si>
  <si>
    <t>Volume per Standard Custmer</t>
  </si>
  <si>
    <t>(kL/customer)</t>
  </si>
  <si>
    <t>Revenue per ML</t>
  </si>
  <si>
    <t>Customers Connected in Year</t>
  </si>
  <si>
    <t>Standard Customers Connected in Year</t>
  </si>
  <si>
    <t>Cumulative Incremental Standard Customers</t>
  </si>
  <si>
    <t>Total Incremental Standard Customers</t>
  </si>
  <si>
    <t>Total Standard Customers Connected in Year</t>
  </si>
  <si>
    <t>Financial Assumptions</t>
  </si>
  <si>
    <t>Capital Contribution Model</t>
  </si>
  <si>
    <t>Colour Codes</t>
  </si>
  <si>
    <t>Indicates a calculation cell.</t>
  </si>
  <si>
    <t>Indicates a reference to a note or assumption, an error check or comment cell.</t>
  </si>
  <si>
    <t>Indicates an output cell.</t>
  </si>
  <si>
    <t>Notes &amp; Assumptions</t>
  </si>
  <si>
    <t>Inflation assumption used to inflate tariffs, per customer contributions, and operating and maintenance expenses.</t>
  </si>
  <si>
    <t>Post tax nominal discount rate assumption used to calculate NPVs.  The discount rate is effectively the rate of return on investment earned by the retailer.  The rate should be equal to the business's allowed ROI / WACC.</t>
  </si>
  <si>
    <t>Corporate tax (or tax equivalent) rate.</t>
  </si>
  <si>
    <t>The notes below are placeholders.  When the model is populated with real data the notes should be overwritten with details of the source of the particular input.  For example, "Discount rate from ESC final determination 2012, p23."</t>
  </si>
  <si>
    <t>Incremental capital expenditure associated with the development.  Expenditure is grouped into asset life classes so that tax depreciation can be estimated.</t>
  </si>
  <si>
    <t>Capital expenditure programme without the development.  Used to calculate costs of bring forward or benefits of deferral.</t>
  </si>
  <si>
    <t>Capital expenditure programme with the development.  Used to calculate costs of bring forward or benefits of deferral.</t>
  </si>
  <si>
    <t>The model calculates the quantum of capital contribution(s) required for a development.
The model calculates three types of capital contribution:
• a standard per-customer contribution;
• a whole-of-development up front contribution; and
• a “custom” contribution.
The model estimates the net present value (NPV) of development cash flows, excluding capital contributions.  If the NPV of development cash flows is positive, no capital contribution is required.  If the NPV of development cash flows is negative, the model calculates the capital contribution necessary to make the development NPV=0.</t>
  </si>
  <si>
    <t>Gifted Assets</t>
  </si>
  <si>
    <t>Gifted assets are included in the capital contribution calculation because they affect tax cash flows.</t>
  </si>
  <si>
    <t>Government Contributions (Not Taxable Income)</t>
  </si>
  <si>
    <t>Service Lookup Data</t>
  </si>
  <si>
    <t>Water Supply</t>
  </si>
  <si>
    <t>Wastewater</t>
  </si>
  <si>
    <t>Recycled Water</t>
  </si>
  <si>
    <t>Service Selection</t>
  </si>
  <si>
    <t>(selection)</t>
  </si>
  <si>
    <t>Service Description</t>
  </si>
  <si>
    <t>Bulk Purchase/Processing Description</t>
  </si>
  <si>
    <t>Charge Real Escalation</t>
  </si>
  <si>
    <t>Bulk Water</t>
  </si>
  <si>
    <t>Bulk Wastewater</t>
  </si>
  <si>
    <t>Bulk Recycled Water Processing</t>
  </si>
  <si>
    <t>Variable Charges</t>
  </si>
  <si>
    <t>Fixed Charges</t>
  </si>
  <si>
    <t>Temporary Asset O&amp;M</t>
  </si>
  <si>
    <t>Cost Real Escalation</t>
  </si>
  <si>
    <t>Asset Class Life Inputs</t>
  </si>
  <si>
    <t>Temporary Assets</t>
  </si>
  <si>
    <t>Pipes</t>
  </si>
  <si>
    <t>Pumps</t>
  </si>
  <si>
    <t>Valves and Meters</t>
  </si>
  <si>
    <t>Non-Depreciating Assets</t>
  </si>
  <si>
    <t>Change in Tax Depreciation from Capital Expenditure</t>
  </si>
  <si>
    <t>Total Tax Depreciation from Capital Expenditure</t>
  </si>
  <si>
    <t>Change in Tax Depreciation from Gifted Assets</t>
  </si>
  <si>
    <t>Total Tax Depreciation from Gifted Assets</t>
  </si>
  <si>
    <t>Tax Depreciation without Development</t>
  </si>
  <si>
    <t>Total Tax Depreciation without Development</t>
  </si>
  <si>
    <t>Change in Works Cash Flows from Bring Forward or Deferral</t>
  </si>
  <si>
    <t>Change in Tax Depreciation from Bring Forward or Deferral</t>
  </si>
  <si>
    <t>Incremental Volume - Rate Block 3</t>
  </si>
  <si>
    <t>Volume - Rate Block 3</t>
  </si>
  <si>
    <t>Forecast Rate Block 3 Tariff</t>
  </si>
  <si>
    <t>($/kL)</t>
  </si>
  <si>
    <t>(kL)</t>
  </si>
  <si>
    <t>(years)</t>
  </si>
  <si>
    <t>Brown Text</t>
  </si>
  <si>
    <t>Indicates an input cell where the user must select from a list of options.</t>
  </si>
  <si>
    <t>Indicates an input cell where the user may insert any value.</t>
  </si>
  <si>
    <t>On-going O&amp;M</t>
  </si>
  <si>
    <t>This input specifies the type of development is being considered: water supply, wastewater or recycled water.</t>
  </si>
  <si>
    <t>Enter labels for three asset classes (e.g. “Pipes”, “Pumps” and “Meters” or “50 Year Assets”, “25 Year Assets” and “10 Year Assets).  In addition to the user-defined classes, there is a “Temporary Asset” class.  Enter the asset lives for each asset class.  Asset lives are used only for tax depreciation purposes so tax lives should be entered.</t>
  </si>
  <si>
    <t>Enter an amount for any Government contributions to the project.  Government contributions are not taxable incomes so Government contributions do not appear in the tax calculation.  However, Government contributions do form part of the cash flows, reducing the revenue required from customer/developer capital contributions.</t>
  </si>
  <si>
    <t>Enter a forecast of the connection of new customers for the particular tariff class.  Note this is new connections in the year.  Cumulative connections are calculated in the row below.</t>
  </si>
  <si>
    <t>The number of standard customers per customer in the tariff class is used where a per-customer contribution is required.  Some connections may be the equivalent of many residential customers and therefore the retailer may choose a “standard customer” factor to scale the required capital contribution.  The standard customer connection number is also used to scale the per customer O&amp;M expense.</t>
  </si>
  <si>
    <t>Enter a forecast consumption per customer by rate block.  For tariffs with a single variable rate, leave rate block 2 and rate block 3 blank. For tariffs with two rate blocks, leave rate block 3 blank.</t>
  </si>
  <si>
    <t xml:space="preserve">Enter a real tariff escalation rate.  This is the "-X" factor in a CPI-X decision.  For example if a particular tariff is required to increase at CPI-1% in a particular year, then enter -1% in the real tariff escalation input. </t>
  </si>
  <si>
    <t>Enter the current retail tariff.  For tariffs with a single variable rate, leave rate block 2 and rate block 3 blank. For tariffs with two rate blocks, leave rate block 3 blank.</t>
  </si>
  <si>
    <t xml:space="preserve">For the appropriate bulk tariff/cost, enter a real tariff/cost escalation rate.  For example if a bulk water tariff is required to increase at CPI+2% in a particular year, then enter 2% in the real tariff escalation input. </t>
  </si>
  <si>
    <t>Enter the vairable cost or tariff for the bulk service.</t>
  </si>
  <si>
    <t>Enter the incremental cost or tariff for the bulk service.</t>
  </si>
  <si>
    <t xml:space="preserve">Enter the real O&amp;M cost escalation rate.  </t>
  </si>
  <si>
    <t>Enter the estimated on-going incremental O&amp;M cost per standard customer.</t>
  </si>
  <si>
    <t>Enter the estimated on-going incremental O&amp;M cost per ML of demand.</t>
  </si>
  <si>
    <t>Enter other on-going incremental O&amp;M costs (e.g. incremental periodic maintenance).</t>
  </si>
  <si>
    <t>Enter the estimated temporary asset O&amp;M cost per ML of demand.</t>
  </si>
  <si>
    <t>Enter other temporary asset O&amp;M costs.</t>
  </si>
  <si>
    <t>Other Benefits (Taxable Income) are benefits for which the benefit is treated as taxable income.  Enter a label to describe the benefit and a forecast of the benefit value.</t>
  </si>
  <si>
    <t>Other Benefits (Not Taxable Income) are benefits for which the benefit is not treated as taxable income.  Enter a label to describe the benefit and a forecast of the benefit value.</t>
  </si>
  <si>
    <t>For the “custom” contribution, enter the number of contributions to be paid in each year.  The model then calculates the quantum of the contribution necessary. For example, if the developer and retailer agree that the developer should pay four annual payments (one payment per year in each of the first four years of the development), then the user should enter a “1” in each of the first four years of the “payments” row.</t>
  </si>
  <si>
    <t>Enter the service names and labels for associated bulk tariffs.</t>
  </si>
  <si>
    <t xml:space="preserve">Value of Franking Credits (as a Proportion of Face Value) </t>
  </si>
  <si>
    <t>Enter value of franking credits as a proportion of face value.  This is sometimes referred to as "gamma" in regulated WACC calculation.</t>
  </si>
  <si>
    <t>Value of Franking Credits</t>
  </si>
  <si>
    <t>ML</t>
  </si>
  <si>
    <t>Average</t>
  </si>
  <si>
    <t>New cust</t>
  </si>
  <si>
    <t>ML per cust</t>
  </si>
  <si>
    <t>Cost per ML</t>
  </si>
  <si>
    <t>CPI</t>
  </si>
  <si>
    <t>2012/13</t>
  </si>
  <si>
    <t>2017/18</t>
  </si>
  <si>
    <t>NCC</t>
  </si>
  <si>
    <t>2012/13 calculated NCC</t>
  </si>
  <si>
    <t>Per ML average cost</t>
  </si>
  <si>
    <t>ML treated</t>
  </si>
  <si>
    <t>Variable cost per ML</t>
  </si>
  <si>
    <t>Incremental capex</t>
  </si>
  <si>
    <t>Values from 2013</t>
  </si>
  <si>
    <t>2008 to 2013</t>
  </si>
  <si>
    <t>30 year Capex $'000</t>
  </si>
  <si>
    <t>20mm service fee</t>
  </si>
  <si>
    <t>Tier 1 water use per kL</t>
  </si>
  <si>
    <t>Year 1 price change</t>
  </si>
  <si>
    <t>Year 2 price change</t>
  </si>
  <si>
    <t>Year 3 price change</t>
  </si>
  <si>
    <t>Year 4 price change</t>
  </si>
  <si>
    <t>Year 5 price change</t>
  </si>
  <si>
    <t>Customer connections over 25 years</t>
  </si>
  <si>
    <t>2013 to 2018 - FC2017/03062</t>
  </si>
  <si>
    <t>Less NCCs received</t>
  </si>
  <si>
    <t>Less profit made</t>
  </si>
  <si>
    <t>Change - water</t>
  </si>
  <si>
    <t>2022/23</t>
  </si>
  <si>
    <t>2017/18 calculated NCC</t>
  </si>
  <si>
    <t>See D2021/051219</t>
  </si>
  <si>
    <t>See D2021/048824</t>
  </si>
  <si>
    <t>New connections in year 1</t>
  </si>
  <si>
    <t>See D2021/049364</t>
  </si>
  <si>
    <t>Tax commences at year:</t>
  </si>
  <si>
    <t>Year 16</t>
  </si>
  <si>
    <t>Year 4</t>
  </si>
  <si>
    <t>Values from 2018</t>
  </si>
  <si>
    <t>Costs calculated by Brad in D2021/048824</t>
  </si>
  <si>
    <t>File</t>
  </si>
  <si>
    <t>Options</t>
  </si>
  <si>
    <t>Formulas</t>
  </si>
  <si>
    <t>Enable Iterative Calculations</t>
  </si>
  <si>
    <t>See FC2022/04386</t>
  </si>
  <si>
    <t>2018 to 2023 - FC2022/04392</t>
  </si>
  <si>
    <t>Growth Capex - FC2022/04392</t>
  </si>
  <si>
    <t>See FC2022/04392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</si>
</sst>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quot;Note [&quot;0&quot;]&quot;"/>
    <numFmt numFmtId="165" formatCode="0.0%"/>
    <numFmt numFmtId="166" formatCode="#,##0.0000"/>
    <numFmt numFmtId="167" formatCode="_-&quot;$&quot;* #,##0_-;\-&quot;$&quot;* #,##0_-;_-&quot;$&quot;* &quot;-&quot;??_-;_-@_-"/>
    <numFmt numFmtId="168" formatCode="_-* #,##0_-;\-* #,##0_-;_-* &quot;-&quot;??_-;_-@_-"/>
    <numFmt numFmtId="169" formatCode="_-&quot;$&quot;* #,##0.0000_-;\-&quot;$&quot;* #,##0.0000_-;_-&quot;$&quot;* &quot;-&quot;??_-;_-@_-"/>
  </numFmts>
  <fonts count="18"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color rgb="FF0000FF"/>
      <name val="Calibri"/>
      <family val="2"/>
      <scheme val="minor"/>
    </font>
    <font>
      <sz val="12"/>
      <color rgb="FF0000FF"/>
      <name val="Calibri"/>
      <family val="2"/>
      <scheme val="minor"/>
    </font>
    <font>
      <sz val="12"/>
      <color rgb="FF008000"/>
      <name val="Calibri"/>
      <family val="2"/>
      <scheme val="minor"/>
    </font>
    <font>
      <sz val="12"/>
      <color theme="9" tint="-0.499984740745262"/>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12"/>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63">
    <xf numFmtId="0" fontId="0" fillId="0" borderId="0"/>
    <xf numFmtId="9"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15">
    <xf numFmtId="0" fontId="0" fillId="0" borderId="0" xfId="0"/>
    <xf numFmtId="0" fontId="5" fillId="0" borderId="0" xfId="0" applyFont="1"/>
    <xf numFmtId="3" fontId="0" fillId="0" borderId="0" xfId="0" applyNumberFormat="1"/>
    <xf numFmtId="0" fontId="0" fillId="0" borderId="0" xfId="0" applyFont="1"/>
    <xf numFmtId="0" fontId="8" fillId="0" borderId="0" xfId="0" applyFont="1"/>
    <xf numFmtId="3" fontId="8" fillId="0" borderId="0" xfId="0" applyNumberFormat="1" applyFont="1" applyAlignment="1">
      <alignment horizontal="right"/>
    </xf>
    <xf numFmtId="0" fontId="0" fillId="0" borderId="0" xfId="0" applyAlignment="1">
      <alignment horizontal="center"/>
    </xf>
    <xf numFmtId="0" fontId="9" fillId="0" borderId="0" xfId="0" applyFont="1" applyAlignment="1">
      <alignment horizontal="center"/>
    </xf>
    <xf numFmtId="0" fontId="10" fillId="2" borderId="0" xfId="0" applyFont="1" applyFill="1" applyAlignment="1">
      <alignment horizontal="center"/>
    </xf>
    <xf numFmtId="3" fontId="10" fillId="2" borderId="0" xfId="0" applyNumberFormat="1" applyFont="1" applyFill="1" applyAlignment="1"/>
    <xf numFmtId="3" fontId="8" fillId="0" borderId="0" xfId="0" applyNumberFormat="1" applyFont="1"/>
    <xf numFmtId="3" fontId="4" fillId="3" borderId="0" xfId="0" applyNumberFormat="1" applyFont="1" applyFill="1"/>
    <xf numFmtId="9" fontId="4" fillId="3" borderId="0" xfId="0" applyNumberFormat="1" applyFont="1" applyFill="1"/>
    <xf numFmtId="3" fontId="4" fillId="3" borderId="0" xfId="0" applyNumberFormat="1" applyFont="1" applyFill="1" applyAlignment="1">
      <alignment horizontal="center"/>
    </xf>
    <xf numFmtId="0" fontId="0" fillId="0" borderId="0" xfId="0" applyAlignment="1">
      <alignment horizontal="left"/>
    </xf>
    <xf numFmtId="164" fontId="8" fillId="0" borderId="0" xfId="0" applyNumberFormat="1" applyFont="1" applyAlignment="1">
      <alignment horizontal="left"/>
    </xf>
    <xf numFmtId="164" fontId="8" fillId="0" borderId="0" xfId="0" applyNumberFormat="1" applyFont="1" applyAlignment="1">
      <alignment horizontal="left" vertical="top"/>
    </xf>
    <xf numFmtId="0" fontId="4" fillId="3" borderId="0" xfId="0" applyFont="1" applyFill="1" applyAlignment="1">
      <alignment horizontal="left" vertical="top" wrapText="1"/>
    </xf>
    <xf numFmtId="10" fontId="4" fillId="3" borderId="0" xfId="0" applyNumberFormat="1" applyFont="1" applyFill="1"/>
    <xf numFmtId="10" fontId="0" fillId="0" borderId="0" xfId="1" applyNumberFormat="1" applyFont="1"/>
    <xf numFmtId="0" fontId="4" fillId="3" borderId="0" xfId="0" applyFont="1" applyFill="1"/>
    <xf numFmtId="4" fontId="4" fillId="3" borderId="0" xfId="0" applyNumberFormat="1" applyFont="1" applyFill="1"/>
    <xf numFmtId="4" fontId="0" fillId="0" borderId="0" xfId="0" applyNumberFormat="1"/>
    <xf numFmtId="3" fontId="11" fillId="3" borderId="0" xfId="0" applyNumberFormat="1" applyFont="1" applyFill="1" applyAlignment="1">
      <alignment horizontal="center"/>
    </xf>
    <xf numFmtId="3" fontId="0" fillId="0" borderId="0" xfId="0" applyNumberFormat="1" applyFill="1"/>
    <xf numFmtId="1" fontId="0" fillId="5" borderId="0" xfId="0" applyNumberFormat="1" applyFill="1"/>
    <xf numFmtId="1" fontId="0" fillId="0" borderId="0" xfId="0" applyNumberFormat="1"/>
    <xf numFmtId="166" fontId="4" fillId="3" borderId="0" xfId="0" applyNumberFormat="1" applyFont="1" applyFill="1"/>
    <xf numFmtId="0" fontId="0" fillId="0" borderId="0" xfId="0" applyFill="1" applyAlignment="1">
      <alignment horizontal="right"/>
    </xf>
    <xf numFmtId="165" fontId="0" fillId="0" borderId="0" xfId="1" applyNumberFormat="1" applyFont="1" applyFill="1"/>
    <xf numFmtId="0" fontId="12" fillId="4" borderId="1" xfId="859" applyFont="1" applyFill="1" applyBorder="1" applyAlignment="1">
      <alignment horizontal="center" wrapText="1"/>
    </xf>
    <xf numFmtId="0" fontId="2" fillId="0" borderId="0" xfId="859" applyFont="1" applyAlignment="1">
      <alignment horizontal="center"/>
    </xf>
    <xf numFmtId="0" fontId="2" fillId="0" borderId="0" xfId="859" applyFont="1" applyFill="1" applyAlignment="1">
      <alignment horizontal="center"/>
    </xf>
    <xf numFmtId="167" fontId="2" fillId="0" borderId="0" xfId="858" applyNumberFormat="1" applyFont="1" applyFill="1" applyAlignment="1">
      <alignment horizontal="center"/>
    </xf>
    <xf numFmtId="2" fontId="2" fillId="0" borderId="0" xfId="860" applyNumberFormat="1" applyFont="1" applyFill="1" applyAlignment="1">
      <alignment horizontal="center"/>
    </xf>
    <xf numFmtId="167" fontId="2" fillId="0" borderId="0" xfId="859" applyNumberFormat="1" applyFont="1" applyFill="1" applyAlignment="1">
      <alignment horizontal="center"/>
    </xf>
    <xf numFmtId="167" fontId="2" fillId="0" borderId="0" xfId="859" applyNumberFormat="1" applyFont="1" applyAlignment="1">
      <alignment horizontal="center"/>
    </xf>
    <xf numFmtId="1" fontId="2" fillId="0" borderId="0" xfId="859" applyNumberFormat="1" applyFont="1" applyAlignment="1">
      <alignment horizontal="center"/>
    </xf>
    <xf numFmtId="167" fontId="2" fillId="0" borderId="0" xfId="858" applyNumberFormat="1" applyFont="1" applyAlignment="1">
      <alignment horizontal="center"/>
    </xf>
    <xf numFmtId="0" fontId="2" fillId="0" borderId="0" xfId="859" applyFont="1"/>
    <xf numFmtId="1" fontId="13" fillId="0" borderId="0" xfId="859" applyNumberFormat="1" applyFont="1" applyFill="1" applyAlignment="1">
      <alignment horizontal="center"/>
    </xf>
    <xf numFmtId="165" fontId="4" fillId="3" borderId="0" xfId="0" applyNumberFormat="1" applyFont="1" applyFill="1"/>
    <xf numFmtId="1" fontId="13" fillId="6" borderId="0" xfId="859" applyNumberFormat="1" applyFont="1" applyFill="1" applyAlignment="1">
      <alignment horizontal="center"/>
    </xf>
    <xf numFmtId="0" fontId="2" fillId="6" borderId="0" xfId="859" applyFont="1" applyFill="1" applyAlignment="1">
      <alignment horizontal="center"/>
    </xf>
    <xf numFmtId="2" fontId="2" fillId="6" borderId="0" xfId="860" applyNumberFormat="1" applyFont="1" applyFill="1" applyAlignment="1">
      <alignment horizontal="center"/>
    </xf>
    <xf numFmtId="0" fontId="14" fillId="7" borderId="0" xfId="859" applyFont="1" applyFill="1" applyAlignment="1">
      <alignment horizontal="left"/>
    </xf>
    <xf numFmtId="0" fontId="1" fillId="7" borderId="0" xfId="859" applyFont="1" applyFill="1" applyAlignment="1">
      <alignment horizontal="center"/>
    </xf>
    <xf numFmtId="1" fontId="14" fillId="7" borderId="0" xfId="859" applyNumberFormat="1" applyFont="1" applyFill="1" applyAlignment="1">
      <alignment horizontal="center"/>
    </xf>
    <xf numFmtId="167" fontId="14" fillId="7" borderId="0" xfId="858" applyNumberFormat="1" applyFont="1" applyFill="1" applyAlignment="1">
      <alignment horizontal="center"/>
    </xf>
    <xf numFmtId="0" fontId="5" fillId="4" borderId="1" xfId="0" applyFont="1" applyFill="1" applyBorder="1"/>
    <xf numFmtId="0" fontId="5" fillId="4" borderId="1" xfId="0" applyFont="1" applyFill="1" applyBorder="1" applyAlignment="1">
      <alignment horizontal="center"/>
    </xf>
    <xf numFmtId="0" fontId="15" fillId="0" borderId="0" xfId="0" applyFont="1" applyFill="1"/>
    <xf numFmtId="3" fontId="15" fillId="0" borderId="0" xfId="0" applyNumberFormat="1" applyFont="1" applyFill="1"/>
    <xf numFmtId="0" fontId="5" fillId="4" borderId="0" xfId="0" applyFont="1" applyFill="1"/>
    <xf numFmtId="0" fontId="15" fillId="4" borderId="0" xfId="0" applyFont="1" applyFill="1"/>
    <xf numFmtId="3" fontId="15" fillId="4" borderId="0" xfId="0" applyNumberFormat="1" applyFont="1" applyFill="1"/>
    <xf numFmtId="0" fontId="5" fillId="9" borderId="2" xfId="0" applyFont="1" applyFill="1" applyBorder="1"/>
    <xf numFmtId="3" fontId="5" fillId="9" borderId="2" xfId="0" applyNumberFormat="1" applyFont="1" applyFill="1" applyBorder="1"/>
    <xf numFmtId="0" fontId="0" fillId="10" borderId="3" xfId="0" applyFont="1" applyFill="1" applyBorder="1"/>
    <xf numFmtId="167" fontId="0" fillId="10" borderId="4" xfId="858" applyNumberFormat="1" applyFont="1" applyFill="1" applyBorder="1" applyAlignment="1">
      <alignment horizontal="center"/>
    </xf>
    <xf numFmtId="0" fontId="0" fillId="8" borderId="5" xfId="0" applyFont="1" applyFill="1" applyBorder="1"/>
    <xf numFmtId="0" fontId="0" fillId="8" borderId="6" xfId="0" applyFont="1" applyFill="1" applyBorder="1"/>
    <xf numFmtId="0" fontId="0" fillId="8" borderId="7" xfId="0" applyFont="1" applyFill="1" applyBorder="1"/>
    <xf numFmtId="0" fontId="0" fillId="8" borderId="8" xfId="0" applyFont="1" applyFill="1" applyBorder="1"/>
    <xf numFmtId="0" fontId="0" fillId="8" borderId="9" xfId="0" applyFont="1" applyFill="1" applyBorder="1"/>
    <xf numFmtId="167" fontId="0" fillId="8" borderId="10" xfId="858" applyNumberFormat="1" applyFont="1" applyFill="1" applyBorder="1" applyAlignment="1">
      <alignment horizontal="center"/>
    </xf>
    <xf numFmtId="0" fontId="0" fillId="8" borderId="3" xfId="0" applyFont="1" applyFill="1" applyBorder="1"/>
    <xf numFmtId="0" fontId="0" fillId="10" borderId="5" xfId="0" applyFont="1" applyFill="1" applyBorder="1"/>
    <xf numFmtId="0" fontId="0" fillId="10" borderId="6" xfId="0" applyFont="1" applyFill="1" applyBorder="1"/>
    <xf numFmtId="0" fontId="0" fillId="10" borderId="7" xfId="0" applyFont="1" applyFill="1" applyBorder="1"/>
    <xf numFmtId="0" fontId="0" fillId="10" borderId="8" xfId="0" applyFont="1" applyFill="1" applyBorder="1"/>
    <xf numFmtId="0" fontId="0" fillId="10" borderId="9" xfId="0" applyFont="1" applyFill="1" applyBorder="1"/>
    <xf numFmtId="167" fontId="0" fillId="10" borderId="10" xfId="858" applyNumberFormat="1" applyFont="1" applyFill="1" applyBorder="1" applyAlignment="1">
      <alignment horizontal="center"/>
    </xf>
    <xf numFmtId="0" fontId="5" fillId="4" borderId="11" xfId="0" applyFont="1" applyFill="1" applyBorder="1" applyAlignment="1">
      <alignment horizontal="center"/>
    </xf>
    <xf numFmtId="0" fontId="0" fillId="10" borderId="12" xfId="0" applyFont="1" applyFill="1" applyBorder="1"/>
    <xf numFmtId="167" fontId="0" fillId="8" borderId="13" xfId="858" applyNumberFormat="1" applyFont="1" applyFill="1" applyBorder="1" applyAlignment="1">
      <alignment horizontal="center"/>
    </xf>
    <xf numFmtId="168" fontId="0" fillId="8" borderId="14" xfId="861" applyNumberFormat="1" applyFont="1" applyFill="1" applyBorder="1"/>
    <xf numFmtId="167" fontId="0" fillId="8" borderId="11" xfId="858" applyNumberFormat="1" applyFont="1" applyFill="1" applyBorder="1" applyAlignment="1">
      <alignment horizontal="center"/>
    </xf>
    <xf numFmtId="44" fontId="0" fillId="10" borderId="13" xfId="862" applyFont="1" applyFill="1" applyBorder="1"/>
    <xf numFmtId="169" fontId="0" fillId="10" borderId="14" xfId="862" applyNumberFormat="1" applyFont="1" applyFill="1" applyBorder="1"/>
    <xf numFmtId="165" fontId="0" fillId="10" borderId="14" xfId="1" applyNumberFormat="1" applyFont="1" applyFill="1" applyBorder="1"/>
    <xf numFmtId="165" fontId="0" fillId="10" borderId="11" xfId="1" applyNumberFormat="1" applyFont="1" applyFill="1" applyBorder="1"/>
    <xf numFmtId="168" fontId="0" fillId="8" borderId="12" xfId="861" applyNumberFormat="1" applyFont="1" applyFill="1" applyBorder="1"/>
    <xf numFmtId="167" fontId="0" fillId="10" borderId="12" xfId="862" applyNumberFormat="1" applyFont="1" applyFill="1" applyBorder="1"/>
    <xf numFmtId="10" fontId="0" fillId="8" borderId="13" xfId="1" applyNumberFormat="1" applyFont="1" applyFill="1" applyBorder="1" applyAlignment="1"/>
    <xf numFmtId="10" fontId="0" fillId="8" borderId="14" xfId="1" applyNumberFormat="1" applyFont="1" applyFill="1" applyBorder="1" applyAlignment="1"/>
    <xf numFmtId="10" fontId="0" fillId="8" borderId="11" xfId="1" applyNumberFormat="1" applyFont="1" applyFill="1" applyBorder="1" applyAlignment="1"/>
    <xf numFmtId="6" fontId="0" fillId="10" borderId="12" xfId="0" applyNumberFormat="1" applyFont="1" applyFill="1" applyBorder="1"/>
    <xf numFmtId="0" fontId="5" fillId="4" borderId="3" xfId="0" applyFont="1" applyFill="1" applyBorder="1"/>
    <xf numFmtId="0" fontId="5" fillId="4" borderId="12" xfId="0" applyFont="1" applyFill="1" applyBorder="1" applyAlignment="1">
      <alignment horizontal="center"/>
    </xf>
    <xf numFmtId="0" fontId="5" fillId="4" borderId="4" xfId="0" applyFont="1" applyFill="1" applyBorder="1" applyAlignment="1">
      <alignment horizontal="center"/>
    </xf>
    <xf numFmtId="167" fontId="0" fillId="10" borderId="13" xfId="858" applyNumberFormat="1" applyFont="1" applyFill="1" applyBorder="1" applyAlignment="1">
      <alignment horizontal="center"/>
    </xf>
    <xf numFmtId="167" fontId="15" fillId="10" borderId="13" xfId="858" applyNumberFormat="1" applyFont="1" applyFill="1" applyBorder="1" applyAlignment="1">
      <alignment horizontal="center"/>
    </xf>
    <xf numFmtId="168" fontId="0" fillId="10" borderId="14" xfId="861" applyNumberFormat="1" applyFont="1" applyFill="1" applyBorder="1"/>
    <xf numFmtId="168" fontId="15" fillId="10" borderId="14" xfId="861" applyNumberFormat="1" applyFont="1" applyFill="1" applyBorder="1"/>
    <xf numFmtId="167" fontId="0" fillId="10" borderId="11" xfId="858" applyNumberFormat="1" applyFont="1" applyFill="1" applyBorder="1" applyAlignment="1">
      <alignment horizontal="center"/>
    </xf>
    <xf numFmtId="167" fontId="15" fillId="10" borderId="11" xfId="858" applyNumberFormat="1" applyFont="1" applyFill="1" applyBorder="1" applyAlignment="1">
      <alignment horizontal="center"/>
    </xf>
    <xf numFmtId="44" fontId="0" fillId="8" borderId="13" xfId="862" applyFont="1" applyFill="1" applyBorder="1"/>
    <xf numFmtId="169" fontId="0" fillId="8" borderId="14" xfId="862" applyNumberFormat="1" applyFont="1" applyFill="1" applyBorder="1"/>
    <xf numFmtId="165" fontId="0" fillId="8" borderId="14" xfId="1" applyNumberFormat="1" applyFont="1" applyFill="1" applyBorder="1"/>
    <xf numFmtId="165" fontId="0" fillId="8" borderId="11" xfId="1" applyNumberFormat="1" applyFont="1" applyFill="1" applyBorder="1"/>
    <xf numFmtId="0" fontId="0" fillId="10" borderId="12" xfId="0" applyFont="1" applyFill="1" applyBorder="1" applyAlignment="1">
      <alignment horizontal="right"/>
    </xf>
    <xf numFmtId="167" fontId="0" fillId="0" borderId="0" xfId="0" applyNumberFormat="1" applyFont="1"/>
    <xf numFmtId="44" fontId="15" fillId="8" borderId="13" xfId="862" applyFont="1" applyFill="1" applyBorder="1"/>
    <xf numFmtId="0" fontId="15" fillId="8" borderId="6" xfId="0" applyFont="1" applyFill="1" applyBorder="1"/>
    <xf numFmtId="0" fontId="15" fillId="0" borderId="0" xfId="0" applyFont="1"/>
    <xf numFmtId="169" fontId="15" fillId="8" borderId="14" xfId="862" applyNumberFormat="1" applyFont="1" applyFill="1" applyBorder="1"/>
    <xf numFmtId="0" fontId="15" fillId="8" borderId="8" xfId="0" applyFont="1" applyFill="1" applyBorder="1"/>
    <xf numFmtId="165" fontId="15" fillId="8" borderId="14" xfId="1" applyNumberFormat="1" applyFont="1" applyFill="1" applyBorder="1"/>
    <xf numFmtId="165" fontId="15" fillId="8" borderId="11" xfId="1" applyNumberFormat="1" applyFont="1" applyFill="1" applyBorder="1"/>
    <xf numFmtId="167" fontId="15" fillId="8" borderId="10" xfId="858" applyNumberFormat="1" applyFont="1" applyFill="1" applyBorder="1" applyAlignment="1">
      <alignment horizontal="center"/>
    </xf>
    <xf numFmtId="6" fontId="15" fillId="10" borderId="12" xfId="0" applyNumberFormat="1" applyFont="1" applyFill="1" applyBorder="1"/>
    <xf numFmtId="0" fontId="5" fillId="0" borderId="0" xfId="0" applyFont="1" applyAlignment="1">
      <alignment horizontal="center"/>
    </xf>
    <xf numFmtId="0" fontId="0" fillId="0" borderId="0" xfId="0" applyAlignment="1">
      <alignment horizontal="left" wrapText="1"/>
    </xf>
    <xf numFmtId="0" fontId="11" fillId="3" borderId="0" xfId="0" applyFont="1" applyFill="1" applyAlignment="1">
      <alignment horizontal="center"/>
    </xf>
  </cellXfs>
  <cellStyles count="863">
    <cellStyle name="Comma" xfId="861" builtinId="3"/>
    <cellStyle name="Currency" xfId="862" builtinId="4"/>
    <cellStyle name="Currency 2" xfId="858"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Normal" xfId="0" builtinId="0"/>
    <cellStyle name="Normal 2" xfId="859" xr:uid="{00000000-0005-0000-0000-00005C030000}"/>
    <cellStyle name="Percent" xfId="1" builtinId="5"/>
    <cellStyle name="Percent 2" xfId="860" xr:uid="{00000000-0005-0000-0000-00005E03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2"/>
  <sheetViews>
    <sheetView topLeftCell="A10" workbookViewId="0">
      <selection activeCell="B19" sqref="B19"/>
    </sheetView>
  </sheetViews>
  <sheetFormatPr defaultColWidth="11" defaultRowHeight="15.75" x14ac:dyDescent="0.25"/>
  <cols>
    <col min="2" max="2" width="70" style="6" customWidth="1"/>
  </cols>
  <sheetData>
    <row r="1" spans="1:2" x14ac:dyDescent="0.25">
      <c r="A1" s="112" t="s">
        <v>94</v>
      </c>
      <c r="B1" s="112"/>
    </row>
    <row r="3" spans="1:2" ht="171" customHeight="1" x14ac:dyDescent="0.25">
      <c r="A3" s="113" t="s">
        <v>107</v>
      </c>
      <c r="B3" s="113"/>
    </row>
    <row r="5" spans="1:2" x14ac:dyDescent="0.25">
      <c r="A5" s="1" t="s">
        <v>95</v>
      </c>
    </row>
    <row r="6" spans="1:2" x14ac:dyDescent="0.25">
      <c r="A6" s="13" t="s">
        <v>54</v>
      </c>
      <c r="B6" s="14" t="s">
        <v>149</v>
      </c>
    </row>
    <row r="7" spans="1:2" x14ac:dyDescent="0.25">
      <c r="A7" s="23" t="s">
        <v>147</v>
      </c>
      <c r="B7" s="14" t="s">
        <v>148</v>
      </c>
    </row>
    <row r="8" spans="1:2" x14ac:dyDescent="0.25">
      <c r="A8" s="6" t="s">
        <v>55</v>
      </c>
      <c r="B8" s="14" t="s">
        <v>96</v>
      </c>
    </row>
    <row r="9" spans="1:2" x14ac:dyDescent="0.25">
      <c r="A9" s="7" t="s">
        <v>56</v>
      </c>
      <c r="B9" s="14" t="s">
        <v>97</v>
      </c>
    </row>
    <row r="10" spans="1:2" x14ac:dyDescent="0.25">
      <c r="A10" s="8" t="s">
        <v>57</v>
      </c>
      <c r="B10" s="14" t="s">
        <v>98</v>
      </c>
    </row>
    <row r="12" spans="1:2" x14ac:dyDescent="0.25">
      <c r="A12" s="1" t="s">
        <v>99</v>
      </c>
    </row>
    <row r="13" spans="1:2" ht="47.25" x14ac:dyDescent="0.25">
      <c r="A13" s="16">
        <v>0</v>
      </c>
      <c r="B13" s="17" t="s">
        <v>103</v>
      </c>
    </row>
    <row r="14" spans="1:2" ht="31.5" x14ac:dyDescent="0.25">
      <c r="A14" s="16">
        <v>1</v>
      </c>
      <c r="B14" s="17" t="s">
        <v>151</v>
      </c>
    </row>
    <row r="15" spans="1:2" ht="78.75" x14ac:dyDescent="0.25">
      <c r="A15" s="16">
        <v>2</v>
      </c>
      <c r="B15" s="17" t="s">
        <v>152</v>
      </c>
    </row>
    <row r="16" spans="1:2" x14ac:dyDescent="0.25">
      <c r="A16" s="16">
        <v>3</v>
      </c>
      <c r="B16" s="17"/>
    </row>
    <row r="17" spans="1:2" x14ac:dyDescent="0.25">
      <c r="A17" s="16">
        <v>4</v>
      </c>
      <c r="B17" s="17"/>
    </row>
    <row r="18" spans="1:2" x14ac:dyDescent="0.25">
      <c r="A18" s="16">
        <v>5</v>
      </c>
      <c r="B18" s="17"/>
    </row>
    <row r="19" spans="1:2" ht="31.5" x14ac:dyDescent="0.25">
      <c r="A19" s="16">
        <v>6</v>
      </c>
      <c r="B19" s="17" t="s">
        <v>100</v>
      </c>
    </row>
    <row r="20" spans="1:2" ht="47.25" x14ac:dyDescent="0.25">
      <c r="A20" s="16">
        <v>7</v>
      </c>
      <c r="B20" s="17" t="s">
        <v>101</v>
      </c>
    </row>
    <row r="21" spans="1:2" ht="31.5" x14ac:dyDescent="0.25">
      <c r="A21" s="16">
        <v>8</v>
      </c>
      <c r="B21" s="17" t="s">
        <v>173</v>
      </c>
    </row>
    <row r="22" spans="1:2" x14ac:dyDescent="0.25">
      <c r="A22" s="16">
        <v>9</v>
      </c>
      <c r="B22" s="17" t="s">
        <v>102</v>
      </c>
    </row>
    <row r="23" spans="1:2" ht="31.5" x14ac:dyDescent="0.25">
      <c r="A23" s="16">
        <v>10</v>
      </c>
      <c r="B23" s="17" t="s">
        <v>104</v>
      </c>
    </row>
    <row r="24" spans="1:2" ht="31.5" x14ac:dyDescent="0.25">
      <c r="A24" s="16">
        <v>11</v>
      </c>
      <c r="B24" s="17" t="s">
        <v>109</v>
      </c>
    </row>
    <row r="25" spans="1:2" ht="78.75" x14ac:dyDescent="0.25">
      <c r="A25" s="16">
        <v>12</v>
      </c>
      <c r="B25" s="17" t="s">
        <v>153</v>
      </c>
    </row>
    <row r="26" spans="1:2" ht="31.5" x14ac:dyDescent="0.25">
      <c r="A26" s="16">
        <v>13</v>
      </c>
      <c r="B26" s="17" t="s">
        <v>105</v>
      </c>
    </row>
    <row r="27" spans="1:2" ht="31.5" x14ac:dyDescent="0.25">
      <c r="A27" s="16">
        <v>14</v>
      </c>
      <c r="B27" s="17" t="s">
        <v>106</v>
      </c>
    </row>
    <row r="28" spans="1:2" ht="47.25" x14ac:dyDescent="0.25">
      <c r="A28" s="16">
        <v>15</v>
      </c>
      <c r="B28" s="17" t="s">
        <v>154</v>
      </c>
    </row>
    <row r="29" spans="1:2" ht="94.5" x14ac:dyDescent="0.25">
      <c r="A29" s="16">
        <v>16</v>
      </c>
      <c r="B29" s="17" t="s">
        <v>155</v>
      </c>
    </row>
    <row r="30" spans="1:2" ht="47.25" x14ac:dyDescent="0.25">
      <c r="A30" s="16">
        <v>17</v>
      </c>
      <c r="B30" s="17" t="s">
        <v>156</v>
      </c>
    </row>
    <row r="31" spans="1:2" ht="47.25" x14ac:dyDescent="0.25">
      <c r="A31" s="16">
        <v>18</v>
      </c>
      <c r="B31" s="17" t="s">
        <v>157</v>
      </c>
    </row>
    <row r="32" spans="1:2" ht="47.25" x14ac:dyDescent="0.25">
      <c r="A32" s="16">
        <v>19</v>
      </c>
      <c r="B32" s="17" t="s">
        <v>158</v>
      </c>
    </row>
    <row r="33" spans="1:2" x14ac:dyDescent="0.25">
      <c r="A33" s="16">
        <v>20</v>
      </c>
      <c r="B33" s="17"/>
    </row>
    <row r="34" spans="1:2" x14ac:dyDescent="0.25">
      <c r="A34" s="16">
        <v>21</v>
      </c>
      <c r="B34" s="17"/>
    </row>
    <row r="35" spans="1:2" x14ac:dyDescent="0.25">
      <c r="A35" s="16">
        <v>22</v>
      </c>
      <c r="B35" s="17"/>
    </row>
    <row r="36" spans="1:2" x14ac:dyDescent="0.25">
      <c r="A36" s="16">
        <v>23</v>
      </c>
      <c r="B36" s="17"/>
    </row>
    <row r="37" spans="1:2" x14ac:dyDescent="0.25">
      <c r="A37" s="16">
        <v>24</v>
      </c>
      <c r="B37" s="17"/>
    </row>
    <row r="38" spans="1:2" x14ac:dyDescent="0.25">
      <c r="A38" s="16">
        <v>25</v>
      </c>
      <c r="B38" s="17"/>
    </row>
    <row r="39" spans="1:2" x14ac:dyDescent="0.25">
      <c r="A39" s="16">
        <v>26</v>
      </c>
      <c r="B39" s="17"/>
    </row>
    <row r="40" spans="1:2" x14ac:dyDescent="0.25">
      <c r="A40" s="16">
        <v>27</v>
      </c>
      <c r="B40" s="17"/>
    </row>
    <row r="41" spans="1:2" x14ac:dyDescent="0.25">
      <c r="A41" s="16">
        <v>28</v>
      </c>
      <c r="B41" s="17"/>
    </row>
    <row r="42" spans="1:2" x14ac:dyDescent="0.25">
      <c r="A42" s="16">
        <v>29</v>
      </c>
      <c r="B42" s="17"/>
    </row>
    <row r="43" spans="1:2" x14ac:dyDescent="0.25">
      <c r="A43" s="16">
        <v>30</v>
      </c>
      <c r="B43" s="17"/>
    </row>
    <row r="44" spans="1:2" x14ac:dyDescent="0.25">
      <c r="A44" s="16">
        <v>31</v>
      </c>
      <c r="B44" s="17"/>
    </row>
    <row r="45" spans="1:2" x14ac:dyDescent="0.25">
      <c r="A45" s="16">
        <v>32</v>
      </c>
      <c r="B45" s="17"/>
    </row>
    <row r="46" spans="1:2" x14ac:dyDescent="0.25">
      <c r="A46" s="16">
        <v>33</v>
      </c>
      <c r="B46" s="17"/>
    </row>
    <row r="47" spans="1:2" x14ac:dyDescent="0.25">
      <c r="A47" s="16">
        <v>34</v>
      </c>
      <c r="B47" s="17"/>
    </row>
    <row r="48" spans="1:2" x14ac:dyDescent="0.25">
      <c r="A48" s="16">
        <v>35</v>
      </c>
      <c r="B48" s="17"/>
    </row>
    <row r="49" spans="1:2" x14ac:dyDescent="0.25">
      <c r="A49" s="16">
        <v>36</v>
      </c>
      <c r="B49" s="17"/>
    </row>
    <row r="50" spans="1:2" ht="47.25" x14ac:dyDescent="0.25">
      <c r="A50" s="16">
        <v>37</v>
      </c>
      <c r="B50" s="17" t="s">
        <v>159</v>
      </c>
    </row>
    <row r="51" spans="1:2" x14ac:dyDescent="0.25">
      <c r="A51" s="16">
        <v>38</v>
      </c>
      <c r="B51" s="17" t="s">
        <v>160</v>
      </c>
    </row>
    <row r="52" spans="1:2" x14ac:dyDescent="0.25">
      <c r="A52" s="16">
        <v>39</v>
      </c>
      <c r="B52" s="17" t="s">
        <v>161</v>
      </c>
    </row>
    <row r="53" spans="1:2" x14ac:dyDescent="0.25">
      <c r="A53" s="16">
        <v>40</v>
      </c>
      <c r="B53" s="17" t="s">
        <v>162</v>
      </c>
    </row>
    <row r="54" spans="1:2" x14ac:dyDescent="0.25">
      <c r="A54" s="16">
        <v>41</v>
      </c>
      <c r="B54" s="17" t="s">
        <v>163</v>
      </c>
    </row>
    <row r="55" spans="1:2" x14ac:dyDescent="0.25">
      <c r="A55" s="16">
        <v>42</v>
      </c>
      <c r="B55" s="17" t="s">
        <v>164</v>
      </c>
    </row>
    <row r="56" spans="1:2" ht="31.5" x14ac:dyDescent="0.25">
      <c r="A56" s="16">
        <v>43</v>
      </c>
      <c r="B56" s="17" t="s">
        <v>165</v>
      </c>
    </row>
    <row r="57" spans="1:2" x14ac:dyDescent="0.25">
      <c r="A57" s="16">
        <v>44</v>
      </c>
      <c r="B57" s="17" t="s">
        <v>166</v>
      </c>
    </row>
    <row r="58" spans="1:2" x14ac:dyDescent="0.25">
      <c r="A58" s="16">
        <v>45</v>
      </c>
      <c r="B58" s="17" t="s">
        <v>167</v>
      </c>
    </row>
    <row r="59" spans="1:2" ht="47.25" x14ac:dyDescent="0.25">
      <c r="A59" s="16">
        <v>46</v>
      </c>
      <c r="B59" s="17" t="s">
        <v>168</v>
      </c>
    </row>
    <row r="60" spans="1:2" x14ac:dyDescent="0.25">
      <c r="A60" s="16">
        <v>47</v>
      </c>
      <c r="B60" s="17"/>
    </row>
    <row r="61" spans="1:2" x14ac:dyDescent="0.25">
      <c r="A61" s="16">
        <v>48</v>
      </c>
      <c r="B61" s="17"/>
    </row>
    <row r="62" spans="1:2" x14ac:dyDescent="0.25">
      <c r="A62" s="16">
        <v>49</v>
      </c>
      <c r="B62" s="17"/>
    </row>
    <row r="63" spans="1:2" ht="47.25" x14ac:dyDescent="0.25">
      <c r="A63" s="16">
        <v>50</v>
      </c>
      <c r="B63" s="17" t="s">
        <v>169</v>
      </c>
    </row>
    <row r="64" spans="1:2" x14ac:dyDescent="0.25">
      <c r="A64" s="16">
        <v>51</v>
      </c>
      <c r="B64" s="17"/>
    </row>
    <row r="65" spans="1:2" x14ac:dyDescent="0.25">
      <c r="A65" s="16">
        <v>52</v>
      </c>
      <c r="B65" s="17"/>
    </row>
    <row r="66" spans="1:2" x14ac:dyDescent="0.25">
      <c r="A66" s="16">
        <v>53</v>
      </c>
      <c r="B66" s="17"/>
    </row>
    <row r="67" spans="1:2" ht="94.5" x14ac:dyDescent="0.25">
      <c r="A67" s="16">
        <v>54</v>
      </c>
      <c r="B67" s="17" t="s">
        <v>170</v>
      </c>
    </row>
    <row r="68" spans="1:2" x14ac:dyDescent="0.25">
      <c r="A68" s="16">
        <v>55</v>
      </c>
      <c r="B68" s="17" t="s">
        <v>171</v>
      </c>
    </row>
    <row r="69" spans="1:2" x14ac:dyDescent="0.25">
      <c r="A69" s="16"/>
    </row>
    <row r="70" spans="1:2" x14ac:dyDescent="0.25">
      <c r="A70" s="16"/>
    </row>
    <row r="71" spans="1:2" x14ac:dyDescent="0.25">
      <c r="A71" s="16"/>
    </row>
    <row r="72" spans="1:2" x14ac:dyDescent="0.25">
      <c r="A72" s="16"/>
    </row>
  </sheetData>
  <mergeCells count="2">
    <mergeCell ref="A1:B1"/>
    <mergeCell ref="A3:B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22"/>
  <sheetViews>
    <sheetView tabSelected="1" zoomScale="70" zoomScaleNormal="70" workbookViewId="0">
      <pane xSplit="6" ySplit="4" topLeftCell="G5" activePane="bottomRight" state="frozen"/>
      <selection activeCell="D5" sqref="D5"/>
      <selection pane="topRight" activeCell="D5" sqref="D5"/>
      <selection pane="bottomLeft" activeCell="D5" sqref="D5"/>
      <selection pane="bottomRight" activeCell="G21" sqref="G21"/>
    </sheetView>
  </sheetViews>
  <sheetFormatPr defaultColWidth="11" defaultRowHeight="15.75" x14ac:dyDescent="0.25"/>
  <cols>
    <col min="1" max="1" width="7.625" style="15" customWidth="1"/>
    <col min="2" max="2" width="3.125" customWidth="1"/>
    <col min="3" max="3" width="3.375" customWidth="1"/>
    <col min="4" max="4" width="2.875" customWidth="1"/>
    <col min="5" max="5" width="36.5" bestFit="1" customWidth="1"/>
    <col min="6" max="6" width="17.5" customWidth="1"/>
    <col min="7" max="7" width="13" customWidth="1"/>
    <col min="38" max="38" width="11.125" customWidth="1"/>
  </cols>
  <sheetData>
    <row r="1" spans="1:37" x14ac:dyDescent="0.25">
      <c r="E1" s="28"/>
      <c r="F1" s="29"/>
    </row>
    <row r="2" spans="1:37" x14ac:dyDescent="0.25">
      <c r="C2" s="1" t="s">
        <v>0</v>
      </c>
      <c r="D2" s="1"/>
      <c r="F2" s="25">
        <f ca="1">-G245/(NPV($G$16,H217:AK217))</f>
        <v>9508.1742006857676</v>
      </c>
      <c r="G2">
        <v>0</v>
      </c>
      <c r="H2">
        <v>1</v>
      </c>
      <c r="I2">
        <v>2</v>
      </c>
      <c r="J2">
        <v>3</v>
      </c>
      <c r="K2">
        <v>4</v>
      </c>
      <c r="L2">
        <v>5</v>
      </c>
      <c r="M2">
        <v>6</v>
      </c>
      <c r="N2">
        <v>7</v>
      </c>
      <c r="O2">
        <v>8</v>
      </c>
      <c r="P2">
        <v>9</v>
      </c>
      <c r="Q2">
        <v>10</v>
      </c>
      <c r="R2">
        <v>11</v>
      </c>
      <c r="S2">
        <v>12</v>
      </c>
      <c r="T2">
        <v>13</v>
      </c>
      <c r="U2">
        <v>14</v>
      </c>
      <c r="V2">
        <v>15</v>
      </c>
      <c r="W2">
        <v>16</v>
      </c>
      <c r="X2">
        <v>17</v>
      </c>
      <c r="Y2">
        <v>18</v>
      </c>
      <c r="Z2">
        <v>19</v>
      </c>
      <c r="AA2">
        <v>20</v>
      </c>
      <c r="AB2">
        <v>21</v>
      </c>
      <c r="AC2">
        <v>22</v>
      </c>
      <c r="AD2">
        <v>23</v>
      </c>
      <c r="AE2">
        <v>24</v>
      </c>
      <c r="AF2">
        <v>25</v>
      </c>
      <c r="AG2">
        <v>26</v>
      </c>
      <c r="AH2">
        <v>27</v>
      </c>
      <c r="AI2">
        <v>28</v>
      </c>
      <c r="AJ2">
        <v>29</v>
      </c>
      <c r="AK2">
        <v>30</v>
      </c>
    </row>
    <row r="4" spans="1:37" x14ac:dyDescent="0.25">
      <c r="A4" s="15">
        <f>'Notes &amp; Assumptions'!A14</f>
        <v>1</v>
      </c>
      <c r="C4" s="1" t="s">
        <v>115</v>
      </c>
      <c r="F4" t="s">
        <v>116</v>
      </c>
      <c r="G4" s="114" t="s">
        <v>112</v>
      </c>
      <c r="H4" s="114"/>
    </row>
    <row r="6" spans="1:37" x14ac:dyDescent="0.25">
      <c r="C6" s="1" t="s">
        <v>127</v>
      </c>
    </row>
    <row r="7" spans="1:37" x14ac:dyDescent="0.25">
      <c r="A7" s="15">
        <f>'Notes &amp; Assumptions'!A15</f>
        <v>2</v>
      </c>
      <c r="E7" s="11" t="s">
        <v>129</v>
      </c>
      <c r="F7" t="s">
        <v>146</v>
      </c>
      <c r="G7" s="11">
        <v>80</v>
      </c>
    </row>
    <row r="8" spans="1:37" x14ac:dyDescent="0.25">
      <c r="A8" s="15">
        <f>'Notes &amp; Assumptions'!A16</f>
        <v>3</v>
      </c>
      <c r="E8" s="11" t="s">
        <v>130</v>
      </c>
      <c r="F8" t="s">
        <v>146</v>
      </c>
      <c r="G8" s="11">
        <v>25</v>
      </c>
    </row>
    <row r="9" spans="1:37" x14ac:dyDescent="0.25">
      <c r="A9" s="15">
        <f>'Notes &amp; Assumptions'!A17</f>
        <v>4</v>
      </c>
      <c r="E9" s="11" t="s">
        <v>131</v>
      </c>
      <c r="F9" t="s">
        <v>146</v>
      </c>
      <c r="G9" s="11">
        <v>30</v>
      </c>
    </row>
    <row r="10" spans="1:37" x14ac:dyDescent="0.25">
      <c r="A10" s="15">
        <f>'Notes &amp; Assumptions'!A18</f>
        <v>5</v>
      </c>
      <c r="E10" t="s">
        <v>128</v>
      </c>
      <c r="F10" t="s">
        <v>146</v>
      </c>
      <c r="G10" s="11">
        <v>5</v>
      </c>
    </row>
    <row r="13" spans="1:37" x14ac:dyDescent="0.25">
      <c r="C13" s="1" t="s">
        <v>93</v>
      </c>
    </row>
    <row r="14" spans="1:37" x14ac:dyDescent="0.25">
      <c r="A14" s="15">
        <f>'Notes &amp; Assumptions'!A19</f>
        <v>6</v>
      </c>
      <c r="E14" t="s">
        <v>5</v>
      </c>
      <c r="F14" t="s">
        <v>8</v>
      </c>
      <c r="G14" s="18">
        <v>2.3E-2</v>
      </c>
    </row>
    <row r="15" spans="1:37" x14ac:dyDescent="0.25">
      <c r="A15" s="15">
        <f>'Notes &amp; Assumptions'!A20</f>
        <v>7</v>
      </c>
      <c r="E15" t="s">
        <v>32</v>
      </c>
      <c r="F15" t="s">
        <v>8</v>
      </c>
      <c r="G15" s="18">
        <v>5.4899999999999997E-2</v>
      </c>
    </row>
    <row r="16" spans="1:37" x14ac:dyDescent="0.25">
      <c r="E16" t="s">
        <v>30</v>
      </c>
      <c r="F16" t="s">
        <v>8</v>
      </c>
      <c r="G16" s="19">
        <f>(1+G15)/(1+G14)-1</f>
        <v>3.1182795698924792E-2</v>
      </c>
    </row>
    <row r="17" spans="1:37" x14ac:dyDescent="0.25">
      <c r="E17" t="s">
        <v>172</v>
      </c>
      <c r="F17" t="s">
        <v>8</v>
      </c>
      <c r="G17" s="12">
        <v>0.5</v>
      </c>
    </row>
    <row r="18" spans="1:37" x14ac:dyDescent="0.25">
      <c r="A18" s="15">
        <f>'Notes &amp; Assumptions'!A22</f>
        <v>9</v>
      </c>
      <c r="E18" t="s">
        <v>16</v>
      </c>
      <c r="F18" t="s">
        <v>8</v>
      </c>
      <c r="G18" s="12">
        <v>0</v>
      </c>
      <c r="H18" s="12">
        <v>0</v>
      </c>
      <c r="I18" s="12">
        <v>0</v>
      </c>
      <c r="J18" s="12">
        <v>0</v>
      </c>
      <c r="K18" s="12">
        <v>0.3</v>
      </c>
      <c r="L18" s="12">
        <v>0.3</v>
      </c>
      <c r="M18" s="12">
        <v>0.3</v>
      </c>
      <c r="N18" s="12">
        <v>0.3</v>
      </c>
      <c r="O18" s="12">
        <v>0.3</v>
      </c>
      <c r="P18" s="12">
        <v>0.3</v>
      </c>
      <c r="Q18" s="12">
        <v>0.3</v>
      </c>
      <c r="R18" s="12">
        <v>0.3</v>
      </c>
      <c r="S18" s="12">
        <v>0.3</v>
      </c>
      <c r="T18" s="12">
        <v>0.3</v>
      </c>
      <c r="U18" s="12">
        <v>0.3</v>
      </c>
      <c r="V18" s="12">
        <v>0.3</v>
      </c>
      <c r="W18" s="12">
        <v>0.3</v>
      </c>
      <c r="X18" s="12">
        <v>0.3</v>
      </c>
      <c r="Y18" s="12">
        <v>0.3</v>
      </c>
      <c r="Z18" s="12">
        <v>0.3</v>
      </c>
      <c r="AA18" s="12">
        <v>0.3</v>
      </c>
      <c r="AB18" s="12">
        <v>0.3</v>
      </c>
      <c r="AC18" s="12">
        <v>0.3</v>
      </c>
      <c r="AD18" s="12">
        <v>0.3</v>
      </c>
      <c r="AE18" s="12">
        <v>0.3</v>
      </c>
      <c r="AF18" s="12">
        <v>0.3</v>
      </c>
      <c r="AG18" s="12">
        <v>0.3</v>
      </c>
      <c r="AH18" s="12">
        <v>0.3</v>
      </c>
      <c r="AI18" s="12">
        <v>0.3</v>
      </c>
      <c r="AJ18" s="12">
        <v>0.3</v>
      </c>
      <c r="AK18" s="12">
        <v>0.3</v>
      </c>
    </row>
    <row r="20" spans="1:37" x14ac:dyDescent="0.25">
      <c r="A20" s="15">
        <f>'Notes &amp; Assumptions'!A23</f>
        <v>10</v>
      </c>
      <c r="C20" s="1" t="s">
        <v>1</v>
      </c>
      <c r="D20" s="1"/>
    </row>
    <row r="21" spans="1:37" x14ac:dyDescent="0.25">
      <c r="E21" s="2" t="str">
        <f>E7</f>
        <v>Pipes</v>
      </c>
      <c r="F21" t="s">
        <v>7</v>
      </c>
      <c r="G21" s="11">
        <f>Growth!B8</f>
        <v>12119871.520000003</v>
      </c>
      <c r="H21" s="11">
        <f>Growth!C8</f>
        <v>1531250</v>
      </c>
      <c r="I21" s="11">
        <f>Growth!D8</f>
        <v>5261300</v>
      </c>
      <c r="J21" s="11">
        <f>Growth!E8</f>
        <v>2434000</v>
      </c>
      <c r="K21" s="11">
        <f>Growth!F8</f>
        <v>1385750</v>
      </c>
      <c r="L21" s="11">
        <f>Growth!G8</f>
        <v>370000</v>
      </c>
      <c r="M21" s="11">
        <f>Growth!H8</f>
        <v>401250</v>
      </c>
      <c r="N21" s="11">
        <f>Growth!I8</f>
        <v>526250</v>
      </c>
      <c r="O21" s="11">
        <f>Growth!J8</f>
        <v>0</v>
      </c>
      <c r="P21" s="11">
        <f>Growth!K8</f>
        <v>620000</v>
      </c>
      <c r="Q21" s="11">
        <f>Growth!L8</f>
        <v>2937500</v>
      </c>
      <c r="R21" s="11">
        <f>Growth!M8</f>
        <v>300000</v>
      </c>
      <c r="S21" s="11">
        <f>Growth!N8</f>
        <v>300000</v>
      </c>
      <c r="T21" s="11">
        <f>Growth!O8</f>
        <v>300000</v>
      </c>
      <c r="U21" s="11">
        <f>Growth!P8</f>
        <v>300000</v>
      </c>
      <c r="V21" s="11">
        <f>Growth!Q8</f>
        <v>300000</v>
      </c>
      <c r="W21" s="11">
        <f>Growth!R8</f>
        <v>300000</v>
      </c>
      <c r="X21" s="11">
        <f>Growth!S8</f>
        <v>300000</v>
      </c>
      <c r="Y21" s="11">
        <f>Growth!T8</f>
        <v>300000</v>
      </c>
      <c r="Z21" s="11">
        <f>Growth!U8</f>
        <v>300000</v>
      </c>
      <c r="AA21" s="11">
        <f>Growth!V8</f>
        <v>300000</v>
      </c>
      <c r="AB21" s="11">
        <f>Growth!W8</f>
        <v>300000</v>
      </c>
      <c r="AC21" s="11">
        <f>Growth!X8</f>
        <v>300000</v>
      </c>
      <c r="AD21" s="11">
        <f>Growth!Y8</f>
        <v>300000</v>
      </c>
      <c r="AE21" s="11">
        <f>Growth!Z8</f>
        <v>300000</v>
      </c>
      <c r="AF21" s="11">
        <f>Growth!AA8</f>
        <v>300000</v>
      </c>
      <c r="AG21" s="11">
        <f>Growth!AB8</f>
        <v>300000</v>
      </c>
      <c r="AH21" s="11">
        <f>Growth!AC8</f>
        <v>300000</v>
      </c>
      <c r="AI21" s="11">
        <f>Growth!AD8</f>
        <v>300000</v>
      </c>
      <c r="AJ21" s="11">
        <f>Growth!AE8</f>
        <v>300000</v>
      </c>
      <c r="AK21" s="11">
        <f>Growth!AF8</f>
        <v>300000</v>
      </c>
    </row>
    <row r="22" spans="1:37" x14ac:dyDescent="0.25">
      <c r="E22" s="2" t="str">
        <f>E8</f>
        <v>Pumps</v>
      </c>
      <c r="F22" t="s">
        <v>7</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x14ac:dyDescent="0.25">
      <c r="E23" s="2" t="str">
        <f>E9</f>
        <v>Valves and Meters</v>
      </c>
      <c r="F23" t="s">
        <v>7</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x14ac:dyDescent="0.25">
      <c r="E24" t="s">
        <v>128</v>
      </c>
      <c r="F24" t="s">
        <v>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x14ac:dyDescent="0.25">
      <c r="E25" t="s">
        <v>132</v>
      </c>
      <c r="F25" t="s">
        <v>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x14ac:dyDescent="0.25">
      <c r="G26" s="2">
        <f>SUM(G21:G25)</f>
        <v>12119871.520000003</v>
      </c>
      <c r="H26" s="2">
        <f t="shared" ref="H26:AK26" si="0">SUM(H21:H25)</f>
        <v>1531250</v>
      </c>
      <c r="I26" s="2">
        <f t="shared" si="0"/>
        <v>5261300</v>
      </c>
      <c r="J26" s="2">
        <f t="shared" si="0"/>
        <v>2434000</v>
      </c>
      <c r="K26" s="2">
        <f t="shared" si="0"/>
        <v>1385750</v>
      </c>
      <c r="L26" s="2">
        <f t="shared" si="0"/>
        <v>370000</v>
      </c>
      <c r="M26" s="2">
        <f t="shared" si="0"/>
        <v>401250</v>
      </c>
      <c r="N26" s="2">
        <f t="shared" si="0"/>
        <v>526250</v>
      </c>
      <c r="O26" s="2">
        <f t="shared" si="0"/>
        <v>0</v>
      </c>
      <c r="P26" s="2">
        <f t="shared" si="0"/>
        <v>620000</v>
      </c>
      <c r="Q26" s="2">
        <f t="shared" si="0"/>
        <v>2937500</v>
      </c>
      <c r="R26" s="2">
        <f t="shared" si="0"/>
        <v>300000</v>
      </c>
      <c r="S26" s="2">
        <f t="shared" si="0"/>
        <v>300000</v>
      </c>
      <c r="T26" s="2">
        <f t="shared" si="0"/>
        <v>300000</v>
      </c>
      <c r="U26" s="2">
        <f t="shared" si="0"/>
        <v>300000</v>
      </c>
      <c r="V26" s="2">
        <f t="shared" si="0"/>
        <v>300000</v>
      </c>
      <c r="W26" s="2">
        <f t="shared" si="0"/>
        <v>300000</v>
      </c>
      <c r="X26" s="2">
        <f t="shared" si="0"/>
        <v>300000</v>
      </c>
      <c r="Y26" s="2">
        <f t="shared" si="0"/>
        <v>300000</v>
      </c>
      <c r="Z26" s="2">
        <f t="shared" si="0"/>
        <v>300000</v>
      </c>
      <c r="AA26" s="2">
        <f t="shared" si="0"/>
        <v>300000</v>
      </c>
      <c r="AB26" s="2">
        <f t="shared" si="0"/>
        <v>300000</v>
      </c>
      <c r="AC26" s="2">
        <f t="shared" si="0"/>
        <v>300000</v>
      </c>
      <c r="AD26" s="2">
        <f t="shared" si="0"/>
        <v>300000</v>
      </c>
      <c r="AE26" s="2">
        <f t="shared" si="0"/>
        <v>300000</v>
      </c>
      <c r="AF26" s="2">
        <f t="shared" si="0"/>
        <v>300000</v>
      </c>
      <c r="AG26" s="2">
        <f t="shared" si="0"/>
        <v>300000</v>
      </c>
      <c r="AH26" s="2">
        <f t="shared" si="0"/>
        <v>300000</v>
      </c>
      <c r="AI26" s="2">
        <f t="shared" si="0"/>
        <v>300000</v>
      </c>
      <c r="AJ26" s="2">
        <f t="shared" si="0"/>
        <v>300000</v>
      </c>
      <c r="AK26" s="2">
        <f t="shared" si="0"/>
        <v>300000</v>
      </c>
    </row>
    <row r="27" spans="1:37" x14ac:dyDescent="0.25">
      <c r="G27" s="2"/>
      <c r="H27" s="2"/>
      <c r="I27" s="2"/>
      <c r="J27" s="2"/>
      <c r="K27" s="2"/>
      <c r="L27" s="2"/>
      <c r="M27" s="2"/>
      <c r="N27" s="2"/>
      <c r="O27" s="2"/>
      <c r="P27" s="2"/>
      <c r="Q27" s="2"/>
    </row>
    <row r="28" spans="1:37" x14ac:dyDescent="0.25">
      <c r="D28" s="3" t="s">
        <v>133</v>
      </c>
      <c r="G28" s="2"/>
      <c r="H28" s="2"/>
      <c r="I28" s="2"/>
      <c r="J28" s="2"/>
      <c r="K28" s="2"/>
      <c r="L28" s="2"/>
      <c r="M28" s="2"/>
      <c r="N28" s="2"/>
      <c r="O28" s="2"/>
      <c r="P28" s="2"/>
      <c r="Q28" s="2"/>
    </row>
    <row r="29" spans="1:37" x14ac:dyDescent="0.25">
      <c r="E29" s="2" t="str">
        <f>E21</f>
        <v>Pipes</v>
      </c>
      <c r="F29" t="s">
        <v>7</v>
      </c>
      <c r="G29" s="2">
        <f t="shared" ref="G29:AK32" si="1">G21/$G7+IF((G$2-$G7+1)&gt;0,-INDEX($G21:$AK21,1,(G$2-$G7+1))/$G7,0)</f>
        <v>151498.39400000003</v>
      </c>
      <c r="H29" s="2">
        <f t="shared" si="1"/>
        <v>19140.625</v>
      </c>
      <c r="I29" s="2">
        <f t="shared" si="1"/>
        <v>65766.25</v>
      </c>
      <c r="J29" s="2">
        <f t="shared" si="1"/>
        <v>30425</v>
      </c>
      <c r="K29" s="2">
        <f t="shared" si="1"/>
        <v>17321.875</v>
      </c>
      <c r="L29" s="2">
        <f t="shared" si="1"/>
        <v>4625</v>
      </c>
      <c r="M29" s="2">
        <f t="shared" si="1"/>
        <v>5015.625</v>
      </c>
      <c r="N29" s="2">
        <f t="shared" si="1"/>
        <v>6578.125</v>
      </c>
      <c r="O29" s="2">
        <f t="shared" si="1"/>
        <v>0</v>
      </c>
      <c r="P29" s="2">
        <f t="shared" si="1"/>
        <v>7750</v>
      </c>
      <c r="Q29" s="2">
        <f t="shared" si="1"/>
        <v>36718.75</v>
      </c>
      <c r="R29" s="2">
        <f t="shared" si="1"/>
        <v>3750</v>
      </c>
      <c r="S29" s="2">
        <f t="shared" si="1"/>
        <v>3750</v>
      </c>
      <c r="T29" s="2">
        <f t="shared" si="1"/>
        <v>3750</v>
      </c>
      <c r="U29" s="2">
        <f t="shared" si="1"/>
        <v>3750</v>
      </c>
      <c r="V29" s="2">
        <f t="shared" si="1"/>
        <v>3750</v>
      </c>
      <c r="W29" s="2">
        <f t="shared" si="1"/>
        <v>3750</v>
      </c>
      <c r="X29" s="2">
        <f t="shared" si="1"/>
        <v>3750</v>
      </c>
      <c r="Y29" s="2">
        <f t="shared" si="1"/>
        <v>3750</v>
      </c>
      <c r="Z29" s="2">
        <f t="shared" si="1"/>
        <v>3750</v>
      </c>
      <c r="AA29" s="2">
        <f t="shared" si="1"/>
        <v>3750</v>
      </c>
      <c r="AB29" s="2">
        <f t="shared" si="1"/>
        <v>3750</v>
      </c>
      <c r="AC29" s="2">
        <f t="shared" si="1"/>
        <v>3750</v>
      </c>
      <c r="AD29" s="2">
        <f t="shared" si="1"/>
        <v>3750</v>
      </c>
      <c r="AE29" s="2">
        <f t="shared" si="1"/>
        <v>3750</v>
      </c>
      <c r="AF29" s="2">
        <f t="shared" si="1"/>
        <v>3750</v>
      </c>
      <c r="AG29" s="2">
        <f t="shared" si="1"/>
        <v>3750</v>
      </c>
      <c r="AH29" s="2">
        <f t="shared" si="1"/>
        <v>3750</v>
      </c>
      <c r="AI29" s="2">
        <f t="shared" si="1"/>
        <v>3750</v>
      </c>
      <c r="AJ29" s="2">
        <f t="shared" si="1"/>
        <v>3750</v>
      </c>
      <c r="AK29" s="2">
        <f t="shared" si="1"/>
        <v>3750</v>
      </c>
    </row>
    <row r="30" spans="1:37" x14ac:dyDescent="0.25">
      <c r="E30" s="2" t="str">
        <f t="shared" ref="E30:E32" si="2">E22</f>
        <v>Pumps</v>
      </c>
      <c r="F30" t="s">
        <v>7</v>
      </c>
      <c r="G30" s="2">
        <f t="shared" si="1"/>
        <v>0</v>
      </c>
      <c r="H30" s="2">
        <f t="shared" si="1"/>
        <v>0</v>
      </c>
      <c r="I30" s="2">
        <f t="shared" si="1"/>
        <v>0</v>
      </c>
      <c r="J30" s="2">
        <f t="shared" si="1"/>
        <v>0</v>
      </c>
      <c r="K30" s="2">
        <f t="shared" si="1"/>
        <v>0</v>
      </c>
      <c r="L30" s="2">
        <f t="shared" si="1"/>
        <v>0</v>
      </c>
      <c r="M30" s="2">
        <f t="shared" si="1"/>
        <v>0</v>
      </c>
      <c r="N30" s="2">
        <f t="shared" si="1"/>
        <v>0</v>
      </c>
      <c r="O30" s="2">
        <f t="shared" si="1"/>
        <v>0</v>
      </c>
      <c r="P30" s="2">
        <f t="shared" si="1"/>
        <v>0</v>
      </c>
      <c r="Q30" s="2">
        <f t="shared" si="1"/>
        <v>0</v>
      </c>
      <c r="R30" s="2">
        <f t="shared" si="1"/>
        <v>0</v>
      </c>
      <c r="S30" s="2">
        <f t="shared" si="1"/>
        <v>0</v>
      </c>
      <c r="T30" s="2">
        <f t="shared" si="1"/>
        <v>0</v>
      </c>
      <c r="U30" s="2">
        <f t="shared" si="1"/>
        <v>0</v>
      </c>
      <c r="V30" s="2">
        <f t="shared" si="1"/>
        <v>0</v>
      </c>
      <c r="W30" s="2">
        <f t="shared" si="1"/>
        <v>0</v>
      </c>
      <c r="X30" s="2">
        <f t="shared" si="1"/>
        <v>0</v>
      </c>
      <c r="Y30" s="2">
        <f t="shared" si="1"/>
        <v>0</v>
      </c>
      <c r="Z30" s="2">
        <f t="shared" si="1"/>
        <v>0</v>
      </c>
      <c r="AA30" s="2">
        <f t="shared" si="1"/>
        <v>0</v>
      </c>
      <c r="AB30" s="2">
        <f t="shared" si="1"/>
        <v>0</v>
      </c>
      <c r="AC30" s="2">
        <f t="shared" si="1"/>
        <v>0</v>
      </c>
      <c r="AD30" s="2">
        <f t="shared" si="1"/>
        <v>0</v>
      </c>
      <c r="AE30" s="2">
        <f t="shared" si="1"/>
        <v>0</v>
      </c>
      <c r="AF30" s="2">
        <f t="shared" si="1"/>
        <v>0</v>
      </c>
      <c r="AG30" s="2">
        <f t="shared" si="1"/>
        <v>0</v>
      </c>
      <c r="AH30" s="2">
        <f t="shared" si="1"/>
        <v>0</v>
      </c>
      <c r="AI30" s="2">
        <f t="shared" si="1"/>
        <v>0</v>
      </c>
      <c r="AJ30" s="2">
        <f t="shared" si="1"/>
        <v>0</v>
      </c>
      <c r="AK30" s="2">
        <f t="shared" si="1"/>
        <v>0</v>
      </c>
    </row>
    <row r="31" spans="1:37" x14ac:dyDescent="0.25">
      <c r="E31" s="2" t="str">
        <f t="shared" si="2"/>
        <v>Valves and Meters</v>
      </c>
      <c r="F31" t="s">
        <v>7</v>
      </c>
      <c r="G31" s="2">
        <f t="shared" si="1"/>
        <v>0</v>
      </c>
      <c r="H31" s="2">
        <f t="shared" si="1"/>
        <v>0</v>
      </c>
      <c r="I31" s="2">
        <f t="shared" si="1"/>
        <v>0</v>
      </c>
      <c r="J31" s="2">
        <f t="shared" si="1"/>
        <v>0</v>
      </c>
      <c r="K31" s="2">
        <f t="shared" si="1"/>
        <v>0</v>
      </c>
      <c r="L31" s="2">
        <f t="shared" si="1"/>
        <v>0</v>
      </c>
      <c r="M31" s="2">
        <f t="shared" si="1"/>
        <v>0</v>
      </c>
      <c r="N31" s="2">
        <f t="shared" si="1"/>
        <v>0</v>
      </c>
      <c r="O31" s="2">
        <f t="shared" si="1"/>
        <v>0</v>
      </c>
      <c r="P31" s="2">
        <f t="shared" si="1"/>
        <v>0</v>
      </c>
      <c r="Q31" s="2">
        <f t="shared" si="1"/>
        <v>0</v>
      </c>
      <c r="R31" s="2">
        <f t="shared" si="1"/>
        <v>0</v>
      </c>
      <c r="S31" s="2">
        <f t="shared" si="1"/>
        <v>0</v>
      </c>
      <c r="T31" s="2">
        <f t="shared" si="1"/>
        <v>0</v>
      </c>
      <c r="U31" s="2">
        <f t="shared" si="1"/>
        <v>0</v>
      </c>
      <c r="V31" s="2">
        <f t="shared" si="1"/>
        <v>0</v>
      </c>
      <c r="W31" s="2">
        <f t="shared" si="1"/>
        <v>0</v>
      </c>
      <c r="X31" s="2">
        <f t="shared" si="1"/>
        <v>0</v>
      </c>
      <c r="Y31" s="2">
        <f t="shared" si="1"/>
        <v>0</v>
      </c>
      <c r="Z31" s="2">
        <f t="shared" si="1"/>
        <v>0</v>
      </c>
      <c r="AA31" s="2">
        <f t="shared" si="1"/>
        <v>0</v>
      </c>
      <c r="AB31" s="2">
        <f t="shared" si="1"/>
        <v>0</v>
      </c>
      <c r="AC31" s="2">
        <f t="shared" si="1"/>
        <v>0</v>
      </c>
      <c r="AD31" s="2">
        <f t="shared" si="1"/>
        <v>0</v>
      </c>
      <c r="AE31" s="2">
        <f t="shared" si="1"/>
        <v>0</v>
      </c>
      <c r="AF31" s="2">
        <f t="shared" si="1"/>
        <v>0</v>
      </c>
      <c r="AG31" s="2">
        <f t="shared" si="1"/>
        <v>0</v>
      </c>
      <c r="AH31" s="2">
        <f t="shared" si="1"/>
        <v>0</v>
      </c>
      <c r="AI31" s="2">
        <f t="shared" si="1"/>
        <v>0</v>
      </c>
      <c r="AJ31" s="2">
        <f t="shared" si="1"/>
        <v>0</v>
      </c>
      <c r="AK31" s="2">
        <f t="shared" si="1"/>
        <v>0</v>
      </c>
    </row>
    <row r="32" spans="1:37" x14ac:dyDescent="0.25">
      <c r="E32" s="2" t="str">
        <f t="shared" si="2"/>
        <v>Temporary Assets</v>
      </c>
      <c r="F32" t="s">
        <v>7</v>
      </c>
      <c r="G32" s="2">
        <f t="shared" si="1"/>
        <v>0</v>
      </c>
      <c r="H32" s="2">
        <f t="shared" si="1"/>
        <v>0</v>
      </c>
      <c r="I32" s="2">
        <f t="shared" si="1"/>
        <v>0</v>
      </c>
      <c r="J32" s="2">
        <f t="shared" si="1"/>
        <v>0</v>
      </c>
      <c r="K32" s="2">
        <f t="shared" si="1"/>
        <v>0</v>
      </c>
      <c r="L32" s="2">
        <f t="shared" si="1"/>
        <v>0</v>
      </c>
      <c r="M32" s="2">
        <f t="shared" si="1"/>
        <v>0</v>
      </c>
      <c r="N32" s="2">
        <f t="shared" si="1"/>
        <v>0</v>
      </c>
      <c r="O32" s="2">
        <f t="shared" si="1"/>
        <v>0</v>
      </c>
      <c r="P32" s="2">
        <f t="shared" si="1"/>
        <v>0</v>
      </c>
      <c r="Q32" s="2">
        <f t="shared" si="1"/>
        <v>0</v>
      </c>
      <c r="R32" s="2">
        <f t="shared" si="1"/>
        <v>0</v>
      </c>
      <c r="S32" s="2">
        <f t="shared" si="1"/>
        <v>0</v>
      </c>
      <c r="T32" s="2">
        <f t="shared" si="1"/>
        <v>0</v>
      </c>
      <c r="U32" s="2">
        <f t="shared" si="1"/>
        <v>0</v>
      </c>
      <c r="V32" s="2">
        <f t="shared" si="1"/>
        <v>0</v>
      </c>
      <c r="W32" s="2">
        <f t="shared" si="1"/>
        <v>0</v>
      </c>
      <c r="X32" s="2">
        <f t="shared" si="1"/>
        <v>0</v>
      </c>
      <c r="Y32" s="2">
        <f t="shared" si="1"/>
        <v>0</v>
      </c>
      <c r="Z32" s="2">
        <f t="shared" si="1"/>
        <v>0</v>
      </c>
      <c r="AA32" s="2">
        <f t="shared" si="1"/>
        <v>0</v>
      </c>
      <c r="AB32" s="2">
        <f t="shared" si="1"/>
        <v>0</v>
      </c>
      <c r="AC32" s="2">
        <f t="shared" si="1"/>
        <v>0</v>
      </c>
      <c r="AD32" s="2">
        <f t="shared" si="1"/>
        <v>0</v>
      </c>
      <c r="AE32" s="2">
        <f t="shared" si="1"/>
        <v>0</v>
      </c>
      <c r="AF32" s="2">
        <f t="shared" si="1"/>
        <v>0</v>
      </c>
      <c r="AG32" s="2">
        <f t="shared" si="1"/>
        <v>0</v>
      </c>
      <c r="AH32" s="2">
        <f t="shared" si="1"/>
        <v>0</v>
      </c>
      <c r="AI32" s="2">
        <f t="shared" si="1"/>
        <v>0</v>
      </c>
      <c r="AJ32" s="2">
        <f t="shared" si="1"/>
        <v>0</v>
      </c>
      <c r="AK32" s="2">
        <f t="shared" si="1"/>
        <v>0</v>
      </c>
    </row>
    <row r="33" spans="1:37" x14ac:dyDescent="0.25">
      <c r="G33" s="2"/>
      <c r="H33" s="2"/>
      <c r="I33" s="2"/>
      <c r="J33" s="2"/>
      <c r="K33" s="2"/>
      <c r="L33" s="2"/>
      <c r="M33" s="2"/>
      <c r="N33" s="2"/>
      <c r="O33" s="2"/>
      <c r="P33" s="2"/>
      <c r="Q33" s="2"/>
    </row>
    <row r="34" spans="1:37" x14ac:dyDescent="0.25">
      <c r="D34" s="3" t="s">
        <v>134</v>
      </c>
      <c r="F34" t="s">
        <v>7</v>
      </c>
      <c r="G34" s="2">
        <f>SUM($G$29:G32)</f>
        <v>151498.39400000003</v>
      </c>
      <c r="H34" s="2">
        <f>SUM($G$29:H32)</f>
        <v>170639.01900000003</v>
      </c>
      <c r="I34" s="2">
        <f>SUM($G$29:I32)</f>
        <v>236405.26900000003</v>
      </c>
      <c r="J34" s="2">
        <f>SUM($G$29:J32)</f>
        <v>266830.26900000003</v>
      </c>
      <c r="K34" s="2">
        <f>SUM($G$29:K32)</f>
        <v>284152.14400000003</v>
      </c>
      <c r="L34" s="2">
        <f>SUM($G$29:L32)</f>
        <v>288777.14400000003</v>
      </c>
      <c r="M34" s="2">
        <f>SUM($G$29:M32)</f>
        <v>293792.76900000003</v>
      </c>
      <c r="N34" s="2">
        <f>SUM($G$29:N32)</f>
        <v>300370.89400000003</v>
      </c>
      <c r="O34" s="2">
        <f>SUM($G$29:O32)</f>
        <v>300370.89400000003</v>
      </c>
      <c r="P34" s="2">
        <f>SUM($G$29:P32)</f>
        <v>308120.89400000003</v>
      </c>
      <c r="Q34" s="2">
        <f>SUM($G$29:Q32)</f>
        <v>344839.64400000003</v>
      </c>
      <c r="R34" s="2">
        <f>SUM($G$29:R32)</f>
        <v>348589.64400000003</v>
      </c>
      <c r="S34" s="2">
        <f>SUM($G$29:S32)</f>
        <v>352339.64400000003</v>
      </c>
      <c r="T34" s="2">
        <f>SUM($G$29:T32)</f>
        <v>356089.64400000003</v>
      </c>
      <c r="U34" s="2">
        <f>SUM($G$29:U32)</f>
        <v>359839.64400000003</v>
      </c>
      <c r="V34" s="2">
        <f>SUM($G$29:V32)</f>
        <v>363589.64400000003</v>
      </c>
      <c r="W34" s="2">
        <f>SUM($G$29:W32)</f>
        <v>367339.64400000003</v>
      </c>
      <c r="X34" s="2">
        <f>SUM($G$29:X32)</f>
        <v>371089.64400000003</v>
      </c>
      <c r="Y34" s="2">
        <f>SUM($G$29:Y32)</f>
        <v>374839.64400000003</v>
      </c>
      <c r="Z34" s="2">
        <f>SUM($G$29:Z32)</f>
        <v>378589.64400000003</v>
      </c>
      <c r="AA34" s="2">
        <f>SUM($G$29:AA32)</f>
        <v>382339.64400000003</v>
      </c>
      <c r="AB34" s="2">
        <f>SUM($G$29:AB32)</f>
        <v>386089.64400000003</v>
      </c>
      <c r="AC34" s="2">
        <f>SUM($G$29:AC32)</f>
        <v>389839.64400000003</v>
      </c>
      <c r="AD34" s="2">
        <f>SUM($G$29:AD32)</f>
        <v>393589.64400000003</v>
      </c>
      <c r="AE34" s="2">
        <f>SUM($G$29:AE32)</f>
        <v>397339.64400000003</v>
      </c>
      <c r="AF34" s="2">
        <f>SUM($G$29:AF32)</f>
        <v>401089.64400000003</v>
      </c>
      <c r="AG34" s="2">
        <f>SUM($G$29:AG32)</f>
        <v>404839.64400000003</v>
      </c>
      <c r="AH34" s="2">
        <f>SUM($G$29:AH32)</f>
        <v>408589.64400000003</v>
      </c>
      <c r="AI34" s="2">
        <f>SUM($G$29:AI32)</f>
        <v>412339.64400000003</v>
      </c>
      <c r="AJ34" s="2">
        <f>SUM($G$29:AJ32)</f>
        <v>416089.64400000003</v>
      </c>
      <c r="AK34" s="2">
        <f>SUM($G$29:AK32)</f>
        <v>419839.64400000003</v>
      </c>
    </row>
    <row r="35" spans="1:37" x14ac:dyDescent="0.25">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x14ac:dyDescent="0.25">
      <c r="A36" s="15">
        <f>'Notes &amp; Assumptions'!A24</f>
        <v>11</v>
      </c>
      <c r="C36" s="1" t="s">
        <v>108</v>
      </c>
      <c r="D36" s="1"/>
    </row>
    <row r="37" spans="1:37" x14ac:dyDescent="0.25">
      <c r="E37" s="2" t="str">
        <f>E7</f>
        <v>Pipes</v>
      </c>
      <c r="F37" t="s">
        <v>7</v>
      </c>
      <c r="G37" s="11"/>
      <c r="H37" s="11">
        <f>H90*3000</f>
        <v>360000</v>
      </c>
      <c r="I37" s="11">
        <f t="shared" ref="I37:AK37" si="3">I90*3000</f>
        <v>365399.99999999994</v>
      </c>
      <c r="J37" s="11">
        <f t="shared" si="3"/>
        <v>370880.99999999988</v>
      </c>
      <c r="K37" s="11">
        <f t="shared" si="3"/>
        <v>376444.21499999985</v>
      </c>
      <c r="L37" s="11">
        <f t="shared" si="3"/>
        <v>382090.87822499982</v>
      </c>
      <c r="M37" s="11">
        <f t="shared" si="3"/>
        <v>387822.24139837478</v>
      </c>
      <c r="N37" s="11">
        <f t="shared" si="3"/>
        <v>393639.57501935039</v>
      </c>
      <c r="O37" s="11">
        <f t="shared" si="3"/>
        <v>399544.16864464059</v>
      </c>
      <c r="P37" s="11">
        <f t="shared" si="3"/>
        <v>405537.33117431018</v>
      </c>
      <c r="Q37" s="11">
        <f t="shared" si="3"/>
        <v>411620.39114192483</v>
      </c>
      <c r="R37" s="11">
        <f t="shared" si="3"/>
        <v>417794.69700905366</v>
      </c>
      <c r="S37" s="11">
        <f t="shared" si="3"/>
        <v>424061.61746418942</v>
      </c>
      <c r="T37" s="11">
        <f t="shared" si="3"/>
        <v>430422.54172615218</v>
      </c>
      <c r="U37" s="11">
        <f t="shared" si="3"/>
        <v>436878.8798520444</v>
      </c>
      <c r="V37" s="11">
        <f t="shared" si="3"/>
        <v>443432.06304982502</v>
      </c>
      <c r="W37" s="11">
        <f t="shared" si="3"/>
        <v>450083.54399557237</v>
      </c>
      <c r="X37" s="11">
        <f t="shared" si="3"/>
        <v>456834.79715550598</v>
      </c>
      <c r="Y37" s="11">
        <f t="shared" si="3"/>
        <v>463687.31911283854</v>
      </c>
      <c r="Z37" s="11">
        <f t="shared" si="3"/>
        <v>470642.62889953109</v>
      </c>
      <c r="AA37" s="11">
        <f t="shared" si="3"/>
        <v>477702.26833302394</v>
      </c>
      <c r="AB37" s="11">
        <f t="shared" si="3"/>
        <v>484867.80235801922</v>
      </c>
      <c r="AC37" s="11">
        <f t="shared" si="3"/>
        <v>492140.81939338945</v>
      </c>
      <c r="AD37" s="11">
        <f t="shared" si="3"/>
        <v>499522.93168429023</v>
      </c>
      <c r="AE37" s="11">
        <f t="shared" si="3"/>
        <v>507015.77565955458</v>
      </c>
      <c r="AF37" s="11">
        <f t="shared" si="3"/>
        <v>514621.01229444786</v>
      </c>
      <c r="AG37" s="11">
        <f t="shared" si="3"/>
        <v>0</v>
      </c>
      <c r="AH37" s="11">
        <f t="shared" si="3"/>
        <v>0</v>
      </c>
      <c r="AI37" s="11">
        <f t="shared" si="3"/>
        <v>0</v>
      </c>
      <c r="AJ37" s="11">
        <f t="shared" si="3"/>
        <v>0</v>
      </c>
      <c r="AK37" s="11">
        <f t="shared" si="3"/>
        <v>0</v>
      </c>
    </row>
    <row r="38" spans="1:37" x14ac:dyDescent="0.25">
      <c r="E38" s="2" t="str">
        <f>E8</f>
        <v>Pumps</v>
      </c>
      <c r="F38" t="s">
        <v>7</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x14ac:dyDescent="0.25">
      <c r="E39" s="2" t="str">
        <f>E9</f>
        <v>Valves and Meters</v>
      </c>
      <c r="F39" t="s">
        <v>7</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x14ac:dyDescent="0.25">
      <c r="E40" s="2" t="str">
        <f>E10</f>
        <v>Temporary Assets</v>
      </c>
      <c r="F40" t="s">
        <v>7</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x14ac:dyDescent="0.25">
      <c r="E41" t="s">
        <v>132</v>
      </c>
      <c r="F41" t="s">
        <v>7</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spans="1:37" x14ac:dyDescent="0.25">
      <c r="G42" s="2">
        <f>SUM(G37:G41)</f>
        <v>0</v>
      </c>
      <c r="H42" s="2">
        <f t="shared" ref="H42:AK42" si="4">SUM(H37:H41)</f>
        <v>360000</v>
      </c>
      <c r="I42" s="2">
        <f t="shared" si="4"/>
        <v>365399.99999999994</v>
      </c>
      <c r="J42" s="2">
        <f t="shared" si="4"/>
        <v>370880.99999999988</v>
      </c>
      <c r="K42" s="2">
        <f t="shared" si="4"/>
        <v>376444.21499999985</v>
      </c>
      <c r="L42" s="2">
        <f t="shared" si="4"/>
        <v>382090.87822499982</v>
      </c>
      <c r="M42" s="2">
        <f t="shared" si="4"/>
        <v>387822.24139837478</v>
      </c>
      <c r="N42" s="2">
        <f t="shared" si="4"/>
        <v>393639.57501935039</v>
      </c>
      <c r="O42" s="2">
        <f t="shared" si="4"/>
        <v>399544.16864464059</v>
      </c>
      <c r="P42" s="2">
        <f t="shared" si="4"/>
        <v>405537.33117431018</v>
      </c>
      <c r="Q42" s="2">
        <f t="shared" si="4"/>
        <v>411620.39114192483</v>
      </c>
      <c r="R42" s="2">
        <f t="shared" si="4"/>
        <v>417794.69700905366</v>
      </c>
      <c r="S42" s="2">
        <f t="shared" si="4"/>
        <v>424061.61746418942</v>
      </c>
      <c r="T42" s="2">
        <f t="shared" si="4"/>
        <v>430422.54172615218</v>
      </c>
      <c r="U42" s="2">
        <f t="shared" si="4"/>
        <v>436878.8798520444</v>
      </c>
      <c r="V42" s="2">
        <f t="shared" si="4"/>
        <v>443432.06304982502</v>
      </c>
      <c r="W42" s="2">
        <f t="shared" si="4"/>
        <v>450083.54399557237</v>
      </c>
      <c r="X42" s="2">
        <f t="shared" si="4"/>
        <v>456834.79715550598</v>
      </c>
      <c r="Y42" s="2">
        <f t="shared" si="4"/>
        <v>463687.31911283854</v>
      </c>
      <c r="Z42" s="2">
        <f t="shared" si="4"/>
        <v>470642.62889953109</v>
      </c>
      <c r="AA42" s="2">
        <f t="shared" si="4"/>
        <v>477702.26833302394</v>
      </c>
      <c r="AB42" s="2">
        <f t="shared" si="4"/>
        <v>484867.80235801922</v>
      </c>
      <c r="AC42" s="2">
        <f t="shared" si="4"/>
        <v>492140.81939338945</v>
      </c>
      <c r="AD42" s="2">
        <f t="shared" si="4"/>
        <v>499522.93168429023</v>
      </c>
      <c r="AE42" s="2">
        <f t="shared" si="4"/>
        <v>507015.77565955458</v>
      </c>
      <c r="AF42" s="2">
        <f t="shared" si="4"/>
        <v>514621.01229444786</v>
      </c>
      <c r="AG42" s="2">
        <f t="shared" si="4"/>
        <v>0</v>
      </c>
      <c r="AH42" s="2">
        <f t="shared" si="4"/>
        <v>0</v>
      </c>
      <c r="AI42" s="2">
        <f t="shared" si="4"/>
        <v>0</v>
      </c>
      <c r="AJ42" s="2">
        <f t="shared" si="4"/>
        <v>0</v>
      </c>
      <c r="AK42" s="2">
        <f t="shared" si="4"/>
        <v>0</v>
      </c>
    </row>
    <row r="43" spans="1:37" x14ac:dyDescent="0.25">
      <c r="G43" s="2"/>
      <c r="H43" s="2"/>
      <c r="I43" s="2"/>
      <c r="J43" s="2"/>
      <c r="K43" s="2"/>
      <c r="L43" s="2"/>
      <c r="M43" s="2"/>
      <c r="N43" s="2"/>
      <c r="O43" s="2"/>
      <c r="P43" s="2"/>
      <c r="Q43" s="2"/>
    </row>
    <row r="44" spans="1:37" x14ac:dyDescent="0.25">
      <c r="D44" s="3" t="s">
        <v>135</v>
      </c>
      <c r="G44" s="2"/>
      <c r="H44" s="2"/>
      <c r="I44" s="2"/>
      <c r="J44" s="2"/>
      <c r="K44" s="2"/>
      <c r="L44" s="2"/>
      <c r="M44" s="2"/>
      <c r="N44" s="2"/>
      <c r="O44" s="2"/>
      <c r="P44" s="2"/>
      <c r="Q44" s="2"/>
    </row>
    <row r="45" spans="1:37" x14ac:dyDescent="0.25">
      <c r="E45" s="2" t="str">
        <f>E37</f>
        <v>Pipes</v>
      </c>
      <c r="F45" t="s">
        <v>7</v>
      </c>
      <c r="G45" s="2">
        <f t="shared" ref="G45:AK48" si="5">G37/$G7+IF((G$2-$G7+1)&gt;0,-INDEX($G37:$AK37,1,(G$2-$G7+1))/$G7,0)</f>
        <v>0</v>
      </c>
      <c r="H45" s="2">
        <f t="shared" si="5"/>
        <v>4500</v>
      </c>
      <c r="I45" s="2">
        <f t="shared" si="5"/>
        <v>4567.4999999999991</v>
      </c>
      <c r="J45" s="2">
        <f t="shared" si="5"/>
        <v>4636.0124999999989</v>
      </c>
      <c r="K45" s="2">
        <f t="shared" si="5"/>
        <v>4705.5526874999978</v>
      </c>
      <c r="L45" s="2">
        <f t="shared" si="5"/>
        <v>4776.1359778124979</v>
      </c>
      <c r="M45" s="2">
        <f t="shared" si="5"/>
        <v>4847.7780174796844</v>
      </c>
      <c r="N45" s="2">
        <f t="shared" si="5"/>
        <v>4920.4946877418797</v>
      </c>
      <c r="O45" s="2">
        <f t="shared" si="5"/>
        <v>4994.3021080580074</v>
      </c>
      <c r="P45" s="2">
        <f t="shared" si="5"/>
        <v>5069.2166396788771</v>
      </c>
      <c r="Q45" s="2">
        <f t="shared" si="5"/>
        <v>5145.2548892740606</v>
      </c>
      <c r="R45" s="2">
        <f t="shared" si="5"/>
        <v>5222.4337126131704</v>
      </c>
      <c r="S45" s="2">
        <f t="shared" si="5"/>
        <v>5300.7702183023675</v>
      </c>
      <c r="T45" s="2">
        <f t="shared" si="5"/>
        <v>5380.2817715769024</v>
      </c>
      <c r="U45" s="2">
        <f t="shared" si="5"/>
        <v>5460.9859981505551</v>
      </c>
      <c r="V45" s="2">
        <f t="shared" si="5"/>
        <v>5542.9007881228126</v>
      </c>
      <c r="W45" s="2">
        <f t="shared" si="5"/>
        <v>5626.044299944655</v>
      </c>
      <c r="X45" s="2">
        <f t="shared" si="5"/>
        <v>5710.4349644438244</v>
      </c>
      <c r="Y45" s="2">
        <f t="shared" si="5"/>
        <v>5796.0914889104815</v>
      </c>
      <c r="Z45" s="2">
        <f t="shared" si="5"/>
        <v>5883.032861244139</v>
      </c>
      <c r="AA45" s="2">
        <f t="shared" si="5"/>
        <v>5971.2783541627996</v>
      </c>
      <c r="AB45" s="2">
        <f t="shared" si="5"/>
        <v>6060.8475294752407</v>
      </c>
      <c r="AC45" s="2">
        <f t="shared" si="5"/>
        <v>6151.7602424173683</v>
      </c>
      <c r="AD45" s="2">
        <f t="shared" si="5"/>
        <v>6244.0366460536279</v>
      </c>
      <c r="AE45" s="2">
        <f t="shared" si="5"/>
        <v>6337.6971957444321</v>
      </c>
      <c r="AF45" s="2">
        <f t="shared" si="5"/>
        <v>6432.7626536805983</v>
      </c>
      <c r="AG45" s="2">
        <f t="shared" si="5"/>
        <v>0</v>
      </c>
      <c r="AH45" s="2">
        <f t="shared" si="5"/>
        <v>0</v>
      </c>
      <c r="AI45" s="2">
        <f t="shared" si="5"/>
        <v>0</v>
      </c>
      <c r="AJ45" s="2">
        <f t="shared" si="5"/>
        <v>0</v>
      </c>
      <c r="AK45" s="2">
        <f t="shared" si="5"/>
        <v>0</v>
      </c>
    </row>
    <row r="46" spans="1:37" x14ac:dyDescent="0.25">
      <c r="E46" s="2" t="str">
        <f t="shared" ref="E46:E48" si="6">E38</f>
        <v>Pumps</v>
      </c>
      <c r="F46" t="s">
        <v>7</v>
      </c>
      <c r="G46" s="2">
        <f t="shared" si="5"/>
        <v>0</v>
      </c>
      <c r="H46" s="2">
        <f t="shared" si="5"/>
        <v>0</v>
      </c>
      <c r="I46" s="2">
        <f t="shared" si="5"/>
        <v>0</v>
      </c>
      <c r="J46" s="2">
        <f t="shared" si="5"/>
        <v>0</v>
      </c>
      <c r="K46" s="2">
        <f t="shared" si="5"/>
        <v>0</v>
      </c>
      <c r="L46" s="2">
        <f t="shared" si="5"/>
        <v>0</v>
      </c>
      <c r="M46" s="2">
        <f t="shared" si="5"/>
        <v>0</v>
      </c>
      <c r="N46" s="2">
        <f t="shared" si="5"/>
        <v>0</v>
      </c>
      <c r="O46" s="2">
        <f t="shared" si="5"/>
        <v>0</v>
      </c>
      <c r="P46" s="2">
        <f t="shared" si="5"/>
        <v>0</v>
      </c>
      <c r="Q46" s="2">
        <f t="shared" si="5"/>
        <v>0</v>
      </c>
      <c r="R46" s="2">
        <f t="shared" si="5"/>
        <v>0</v>
      </c>
      <c r="S46" s="2">
        <f t="shared" si="5"/>
        <v>0</v>
      </c>
      <c r="T46" s="2">
        <f t="shared" si="5"/>
        <v>0</v>
      </c>
      <c r="U46" s="2">
        <f t="shared" si="5"/>
        <v>0</v>
      </c>
      <c r="V46" s="2">
        <f t="shared" si="5"/>
        <v>0</v>
      </c>
      <c r="W46" s="2">
        <f t="shared" si="5"/>
        <v>0</v>
      </c>
      <c r="X46" s="2">
        <f t="shared" si="5"/>
        <v>0</v>
      </c>
      <c r="Y46" s="2">
        <f t="shared" si="5"/>
        <v>0</v>
      </c>
      <c r="Z46" s="2">
        <f t="shared" si="5"/>
        <v>0</v>
      </c>
      <c r="AA46" s="2">
        <f t="shared" si="5"/>
        <v>0</v>
      </c>
      <c r="AB46" s="2">
        <f t="shared" si="5"/>
        <v>0</v>
      </c>
      <c r="AC46" s="2">
        <f t="shared" si="5"/>
        <v>0</v>
      </c>
      <c r="AD46" s="2">
        <f t="shared" si="5"/>
        <v>0</v>
      </c>
      <c r="AE46" s="2">
        <f t="shared" si="5"/>
        <v>0</v>
      </c>
      <c r="AF46" s="2">
        <f t="shared" si="5"/>
        <v>0</v>
      </c>
      <c r="AG46" s="2">
        <f t="shared" si="5"/>
        <v>0</v>
      </c>
      <c r="AH46" s="2">
        <f t="shared" si="5"/>
        <v>0</v>
      </c>
      <c r="AI46" s="2">
        <f t="shared" si="5"/>
        <v>0</v>
      </c>
      <c r="AJ46" s="2">
        <f t="shared" si="5"/>
        <v>0</v>
      </c>
      <c r="AK46" s="2">
        <f t="shared" si="5"/>
        <v>0</v>
      </c>
    </row>
    <row r="47" spans="1:37" x14ac:dyDescent="0.25">
      <c r="E47" s="2" t="str">
        <f t="shared" si="6"/>
        <v>Valves and Meters</v>
      </c>
      <c r="F47" t="s">
        <v>7</v>
      </c>
      <c r="G47" s="2">
        <f t="shared" si="5"/>
        <v>0</v>
      </c>
      <c r="H47" s="2">
        <f t="shared" si="5"/>
        <v>0</v>
      </c>
      <c r="I47" s="2">
        <f t="shared" si="5"/>
        <v>0</v>
      </c>
      <c r="J47" s="2">
        <f t="shared" si="5"/>
        <v>0</v>
      </c>
      <c r="K47" s="2">
        <f t="shared" si="5"/>
        <v>0</v>
      </c>
      <c r="L47" s="2">
        <f t="shared" si="5"/>
        <v>0</v>
      </c>
      <c r="M47" s="2">
        <f t="shared" si="5"/>
        <v>0</v>
      </c>
      <c r="N47" s="2">
        <f t="shared" si="5"/>
        <v>0</v>
      </c>
      <c r="O47" s="2">
        <f t="shared" si="5"/>
        <v>0</v>
      </c>
      <c r="P47" s="2">
        <f t="shared" si="5"/>
        <v>0</v>
      </c>
      <c r="Q47" s="2">
        <f t="shared" si="5"/>
        <v>0</v>
      </c>
      <c r="R47" s="2">
        <f t="shared" si="5"/>
        <v>0</v>
      </c>
      <c r="S47" s="2">
        <f t="shared" si="5"/>
        <v>0</v>
      </c>
      <c r="T47" s="2">
        <f t="shared" si="5"/>
        <v>0</v>
      </c>
      <c r="U47" s="2">
        <f t="shared" si="5"/>
        <v>0</v>
      </c>
      <c r="V47" s="2">
        <f t="shared" si="5"/>
        <v>0</v>
      </c>
      <c r="W47" s="2">
        <f t="shared" si="5"/>
        <v>0</v>
      </c>
      <c r="X47" s="2">
        <f t="shared" si="5"/>
        <v>0</v>
      </c>
      <c r="Y47" s="2">
        <f t="shared" si="5"/>
        <v>0</v>
      </c>
      <c r="Z47" s="2">
        <f t="shared" si="5"/>
        <v>0</v>
      </c>
      <c r="AA47" s="2">
        <f t="shared" si="5"/>
        <v>0</v>
      </c>
      <c r="AB47" s="2">
        <f t="shared" si="5"/>
        <v>0</v>
      </c>
      <c r="AC47" s="2">
        <f t="shared" si="5"/>
        <v>0</v>
      </c>
      <c r="AD47" s="2">
        <f t="shared" si="5"/>
        <v>0</v>
      </c>
      <c r="AE47" s="2">
        <f t="shared" si="5"/>
        <v>0</v>
      </c>
      <c r="AF47" s="2">
        <f t="shared" si="5"/>
        <v>0</v>
      </c>
      <c r="AG47" s="2">
        <f t="shared" si="5"/>
        <v>0</v>
      </c>
      <c r="AH47" s="2">
        <f t="shared" si="5"/>
        <v>0</v>
      </c>
      <c r="AI47" s="2">
        <f t="shared" si="5"/>
        <v>0</v>
      </c>
      <c r="AJ47" s="2">
        <f t="shared" si="5"/>
        <v>0</v>
      </c>
      <c r="AK47" s="2">
        <f t="shared" si="5"/>
        <v>0</v>
      </c>
    </row>
    <row r="48" spans="1:37" x14ac:dyDescent="0.25">
      <c r="E48" s="2" t="str">
        <f t="shared" si="6"/>
        <v>Temporary Assets</v>
      </c>
      <c r="F48" t="s">
        <v>7</v>
      </c>
      <c r="G48" s="2">
        <f t="shared" si="5"/>
        <v>0</v>
      </c>
      <c r="H48" s="2">
        <f t="shared" si="5"/>
        <v>0</v>
      </c>
      <c r="I48" s="2">
        <f t="shared" si="5"/>
        <v>0</v>
      </c>
      <c r="J48" s="2">
        <f t="shared" si="5"/>
        <v>0</v>
      </c>
      <c r="K48" s="2">
        <f t="shared" si="5"/>
        <v>0</v>
      </c>
      <c r="L48" s="2">
        <f t="shared" si="5"/>
        <v>0</v>
      </c>
      <c r="M48" s="2">
        <f t="shared" si="5"/>
        <v>0</v>
      </c>
      <c r="N48" s="2">
        <f t="shared" si="5"/>
        <v>0</v>
      </c>
      <c r="O48" s="2">
        <f t="shared" si="5"/>
        <v>0</v>
      </c>
      <c r="P48" s="2">
        <f t="shared" si="5"/>
        <v>0</v>
      </c>
      <c r="Q48" s="2">
        <f t="shared" si="5"/>
        <v>0</v>
      </c>
      <c r="R48" s="2">
        <f t="shared" si="5"/>
        <v>0</v>
      </c>
      <c r="S48" s="2">
        <f t="shared" si="5"/>
        <v>0</v>
      </c>
      <c r="T48" s="2">
        <f t="shared" si="5"/>
        <v>0</v>
      </c>
      <c r="U48" s="2">
        <f t="shared" si="5"/>
        <v>0</v>
      </c>
      <c r="V48" s="2">
        <f t="shared" si="5"/>
        <v>0</v>
      </c>
      <c r="W48" s="2">
        <f t="shared" si="5"/>
        <v>0</v>
      </c>
      <c r="X48" s="2">
        <f t="shared" si="5"/>
        <v>0</v>
      </c>
      <c r="Y48" s="2">
        <f t="shared" si="5"/>
        <v>0</v>
      </c>
      <c r="Z48" s="2">
        <f t="shared" si="5"/>
        <v>0</v>
      </c>
      <c r="AA48" s="2">
        <f t="shared" si="5"/>
        <v>0</v>
      </c>
      <c r="AB48" s="2">
        <f t="shared" si="5"/>
        <v>0</v>
      </c>
      <c r="AC48" s="2">
        <f t="shared" si="5"/>
        <v>0</v>
      </c>
      <c r="AD48" s="2">
        <f t="shared" si="5"/>
        <v>0</v>
      </c>
      <c r="AE48" s="2">
        <f t="shared" si="5"/>
        <v>0</v>
      </c>
      <c r="AF48" s="2">
        <f t="shared" si="5"/>
        <v>0</v>
      </c>
      <c r="AG48" s="2">
        <f t="shared" si="5"/>
        <v>0</v>
      </c>
      <c r="AH48" s="2">
        <f t="shared" si="5"/>
        <v>0</v>
      </c>
      <c r="AI48" s="2">
        <f t="shared" si="5"/>
        <v>0</v>
      </c>
      <c r="AJ48" s="2">
        <f t="shared" si="5"/>
        <v>0</v>
      </c>
      <c r="AK48" s="2">
        <f t="shared" si="5"/>
        <v>0</v>
      </c>
    </row>
    <row r="49" spans="1:37" x14ac:dyDescent="0.25">
      <c r="G49" s="2"/>
      <c r="H49" s="2"/>
      <c r="I49" s="2"/>
      <c r="J49" s="2"/>
      <c r="K49" s="2"/>
      <c r="L49" s="2"/>
      <c r="M49" s="2"/>
      <c r="N49" s="2"/>
      <c r="O49" s="2"/>
      <c r="P49" s="2"/>
      <c r="Q49" s="2"/>
    </row>
    <row r="50" spans="1:37" x14ac:dyDescent="0.25">
      <c r="D50" s="3" t="s">
        <v>136</v>
      </c>
      <c r="F50" t="s">
        <v>7</v>
      </c>
      <c r="G50" s="2">
        <f>SUM($G$45:G48)</f>
        <v>0</v>
      </c>
      <c r="H50" s="2">
        <f>SUM($G$45:H48)</f>
        <v>4500</v>
      </c>
      <c r="I50" s="2">
        <f>SUM($G$45:I48)</f>
        <v>9067.5</v>
      </c>
      <c r="J50" s="2">
        <f>SUM($G$45:J48)</f>
        <v>13703.512499999999</v>
      </c>
      <c r="K50" s="2">
        <f>SUM($G$45:K48)</f>
        <v>18409.065187499997</v>
      </c>
      <c r="L50" s="2">
        <f>SUM($G$45:L48)</f>
        <v>23185.201165312494</v>
      </c>
      <c r="M50" s="2">
        <f>SUM($G$45:M48)</f>
        <v>28032.97918279218</v>
      </c>
      <c r="N50" s="2">
        <f>SUM($G$45:N48)</f>
        <v>32953.473870534057</v>
      </c>
      <c r="O50" s="2">
        <f>SUM($G$45:O48)</f>
        <v>37947.775978592064</v>
      </c>
      <c r="P50" s="2">
        <f>SUM($G$45:P48)</f>
        <v>43016.992618270939</v>
      </c>
      <c r="Q50" s="2">
        <f>SUM($G$45:Q48)</f>
        <v>48162.247507544998</v>
      </c>
      <c r="R50" s="2">
        <f>SUM($G$45:R48)</f>
        <v>53384.681220158171</v>
      </c>
      <c r="S50" s="2">
        <f>SUM($G$45:S48)</f>
        <v>58685.451438460535</v>
      </c>
      <c r="T50" s="2">
        <f>SUM($G$45:T48)</f>
        <v>64065.733210037441</v>
      </c>
      <c r="U50" s="2">
        <f>SUM($G$45:U48)</f>
        <v>69526.719208187991</v>
      </c>
      <c r="V50" s="2">
        <f>SUM($G$45:V48)</f>
        <v>75069.619996310808</v>
      </c>
      <c r="W50" s="2">
        <f>SUM($G$45:W48)</f>
        <v>80695.664296255462</v>
      </c>
      <c r="X50" s="2">
        <f>SUM($G$45:X48)</f>
        <v>86406.09926069928</v>
      </c>
      <c r="Y50" s="2">
        <f>SUM($G$45:Y48)</f>
        <v>92202.190749609756</v>
      </c>
      <c r="Z50" s="2">
        <f>SUM($G$45:Z48)</f>
        <v>98085.223610853893</v>
      </c>
      <c r="AA50" s="2">
        <f>SUM($G$45:AA48)</f>
        <v>104056.50196501669</v>
      </c>
      <c r="AB50" s="2">
        <f>SUM($G$45:AB48)</f>
        <v>110117.34949449194</v>
      </c>
      <c r="AC50" s="2">
        <f>SUM($G$45:AC48)</f>
        <v>116269.1097369093</v>
      </c>
      <c r="AD50" s="2">
        <f>SUM($G$45:AD48)</f>
        <v>122513.14638296294</v>
      </c>
      <c r="AE50" s="2">
        <f>SUM($G$45:AE48)</f>
        <v>128850.84357870737</v>
      </c>
      <c r="AF50" s="2">
        <f>SUM($G$45:AF48)</f>
        <v>135283.60623238797</v>
      </c>
      <c r="AG50" s="2">
        <f>SUM($G$45:AG48)</f>
        <v>135283.60623238797</v>
      </c>
      <c r="AH50" s="2">
        <f>SUM($G$45:AH48)</f>
        <v>135283.60623238797</v>
      </c>
      <c r="AI50" s="2">
        <f>SUM($G$45:AI48)</f>
        <v>135283.60623238797</v>
      </c>
      <c r="AJ50" s="2">
        <f>SUM($G$45:AJ48)</f>
        <v>135283.60623238797</v>
      </c>
      <c r="AK50" s="2">
        <f>SUM($G$45:AK48)</f>
        <v>135283.60623238797</v>
      </c>
    </row>
    <row r="51" spans="1:37" x14ac:dyDescent="0.25">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x14ac:dyDescent="0.25">
      <c r="A52" s="15">
        <f>'Notes &amp; Assumptions'!A25</f>
        <v>12</v>
      </c>
      <c r="C52" s="1" t="s">
        <v>110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5">
      <c r="E53" t="s">
        <v>110</v>
      </c>
      <c r="F53" t="s">
        <v>7</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5" spans="1:37" x14ac:dyDescent="0.25">
      <c r="C55" s="1" t="s">
        <v>25</v>
      </c>
      <c r="D55" s="1"/>
    </row>
    <row r="56" spans="1:37" x14ac:dyDescent="0.25">
      <c r="A56" s="15">
        <f>'Notes &amp; Assumptions'!A26</f>
        <v>13</v>
      </c>
      <c r="D56" t="s">
        <v>2</v>
      </c>
    </row>
    <row r="57" spans="1:37" x14ac:dyDescent="0.25">
      <c r="E57" s="2" t="str">
        <f>E7</f>
        <v>Pipes</v>
      </c>
      <c r="F57" t="s">
        <v>7</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x14ac:dyDescent="0.25">
      <c r="E58" s="2" t="str">
        <f>E8</f>
        <v>Pumps</v>
      </c>
      <c r="F58" t="s">
        <v>7</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x14ac:dyDescent="0.25">
      <c r="E59" s="2" t="str">
        <f>E9</f>
        <v>Valves and Meters</v>
      </c>
      <c r="F59" t="s">
        <v>7</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x14ac:dyDescent="0.25">
      <c r="E60" t="s">
        <v>132</v>
      </c>
      <c r="F60" t="s">
        <v>7</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x14ac:dyDescent="0.25">
      <c r="G61" s="2">
        <f>SUM(G57:G60)</f>
        <v>0</v>
      </c>
      <c r="H61" s="2">
        <f t="shared" ref="H61:AK61" si="7">SUM(H57:H60)</f>
        <v>0</v>
      </c>
      <c r="I61" s="2">
        <f t="shared" si="7"/>
        <v>0</v>
      </c>
      <c r="J61" s="2">
        <f t="shared" si="7"/>
        <v>0</v>
      </c>
      <c r="K61" s="2">
        <f t="shared" si="7"/>
        <v>0</v>
      </c>
      <c r="L61" s="2">
        <f t="shared" si="7"/>
        <v>0</v>
      </c>
      <c r="M61" s="2">
        <f t="shared" si="7"/>
        <v>0</v>
      </c>
      <c r="N61" s="2">
        <f t="shared" si="7"/>
        <v>0</v>
      </c>
      <c r="O61" s="2">
        <f t="shared" si="7"/>
        <v>0</v>
      </c>
      <c r="P61" s="2">
        <f t="shared" si="7"/>
        <v>0</v>
      </c>
      <c r="Q61" s="2">
        <f t="shared" si="7"/>
        <v>0</v>
      </c>
      <c r="R61" s="2">
        <f t="shared" si="7"/>
        <v>0</v>
      </c>
      <c r="S61" s="2">
        <f t="shared" si="7"/>
        <v>0</v>
      </c>
      <c r="T61" s="2">
        <f t="shared" si="7"/>
        <v>0</v>
      </c>
      <c r="U61" s="2">
        <f t="shared" si="7"/>
        <v>0</v>
      </c>
      <c r="V61" s="2">
        <f t="shared" si="7"/>
        <v>0</v>
      </c>
      <c r="W61" s="2">
        <f t="shared" si="7"/>
        <v>0</v>
      </c>
      <c r="X61" s="2">
        <f t="shared" si="7"/>
        <v>0</v>
      </c>
      <c r="Y61" s="2">
        <f t="shared" si="7"/>
        <v>0</v>
      </c>
      <c r="Z61" s="2">
        <f t="shared" si="7"/>
        <v>0</v>
      </c>
      <c r="AA61" s="2">
        <f t="shared" si="7"/>
        <v>0</v>
      </c>
      <c r="AB61" s="2">
        <f t="shared" si="7"/>
        <v>0</v>
      </c>
      <c r="AC61" s="2">
        <f t="shared" si="7"/>
        <v>0</v>
      </c>
      <c r="AD61" s="2">
        <f t="shared" si="7"/>
        <v>0</v>
      </c>
      <c r="AE61" s="2">
        <f t="shared" si="7"/>
        <v>0</v>
      </c>
      <c r="AF61" s="2">
        <f t="shared" si="7"/>
        <v>0</v>
      </c>
      <c r="AG61" s="2">
        <f t="shared" si="7"/>
        <v>0</v>
      </c>
      <c r="AH61" s="2">
        <f t="shared" si="7"/>
        <v>0</v>
      </c>
      <c r="AI61" s="2">
        <f t="shared" si="7"/>
        <v>0</v>
      </c>
      <c r="AJ61" s="2">
        <f t="shared" si="7"/>
        <v>0</v>
      </c>
      <c r="AK61" s="2">
        <f t="shared" si="7"/>
        <v>0</v>
      </c>
    </row>
    <row r="63" spans="1:37" x14ac:dyDescent="0.25">
      <c r="D63" s="3" t="s">
        <v>137</v>
      </c>
      <c r="G63" s="2"/>
      <c r="H63" s="2"/>
      <c r="I63" s="2"/>
      <c r="J63" s="2"/>
      <c r="K63" s="2"/>
      <c r="L63" s="2"/>
      <c r="M63" s="2"/>
      <c r="N63" s="2"/>
      <c r="O63" s="2"/>
      <c r="P63" s="2"/>
      <c r="Q63" s="2"/>
    </row>
    <row r="64" spans="1:37" x14ac:dyDescent="0.25">
      <c r="E64" s="2" t="str">
        <f>E57</f>
        <v>Pipes</v>
      </c>
      <c r="F64" t="s">
        <v>7</v>
      </c>
      <c r="G64" s="2">
        <f t="shared" ref="G64:AK66" si="8">G57/$G7+IF((G$2-$G7+1)&gt;0,-INDEX($G57:$AK57,1,(G$2-$G7+1))/$G7,0)</f>
        <v>0</v>
      </c>
      <c r="H64" s="2">
        <f t="shared" si="8"/>
        <v>0</v>
      </c>
      <c r="I64" s="2">
        <f t="shared" si="8"/>
        <v>0</v>
      </c>
      <c r="J64" s="2">
        <f t="shared" si="8"/>
        <v>0</v>
      </c>
      <c r="K64" s="2">
        <f t="shared" si="8"/>
        <v>0</v>
      </c>
      <c r="L64" s="2">
        <f t="shared" si="8"/>
        <v>0</v>
      </c>
      <c r="M64" s="2">
        <f t="shared" si="8"/>
        <v>0</v>
      </c>
      <c r="N64" s="2">
        <f t="shared" si="8"/>
        <v>0</v>
      </c>
      <c r="O64" s="2">
        <f t="shared" si="8"/>
        <v>0</v>
      </c>
      <c r="P64" s="2">
        <f t="shared" si="8"/>
        <v>0</v>
      </c>
      <c r="Q64" s="2">
        <f t="shared" si="8"/>
        <v>0</v>
      </c>
      <c r="R64" s="2">
        <f t="shared" si="8"/>
        <v>0</v>
      </c>
      <c r="S64" s="2">
        <f t="shared" si="8"/>
        <v>0</v>
      </c>
      <c r="T64" s="2">
        <f t="shared" si="8"/>
        <v>0</v>
      </c>
      <c r="U64" s="2">
        <f t="shared" si="8"/>
        <v>0</v>
      </c>
      <c r="V64" s="2">
        <f t="shared" si="8"/>
        <v>0</v>
      </c>
      <c r="W64" s="2">
        <f t="shared" si="8"/>
        <v>0</v>
      </c>
      <c r="X64" s="2">
        <f t="shared" si="8"/>
        <v>0</v>
      </c>
      <c r="Y64" s="2">
        <f t="shared" si="8"/>
        <v>0</v>
      </c>
      <c r="Z64" s="2">
        <f t="shared" si="8"/>
        <v>0</v>
      </c>
      <c r="AA64" s="2">
        <f t="shared" si="8"/>
        <v>0</v>
      </c>
      <c r="AB64" s="2">
        <f t="shared" si="8"/>
        <v>0</v>
      </c>
      <c r="AC64" s="2">
        <f t="shared" si="8"/>
        <v>0</v>
      </c>
      <c r="AD64" s="2">
        <f t="shared" si="8"/>
        <v>0</v>
      </c>
      <c r="AE64" s="2">
        <f t="shared" si="8"/>
        <v>0</v>
      </c>
      <c r="AF64" s="2">
        <f t="shared" si="8"/>
        <v>0</v>
      </c>
      <c r="AG64" s="2">
        <f t="shared" si="8"/>
        <v>0</v>
      </c>
      <c r="AH64" s="2">
        <f t="shared" si="8"/>
        <v>0</v>
      </c>
      <c r="AI64" s="2">
        <f t="shared" si="8"/>
        <v>0</v>
      </c>
      <c r="AJ64" s="2">
        <f t="shared" si="8"/>
        <v>0</v>
      </c>
      <c r="AK64" s="2">
        <f t="shared" si="8"/>
        <v>0</v>
      </c>
    </row>
    <row r="65" spans="1:37" x14ac:dyDescent="0.25">
      <c r="E65" s="2" t="str">
        <f t="shared" ref="E65:E66" si="9">E58</f>
        <v>Pumps</v>
      </c>
      <c r="F65" t="s">
        <v>7</v>
      </c>
      <c r="G65" s="2">
        <f t="shared" si="8"/>
        <v>0</v>
      </c>
      <c r="H65" s="2">
        <f t="shared" si="8"/>
        <v>0</v>
      </c>
      <c r="I65" s="2">
        <f t="shared" si="8"/>
        <v>0</v>
      </c>
      <c r="J65" s="2">
        <f t="shared" si="8"/>
        <v>0</v>
      </c>
      <c r="K65" s="2">
        <f t="shared" si="8"/>
        <v>0</v>
      </c>
      <c r="L65" s="2">
        <f t="shared" si="8"/>
        <v>0</v>
      </c>
      <c r="M65" s="2">
        <f t="shared" si="8"/>
        <v>0</v>
      </c>
      <c r="N65" s="2">
        <f t="shared" si="8"/>
        <v>0</v>
      </c>
      <c r="O65" s="2">
        <f t="shared" si="8"/>
        <v>0</v>
      </c>
      <c r="P65" s="2">
        <f t="shared" si="8"/>
        <v>0</v>
      </c>
      <c r="Q65" s="2">
        <f t="shared" si="8"/>
        <v>0</v>
      </c>
      <c r="R65" s="2">
        <f t="shared" si="8"/>
        <v>0</v>
      </c>
      <c r="S65" s="2">
        <f t="shared" si="8"/>
        <v>0</v>
      </c>
      <c r="T65" s="2">
        <f t="shared" si="8"/>
        <v>0</v>
      </c>
      <c r="U65" s="2">
        <f t="shared" si="8"/>
        <v>0</v>
      </c>
      <c r="V65" s="2">
        <f t="shared" si="8"/>
        <v>0</v>
      </c>
      <c r="W65" s="2">
        <f t="shared" si="8"/>
        <v>0</v>
      </c>
      <c r="X65" s="2">
        <f t="shared" si="8"/>
        <v>0</v>
      </c>
      <c r="Y65" s="2">
        <f t="shared" si="8"/>
        <v>0</v>
      </c>
      <c r="Z65" s="2">
        <f t="shared" si="8"/>
        <v>0</v>
      </c>
      <c r="AA65" s="2">
        <f t="shared" si="8"/>
        <v>0</v>
      </c>
      <c r="AB65" s="2">
        <f t="shared" si="8"/>
        <v>0</v>
      </c>
      <c r="AC65" s="2">
        <f t="shared" si="8"/>
        <v>0</v>
      </c>
      <c r="AD65" s="2">
        <f t="shared" si="8"/>
        <v>0</v>
      </c>
      <c r="AE65" s="2">
        <f t="shared" si="8"/>
        <v>0</v>
      </c>
      <c r="AF65" s="2">
        <f t="shared" si="8"/>
        <v>0</v>
      </c>
      <c r="AG65" s="2">
        <f t="shared" si="8"/>
        <v>0</v>
      </c>
      <c r="AH65" s="2">
        <f t="shared" si="8"/>
        <v>0</v>
      </c>
      <c r="AI65" s="2">
        <f t="shared" si="8"/>
        <v>0</v>
      </c>
      <c r="AJ65" s="2">
        <f t="shared" si="8"/>
        <v>0</v>
      </c>
      <c r="AK65" s="2">
        <f t="shared" si="8"/>
        <v>0</v>
      </c>
    </row>
    <row r="66" spans="1:37" x14ac:dyDescent="0.25">
      <c r="E66" s="2" t="str">
        <f t="shared" si="9"/>
        <v>Valves and Meters</v>
      </c>
      <c r="F66" t="s">
        <v>7</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si="8"/>
        <v>0</v>
      </c>
      <c r="AI66" s="2">
        <f t="shared" si="8"/>
        <v>0</v>
      </c>
      <c r="AJ66" s="2">
        <f t="shared" si="8"/>
        <v>0</v>
      </c>
      <c r="AK66" s="2">
        <f t="shared" si="8"/>
        <v>0</v>
      </c>
    </row>
    <row r="68" spans="1:37" x14ac:dyDescent="0.25">
      <c r="D68" s="3" t="s">
        <v>138</v>
      </c>
      <c r="F68" t="s">
        <v>7</v>
      </c>
      <c r="G68" s="2">
        <f>SUM($G$64:G66)</f>
        <v>0</v>
      </c>
      <c r="H68" s="2">
        <f>SUM($G$64:H66)</f>
        <v>0</v>
      </c>
      <c r="I68" s="2">
        <f>SUM($G$64:I66)</f>
        <v>0</v>
      </c>
      <c r="J68" s="2">
        <f>SUM($G$64:J66)</f>
        <v>0</v>
      </c>
      <c r="K68" s="2">
        <f>SUM($G$64:K66)</f>
        <v>0</v>
      </c>
      <c r="L68" s="2">
        <f>SUM($G$64:L66)</f>
        <v>0</v>
      </c>
      <c r="M68" s="2">
        <f>SUM($G$64:M66)</f>
        <v>0</v>
      </c>
      <c r="N68" s="2">
        <f>SUM($G$64:N66)</f>
        <v>0</v>
      </c>
      <c r="O68" s="2">
        <f>SUM($G$64:O66)</f>
        <v>0</v>
      </c>
      <c r="P68" s="2">
        <f>SUM($G$64:P66)</f>
        <v>0</v>
      </c>
      <c r="Q68" s="2">
        <f>SUM($G$64:Q66)</f>
        <v>0</v>
      </c>
      <c r="R68" s="2">
        <f>SUM($G$64:R66)</f>
        <v>0</v>
      </c>
      <c r="S68" s="2">
        <f>SUM($G$64:S66)</f>
        <v>0</v>
      </c>
      <c r="T68" s="2">
        <f>SUM($G$64:T66)</f>
        <v>0</v>
      </c>
      <c r="U68" s="2">
        <f>SUM($G$64:U66)</f>
        <v>0</v>
      </c>
      <c r="V68" s="2">
        <f>SUM($G$64:V66)</f>
        <v>0</v>
      </c>
      <c r="W68" s="2">
        <f>SUM($G$64:W66)</f>
        <v>0</v>
      </c>
      <c r="X68" s="2">
        <f>SUM($G$64:X66)</f>
        <v>0</v>
      </c>
      <c r="Y68" s="2">
        <f>SUM($G$64:Y66)</f>
        <v>0</v>
      </c>
      <c r="Z68" s="2">
        <f>SUM($G$64:Z66)</f>
        <v>0</v>
      </c>
      <c r="AA68" s="2">
        <f>SUM($G$64:AA66)</f>
        <v>0</v>
      </c>
      <c r="AB68" s="2">
        <f>SUM($G$64:AB66)</f>
        <v>0</v>
      </c>
      <c r="AC68" s="2">
        <f>SUM($G$64:AC66)</f>
        <v>0</v>
      </c>
      <c r="AD68" s="2">
        <f>SUM($G$64:AD66)</f>
        <v>0</v>
      </c>
      <c r="AE68" s="2">
        <f>SUM($G$64:AE66)</f>
        <v>0</v>
      </c>
      <c r="AF68" s="2">
        <f>SUM($G$64:AF66)</f>
        <v>0</v>
      </c>
      <c r="AG68" s="2">
        <f>SUM($G$64:AG66)</f>
        <v>0</v>
      </c>
      <c r="AH68" s="2">
        <f>SUM($G$64:AH66)</f>
        <v>0</v>
      </c>
      <c r="AI68" s="2">
        <f>SUM($G$64:AI66)</f>
        <v>0</v>
      </c>
      <c r="AJ68" s="2">
        <f>SUM($G$64:AJ66)</f>
        <v>0</v>
      </c>
      <c r="AK68" s="2">
        <f>SUM($G$64:AK66)</f>
        <v>0</v>
      </c>
    </row>
    <row r="70" spans="1:37" x14ac:dyDescent="0.25">
      <c r="A70" s="15">
        <f>'Notes &amp; Assumptions'!A27</f>
        <v>14</v>
      </c>
      <c r="D70" t="s">
        <v>6</v>
      </c>
    </row>
    <row r="71" spans="1:37" x14ac:dyDescent="0.25">
      <c r="E71" s="2" t="str">
        <f>E7</f>
        <v>Pipes</v>
      </c>
      <c r="F71" t="s">
        <v>7</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x14ac:dyDescent="0.25">
      <c r="E72" s="2" t="str">
        <f>E8</f>
        <v>Pumps</v>
      </c>
      <c r="F72" t="s">
        <v>7</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x14ac:dyDescent="0.25">
      <c r="E73" s="2" t="str">
        <f>E9</f>
        <v>Valves and Meters</v>
      </c>
      <c r="F73" t="s">
        <v>7</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1:37" x14ac:dyDescent="0.25">
      <c r="E74" t="s">
        <v>132</v>
      </c>
      <c r="F74" t="s">
        <v>7</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1:37" x14ac:dyDescent="0.25">
      <c r="G75" s="2">
        <f>SUM(G71:G74)</f>
        <v>0</v>
      </c>
      <c r="H75" s="2">
        <f t="shared" ref="H75:AK75" si="10">SUM(H71:H74)</f>
        <v>0</v>
      </c>
      <c r="I75" s="2">
        <f t="shared" si="10"/>
        <v>0</v>
      </c>
      <c r="J75" s="2">
        <f t="shared" si="10"/>
        <v>0</v>
      </c>
      <c r="K75" s="2">
        <f t="shared" si="10"/>
        <v>0</v>
      </c>
      <c r="L75" s="2">
        <f t="shared" si="10"/>
        <v>0</v>
      </c>
      <c r="M75" s="2">
        <f t="shared" si="10"/>
        <v>0</v>
      </c>
      <c r="N75" s="2">
        <f t="shared" si="10"/>
        <v>0</v>
      </c>
      <c r="O75" s="2">
        <f t="shared" si="10"/>
        <v>0</v>
      </c>
      <c r="P75" s="2">
        <f t="shared" si="10"/>
        <v>0</v>
      </c>
      <c r="Q75" s="2">
        <f t="shared" si="10"/>
        <v>0</v>
      </c>
      <c r="R75" s="2">
        <f t="shared" si="10"/>
        <v>0</v>
      </c>
      <c r="S75" s="2">
        <f t="shared" si="10"/>
        <v>0</v>
      </c>
      <c r="T75" s="2">
        <f t="shared" si="10"/>
        <v>0</v>
      </c>
      <c r="U75" s="2">
        <f t="shared" si="10"/>
        <v>0</v>
      </c>
      <c r="V75" s="2">
        <f t="shared" si="10"/>
        <v>0</v>
      </c>
      <c r="W75" s="2">
        <f t="shared" si="10"/>
        <v>0</v>
      </c>
      <c r="X75" s="2">
        <f t="shared" si="10"/>
        <v>0</v>
      </c>
      <c r="Y75" s="2">
        <f t="shared" si="10"/>
        <v>0</v>
      </c>
      <c r="Z75" s="2">
        <f t="shared" si="10"/>
        <v>0</v>
      </c>
      <c r="AA75" s="2">
        <f t="shared" si="10"/>
        <v>0</v>
      </c>
      <c r="AB75" s="2">
        <f t="shared" si="10"/>
        <v>0</v>
      </c>
      <c r="AC75" s="2">
        <f t="shared" si="10"/>
        <v>0</v>
      </c>
      <c r="AD75" s="2">
        <f t="shared" si="10"/>
        <v>0</v>
      </c>
      <c r="AE75" s="2">
        <f t="shared" si="10"/>
        <v>0</v>
      </c>
      <c r="AF75" s="2">
        <f t="shared" si="10"/>
        <v>0</v>
      </c>
      <c r="AG75" s="2">
        <f t="shared" si="10"/>
        <v>0</v>
      </c>
      <c r="AH75" s="2">
        <f t="shared" si="10"/>
        <v>0</v>
      </c>
      <c r="AI75" s="2">
        <f t="shared" si="10"/>
        <v>0</v>
      </c>
      <c r="AJ75" s="2">
        <f t="shared" si="10"/>
        <v>0</v>
      </c>
      <c r="AK75" s="2">
        <f t="shared" si="10"/>
        <v>0</v>
      </c>
    </row>
    <row r="76" spans="1:37" x14ac:dyDescent="0.25">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x14ac:dyDescent="0.25">
      <c r="D77" s="3" t="s">
        <v>137</v>
      </c>
      <c r="G77" s="2"/>
      <c r="H77" s="2"/>
      <c r="I77" s="2"/>
      <c r="J77" s="2"/>
      <c r="K77" s="2"/>
      <c r="L77" s="2"/>
      <c r="M77" s="2"/>
      <c r="N77" s="2"/>
      <c r="O77" s="2"/>
      <c r="P77" s="2"/>
      <c r="Q77" s="2"/>
    </row>
    <row r="78" spans="1:37" x14ac:dyDescent="0.25">
      <c r="E78" s="2" t="str">
        <f>E71</f>
        <v>Pipes</v>
      </c>
      <c r="F78" t="s">
        <v>7</v>
      </c>
      <c r="G78" s="2">
        <f t="shared" ref="G78:AK80" si="11">G71/$G7+IF((G$2-$G7+1)&gt;0,-INDEX($G71:$AK71,1,(G$2-$G7+1))/$G7,0)</f>
        <v>0</v>
      </c>
      <c r="H78" s="2">
        <f t="shared" si="11"/>
        <v>0</v>
      </c>
      <c r="I78" s="2">
        <f t="shared" si="11"/>
        <v>0</v>
      </c>
      <c r="J78" s="2">
        <f t="shared" si="11"/>
        <v>0</v>
      </c>
      <c r="K78" s="2">
        <f t="shared" si="11"/>
        <v>0</v>
      </c>
      <c r="L78" s="2">
        <f t="shared" si="11"/>
        <v>0</v>
      </c>
      <c r="M78" s="2">
        <f t="shared" si="11"/>
        <v>0</v>
      </c>
      <c r="N78" s="2">
        <f t="shared" si="11"/>
        <v>0</v>
      </c>
      <c r="O78" s="2">
        <f t="shared" si="11"/>
        <v>0</v>
      </c>
      <c r="P78" s="2">
        <f t="shared" si="11"/>
        <v>0</v>
      </c>
      <c r="Q78" s="2">
        <f t="shared" si="11"/>
        <v>0</v>
      </c>
      <c r="R78" s="2">
        <f t="shared" si="11"/>
        <v>0</v>
      </c>
      <c r="S78" s="2">
        <f t="shared" si="11"/>
        <v>0</v>
      </c>
      <c r="T78" s="2">
        <f t="shared" si="11"/>
        <v>0</v>
      </c>
      <c r="U78" s="2">
        <f t="shared" si="11"/>
        <v>0</v>
      </c>
      <c r="V78" s="2">
        <f t="shared" si="11"/>
        <v>0</v>
      </c>
      <c r="W78" s="2">
        <f t="shared" si="11"/>
        <v>0</v>
      </c>
      <c r="X78" s="2">
        <f t="shared" si="11"/>
        <v>0</v>
      </c>
      <c r="Y78" s="2">
        <f t="shared" si="11"/>
        <v>0</v>
      </c>
      <c r="Z78" s="2">
        <f t="shared" si="11"/>
        <v>0</v>
      </c>
      <c r="AA78" s="2">
        <f t="shared" si="11"/>
        <v>0</v>
      </c>
      <c r="AB78" s="2">
        <f t="shared" si="11"/>
        <v>0</v>
      </c>
      <c r="AC78" s="2">
        <f t="shared" si="11"/>
        <v>0</v>
      </c>
      <c r="AD78" s="2">
        <f t="shared" si="11"/>
        <v>0</v>
      </c>
      <c r="AE78" s="2">
        <f t="shared" si="11"/>
        <v>0</v>
      </c>
      <c r="AF78" s="2">
        <f t="shared" si="11"/>
        <v>0</v>
      </c>
      <c r="AG78" s="2">
        <f t="shared" si="11"/>
        <v>0</v>
      </c>
      <c r="AH78" s="2">
        <f t="shared" si="11"/>
        <v>0</v>
      </c>
      <c r="AI78" s="2">
        <f t="shared" si="11"/>
        <v>0</v>
      </c>
      <c r="AJ78" s="2">
        <f t="shared" si="11"/>
        <v>0</v>
      </c>
      <c r="AK78" s="2">
        <f t="shared" si="11"/>
        <v>0</v>
      </c>
    </row>
    <row r="79" spans="1:37" x14ac:dyDescent="0.25">
      <c r="E79" s="2" t="str">
        <f t="shared" ref="E79:E80" si="12">E72</f>
        <v>Pumps</v>
      </c>
      <c r="F79" t="s">
        <v>7</v>
      </c>
      <c r="G79" s="2">
        <f t="shared" si="11"/>
        <v>0</v>
      </c>
      <c r="H79" s="2">
        <f t="shared" si="11"/>
        <v>0</v>
      </c>
      <c r="I79" s="2">
        <f t="shared" si="11"/>
        <v>0</v>
      </c>
      <c r="J79" s="2">
        <f t="shared" si="11"/>
        <v>0</v>
      </c>
      <c r="K79" s="2">
        <f t="shared" si="11"/>
        <v>0</v>
      </c>
      <c r="L79" s="2">
        <f t="shared" si="11"/>
        <v>0</v>
      </c>
      <c r="M79" s="2">
        <f t="shared" si="11"/>
        <v>0</v>
      </c>
      <c r="N79" s="2">
        <f t="shared" si="11"/>
        <v>0</v>
      </c>
      <c r="O79" s="2">
        <f t="shared" si="11"/>
        <v>0</v>
      </c>
      <c r="P79" s="2">
        <f t="shared" si="11"/>
        <v>0</v>
      </c>
      <c r="Q79" s="2">
        <f t="shared" si="11"/>
        <v>0</v>
      </c>
      <c r="R79" s="2">
        <f t="shared" si="11"/>
        <v>0</v>
      </c>
      <c r="S79" s="2">
        <f t="shared" si="11"/>
        <v>0</v>
      </c>
      <c r="T79" s="2">
        <f t="shared" si="11"/>
        <v>0</v>
      </c>
      <c r="U79" s="2">
        <f t="shared" si="11"/>
        <v>0</v>
      </c>
      <c r="V79" s="2">
        <f t="shared" si="11"/>
        <v>0</v>
      </c>
      <c r="W79" s="2">
        <f t="shared" si="11"/>
        <v>0</v>
      </c>
      <c r="X79" s="2">
        <f t="shared" si="11"/>
        <v>0</v>
      </c>
      <c r="Y79" s="2">
        <f t="shared" si="11"/>
        <v>0</v>
      </c>
      <c r="Z79" s="2">
        <f t="shared" si="11"/>
        <v>0</v>
      </c>
      <c r="AA79" s="2">
        <f t="shared" si="11"/>
        <v>0</v>
      </c>
      <c r="AB79" s="2">
        <f t="shared" si="11"/>
        <v>0</v>
      </c>
      <c r="AC79" s="2">
        <f t="shared" si="11"/>
        <v>0</v>
      </c>
      <c r="AD79" s="2">
        <f t="shared" si="11"/>
        <v>0</v>
      </c>
      <c r="AE79" s="2">
        <f t="shared" si="11"/>
        <v>0</v>
      </c>
      <c r="AF79" s="2">
        <f t="shared" si="11"/>
        <v>0</v>
      </c>
      <c r="AG79" s="2">
        <f t="shared" si="11"/>
        <v>0</v>
      </c>
      <c r="AH79" s="2">
        <f t="shared" si="11"/>
        <v>0</v>
      </c>
      <c r="AI79" s="2">
        <f t="shared" si="11"/>
        <v>0</v>
      </c>
      <c r="AJ79" s="2">
        <f t="shared" si="11"/>
        <v>0</v>
      </c>
      <c r="AK79" s="2">
        <f t="shared" si="11"/>
        <v>0</v>
      </c>
    </row>
    <row r="80" spans="1:37" x14ac:dyDescent="0.25">
      <c r="E80" s="2" t="str">
        <f t="shared" si="12"/>
        <v>Valves and Meters</v>
      </c>
      <c r="F80" t="s">
        <v>7</v>
      </c>
      <c r="G80" s="2">
        <f t="shared" si="11"/>
        <v>0</v>
      </c>
      <c r="H80" s="2">
        <f t="shared" si="11"/>
        <v>0</v>
      </c>
      <c r="I80" s="2">
        <f t="shared" si="11"/>
        <v>0</v>
      </c>
      <c r="J80" s="2">
        <f t="shared" si="11"/>
        <v>0</v>
      </c>
      <c r="K80" s="2">
        <f t="shared" si="11"/>
        <v>0</v>
      </c>
      <c r="L80" s="2">
        <f t="shared" si="11"/>
        <v>0</v>
      </c>
      <c r="M80" s="2">
        <f t="shared" si="11"/>
        <v>0</v>
      </c>
      <c r="N80" s="2">
        <f t="shared" si="11"/>
        <v>0</v>
      </c>
      <c r="O80" s="2">
        <f t="shared" si="11"/>
        <v>0</v>
      </c>
      <c r="P80" s="2">
        <f t="shared" si="11"/>
        <v>0</v>
      </c>
      <c r="Q80" s="2">
        <f t="shared" si="11"/>
        <v>0</v>
      </c>
      <c r="R80" s="2">
        <f t="shared" si="11"/>
        <v>0</v>
      </c>
      <c r="S80" s="2">
        <f t="shared" si="11"/>
        <v>0</v>
      </c>
      <c r="T80" s="2">
        <f t="shared" si="11"/>
        <v>0</v>
      </c>
      <c r="U80" s="2">
        <f t="shared" si="11"/>
        <v>0</v>
      </c>
      <c r="V80" s="2">
        <f t="shared" si="11"/>
        <v>0</v>
      </c>
      <c r="W80" s="2">
        <f t="shared" si="11"/>
        <v>0</v>
      </c>
      <c r="X80" s="2">
        <f t="shared" si="11"/>
        <v>0</v>
      </c>
      <c r="Y80" s="2">
        <f t="shared" si="11"/>
        <v>0</v>
      </c>
      <c r="Z80" s="2">
        <f t="shared" si="11"/>
        <v>0</v>
      </c>
      <c r="AA80" s="2">
        <f t="shared" si="11"/>
        <v>0</v>
      </c>
      <c r="AB80" s="2">
        <f t="shared" si="11"/>
        <v>0</v>
      </c>
      <c r="AC80" s="2">
        <f t="shared" si="11"/>
        <v>0</v>
      </c>
      <c r="AD80" s="2">
        <f t="shared" si="11"/>
        <v>0</v>
      </c>
      <c r="AE80" s="2">
        <f t="shared" si="11"/>
        <v>0</v>
      </c>
      <c r="AF80" s="2">
        <f t="shared" si="11"/>
        <v>0</v>
      </c>
      <c r="AG80" s="2">
        <f t="shared" si="11"/>
        <v>0</v>
      </c>
      <c r="AH80" s="2">
        <f t="shared" si="11"/>
        <v>0</v>
      </c>
      <c r="AI80" s="2">
        <f t="shared" si="11"/>
        <v>0</v>
      </c>
      <c r="AJ80" s="2">
        <f t="shared" si="11"/>
        <v>0</v>
      </c>
      <c r="AK80" s="2">
        <f t="shared" si="11"/>
        <v>0</v>
      </c>
    </row>
    <row r="82" spans="1:37" x14ac:dyDescent="0.25">
      <c r="D82" s="3" t="s">
        <v>138</v>
      </c>
      <c r="F82" t="s">
        <v>7</v>
      </c>
      <c r="G82" s="2">
        <f>SUM($G$77:G80)</f>
        <v>0</v>
      </c>
      <c r="H82" s="2">
        <f>SUM($G$77:H80)</f>
        <v>0</v>
      </c>
      <c r="I82" s="2">
        <f>SUM($G$77:I80)</f>
        <v>0</v>
      </c>
      <c r="J82" s="2">
        <f>SUM($G$77:J80)</f>
        <v>0</v>
      </c>
      <c r="K82" s="2">
        <f>SUM($G$77:K80)</f>
        <v>0</v>
      </c>
      <c r="L82" s="2">
        <f>SUM($G$77:L80)</f>
        <v>0</v>
      </c>
      <c r="M82" s="2">
        <f>SUM($G$77:M80)</f>
        <v>0</v>
      </c>
      <c r="N82" s="2">
        <f>SUM($G$77:N80)</f>
        <v>0</v>
      </c>
      <c r="O82" s="2">
        <f>SUM($G$77:O80)</f>
        <v>0</v>
      </c>
      <c r="P82" s="2">
        <f>SUM($G$77:P80)</f>
        <v>0</v>
      </c>
      <c r="Q82" s="2">
        <f>SUM($G$77:Q80)</f>
        <v>0</v>
      </c>
      <c r="R82" s="2">
        <f>SUM($G$77:R80)</f>
        <v>0</v>
      </c>
      <c r="S82" s="2">
        <f>SUM($G$77:S80)</f>
        <v>0</v>
      </c>
      <c r="T82" s="2">
        <f>SUM($G$77:T80)</f>
        <v>0</v>
      </c>
      <c r="U82" s="2">
        <f>SUM($G$77:U80)</f>
        <v>0</v>
      </c>
      <c r="V82" s="2">
        <f>SUM($G$77:V80)</f>
        <v>0</v>
      </c>
      <c r="W82" s="2">
        <f>SUM($G$77:W80)</f>
        <v>0</v>
      </c>
      <c r="X82" s="2">
        <f>SUM($G$77:X80)</f>
        <v>0</v>
      </c>
      <c r="Y82" s="2">
        <f>SUM($G$77:Y80)</f>
        <v>0</v>
      </c>
      <c r="Z82" s="2">
        <f>SUM($G$77:Z80)</f>
        <v>0</v>
      </c>
      <c r="AA82" s="2">
        <f>SUM($G$77:AA80)</f>
        <v>0</v>
      </c>
      <c r="AB82" s="2">
        <f>SUM($G$77:AB80)</f>
        <v>0</v>
      </c>
      <c r="AC82" s="2">
        <f>SUM($G$77:AC80)</f>
        <v>0</v>
      </c>
      <c r="AD82" s="2">
        <f>SUM($G$77:AD80)</f>
        <v>0</v>
      </c>
      <c r="AE82" s="2">
        <f>SUM($G$77:AE80)</f>
        <v>0</v>
      </c>
      <c r="AF82" s="2">
        <f>SUM($G$77:AF80)</f>
        <v>0</v>
      </c>
      <c r="AG82" s="2">
        <f>SUM($G$77:AG80)</f>
        <v>0</v>
      </c>
      <c r="AH82" s="2">
        <f>SUM($G$77:AH80)</f>
        <v>0</v>
      </c>
      <c r="AI82" s="2">
        <f>SUM($G$77:AI80)</f>
        <v>0</v>
      </c>
      <c r="AJ82" s="2">
        <f>SUM($G$77:AJ80)</f>
        <v>0</v>
      </c>
      <c r="AK82" s="2">
        <f>SUM($G$77:AK80)</f>
        <v>0</v>
      </c>
    </row>
    <row r="83" spans="1:37" x14ac:dyDescent="0.25">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x14ac:dyDescent="0.25">
      <c r="D84" t="s">
        <v>139</v>
      </c>
      <c r="F84" t="s">
        <v>7</v>
      </c>
      <c r="G84" s="2">
        <f t="shared" ref="G84:AK84" si="13">G61-G75</f>
        <v>0</v>
      </c>
      <c r="H84" s="2">
        <f t="shared" si="13"/>
        <v>0</v>
      </c>
      <c r="I84" s="2">
        <f t="shared" si="13"/>
        <v>0</v>
      </c>
      <c r="J84" s="2">
        <f t="shared" si="13"/>
        <v>0</v>
      </c>
      <c r="K84" s="2">
        <f t="shared" si="13"/>
        <v>0</v>
      </c>
      <c r="L84" s="2">
        <f t="shared" si="13"/>
        <v>0</v>
      </c>
      <c r="M84" s="2">
        <f t="shared" si="13"/>
        <v>0</v>
      </c>
      <c r="N84" s="2">
        <f t="shared" si="13"/>
        <v>0</v>
      </c>
      <c r="O84" s="2">
        <f t="shared" si="13"/>
        <v>0</v>
      </c>
      <c r="P84" s="2">
        <f t="shared" si="13"/>
        <v>0</v>
      </c>
      <c r="Q84" s="2">
        <f t="shared" si="13"/>
        <v>0</v>
      </c>
      <c r="R84" s="2">
        <f t="shared" si="13"/>
        <v>0</v>
      </c>
      <c r="S84" s="2">
        <f t="shared" si="13"/>
        <v>0</v>
      </c>
      <c r="T84" s="2">
        <f t="shared" si="13"/>
        <v>0</v>
      </c>
      <c r="U84" s="2">
        <f t="shared" si="13"/>
        <v>0</v>
      </c>
      <c r="V84" s="2">
        <f t="shared" si="13"/>
        <v>0</v>
      </c>
      <c r="W84" s="2">
        <f t="shared" si="13"/>
        <v>0</v>
      </c>
      <c r="X84" s="2">
        <f t="shared" si="13"/>
        <v>0</v>
      </c>
      <c r="Y84" s="2">
        <f t="shared" si="13"/>
        <v>0</v>
      </c>
      <c r="Z84" s="2">
        <f t="shared" si="13"/>
        <v>0</v>
      </c>
      <c r="AA84" s="2">
        <f t="shared" si="13"/>
        <v>0</v>
      </c>
      <c r="AB84" s="2">
        <f t="shared" si="13"/>
        <v>0</v>
      </c>
      <c r="AC84" s="2">
        <f t="shared" si="13"/>
        <v>0</v>
      </c>
      <c r="AD84" s="2">
        <f t="shared" si="13"/>
        <v>0</v>
      </c>
      <c r="AE84" s="2">
        <f t="shared" si="13"/>
        <v>0</v>
      </c>
      <c r="AF84" s="2">
        <f t="shared" si="13"/>
        <v>0</v>
      </c>
      <c r="AG84" s="2">
        <f t="shared" si="13"/>
        <v>0</v>
      </c>
      <c r="AH84" s="2">
        <f t="shared" si="13"/>
        <v>0</v>
      </c>
      <c r="AI84" s="2">
        <f t="shared" si="13"/>
        <v>0</v>
      </c>
      <c r="AJ84" s="2">
        <f t="shared" si="13"/>
        <v>0</v>
      </c>
      <c r="AK84" s="2">
        <f t="shared" si="13"/>
        <v>0</v>
      </c>
    </row>
    <row r="85" spans="1:37" x14ac:dyDescent="0.25">
      <c r="D85" t="s">
        <v>140</v>
      </c>
      <c r="F85" t="s">
        <v>7</v>
      </c>
      <c r="G85" s="2">
        <f t="shared" ref="G85:AK85" si="14">-G68+G82</f>
        <v>0</v>
      </c>
      <c r="H85" s="2">
        <f t="shared" si="14"/>
        <v>0</v>
      </c>
      <c r="I85" s="2">
        <f t="shared" si="14"/>
        <v>0</v>
      </c>
      <c r="J85" s="2">
        <f t="shared" si="14"/>
        <v>0</v>
      </c>
      <c r="K85" s="2">
        <f t="shared" si="14"/>
        <v>0</v>
      </c>
      <c r="L85" s="2">
        <f t="shared" si="14"/>
        <v>0</v>
      </c>
      <c r="M85" s="2">
        <f t="shared" si="14"/>
        <v>0</v>
      </c>
      <c r="N85" s="2">
        <f t="shared" si="14"/>
        <v>0</v>
      </c>
      <c r="O85" s="2">
        <f t="shared" si="14"/>
        <v>0</v>
      </c>
      <c r="P85" s="2">
        <f t="shared" si="14"/>
        <v>0</v>
      </c>
      <c r="Q85" s="2">
        <f t="shared" si="14"/>
        <v>0</v>
      </c>
      <c r="R85" s="2">
        <f t="shared" si="14"/>
        <v>0</v>
      </c>
      <c r="S85" s="2">
        <f t="shared" si="14"/>
        <v>0</v>
      </c>
      <c r="T85" s="2">
        <f t="shared" si="14"/>
        <v>0</v>
      </c>
      <c r="U85" s="2">
        <f t="shared" si="14"/>
        <v>0</v>
      </c>
      <c r="V85" s="2">
        <f t="shared" si="14"/>
        <v>0</v>
      </c>
      <c r="W85" s="2">
        <f t="shared" si="14"/>
        <v>0</v>
      </c>
      <c r="X85" s="2">
        <f t="shared" si="14"/>
        <v>0</v>
      </c>
      <c r="Y85" s="2">
        <f t="shared" si="14"/>
        <v>0</v>
      </c>
      <c r="Z85" s="2">
        <f t="shared" si="14"/>
        <v>0</v>
      </c>
      <c r="AA85" s="2">
        <f t="shared" si="14"/>
        <v>0</v>
      </c>
      <c r="AB85" s="2">
        <f t="shared" si="14"/>
        <v>0</v>
      </c>
      <c r="AC85" s="2">
        <f t="shared" si="14"/>
        <v>0</v>
      </c>
      <c r="AD85" s="2">
        <f t="shared" si="14"/>
        <v>0</v>
      </c>
      <c r="AE85" s="2">
        <f t="shared" si="14"/>
        <v>0</v>
      </c>
      <c r="AF85" s="2">
        <f t="shared" si="14"/>
        <v>0</v>
      </c>
      <c r="AG85" s="2">
        <f t="shared" si="14"/>
        <v>0</v>
      </c>
      <c r="AH85" s="2">
        <f t="shared" si="14"/>
        <v>0</v>
      </c>
      <c r="AI85" s="2">
        <f t="shared" si="14"/>
        <v>0</v>
      </c>
      <c r="AJ85" s="2">
        <f t="shared" si="14"/>
        <v>0</v>
      </c>
      <c r="AK85" s="2">
        <f t="shared" si="14"/>
        <v>0</v>
      </c>
    </row>
    <row r="87" spans="1:37" x14ac:dyDescent="0.25">
      <c r="C87" s="1" t="str">
        <f>"Incremental "&amp;G4&amp;" Service Revenue"</f>
        <v>Incremental Water Supply Service Revenue</v>
      </c>
      <c r="D87" s="1"/>
    </row>
    <row r="88" spans="1:37" x14ac:dyDescent="0.25">
      <c r="C88" s="1"/>
      <c r="D88" s="1"/>
    </row>
    <row r="89" spans="1:37" x14ac:dyDescent="0.25">
      <c r="C89" s="1"/>
      <c r="D89" s="3" t="s">
        <v>60</v>
      </c>
      <c r="H89" s="2"/>
      <c r="I89" s="2"/>
      <c r="J89" s="2"/>
      <c r="K89" s="2"/>
      <c r="L89" s="2"/>
      <c r="M89" s="2"/>
      <c r="N89" s="2"/>
      <c r="O89" s="2"/>
      <c r="P89" s="2"/>
      <c r="Q89" s="2"/>
      <c r="R89" s="2"/>
      <c r="S89" s="2"/>
      <c r="T89" s="2"/>
      <c r="U89" s="2"/>
      <c r="V89" s="2"/>
      <c r="W89" s="2"/>
      <c r="X89" s="2"/>
      <c r="Y89" s="2"/>
      <c r="Z89" s="2"/>
      <c r="AA89" s="2"/>
      <c r="AB89" s="2"/>
      <c r="AC89" s="2"/>
      <c r="AD89" s="2"/>
      <c r="AE89" s="2"/>
      <c r="AF89" s="2"/>
    </row>
    <row r="90" spans="1:37" x14ac:dyDescent="0.25">
      <c r="A90" s="15">
        <f>'Notes &amp; Assumptions'!A28</f>
        <v>15</v>
      </c>
      <c r="C90" s="1"/>
      <c r="D90" s="1"/>
      <c r="E90" t="s">
        <v>88</v>
      </c>
      <c r="F90" t="s">
        <v>3</v>
      </c>
      <c r="H90" s="11">
        <v>120</v>
      </c>
      <c r="I90" s="11">
        <f>H90*1.015</f>
        <v>121.79999999999998</v>
      </c>
      <c r="J90" s="11">
        <f t="shared" ref="J90:AF90" si="15">I90*1.015</f>
        <v>123.62699999999997</v>
      </c>
      <c r="K90" s="11">
        <f t="shared" si="15"/>
        <v>125.48140499999995</v>
      </c>
      <c r="L90" s="11">
        <f t="shared" si="15"/>
        <v>127.36362607499994</v>
      </c>
      <c r="M90" s="11">
        <f t="shared" si="15"/>
        <v>129.27408046612493</v>
      </c>
      <c r="N90" s="11">
        <f t="shared" si="15"/>
        <v>131.2131916731168</v>
      </c>
      <c r="O90" s="11">
        <f t="shared" si="15"/>
        <v>133.18138954821353</v>
      </c>
      <c r="P90" s="11">
        <f t="shared" si="15"/>
        <v>135.17911039143672</v>
      </c>
      <c r="Q90" s="11">
        <f t="shared" si="15"/>
        <v>137.20679704730827</v>
      </c>
      <c r="R90" s="11">
        <f t="shared" si="15"/>
        <v>139.26489900301789</v>
      </c>
      <c r="S90" s="11">
        <f t="shared" si="15"/>
        <v>141.35387248806313</v>
      </c>
      <c r="T90" s="11">
        <f t="shared" si="15"/>
        <v>143.47418057538405</v>
      </c>
      <c r="U90" s="11">
        <f t="shared" si="15"/>
        <v>145.62629328401479</v>
      </c>
      <c r="V90" s="11">
        <f t="shared" si="15"/>
        <v>147.81068768327501</v>
      </c>
      <c r="W90" s="11">
        <f t="shared" si="15"/>
        <v>150.02784799852412</v>
      </c>
      <c r="X90" s="11">
        <f t="shared" si="15"/>
        <v>152.27826571850198</v>
      </c>
      <c r="Y90" s="11">
        <f t="shared" si="15"/>
        <v>154.56243970427951</v>
      </c>
      <c r="Z90" s="11">
        <f t="shared" si="15"/>
        <v>156.88087629984369</v>
      </c>
      <c r="AA90" s="11">
        <f t="shared" si="15"/>
        <v>159.23408944434132</v>
      </c>
      <c r="AB90" s="11">
        <f t="shared" si="15"/>
        <v>161.62260078600642</v>
      </c>
      <c r="AC90" s="11">
        <f t="shared" si="15"/>
        <v>164.04693979779648</v>
      </c>
      <c r="AD90" s="11">
        <f t="shared" si="15"/>
        <v>166.50764389476342</v>
      </c>
      <c r="AE90" s="11">
        <f t="shared" si="15"/>
        <v>169.00525855318486</v>
      </c>
      <c r="AF90" s="11">
        <f t="shared" si="15"/>
        <v>171.54033743148261</v>
      </c>
    </row>
    <row r="91" spans="1:37" x14ac:dyDescent="0.25">
      <c r="C91" s="1"/>
      <c r="D91" s="1"/>
      <c r="E91" t="s">
        <v>61</v>
      </c>
      <c r="F91" t="s">
        <v>3</v>
      </c>
      <c r="H91" s="2">
        <f>G91+H90</f>
        <v>120</v>
      </c>
      <c r="I91" s="2">
        <f t="shared" ref="I91:AK91" si="16">H91+I90</f>
        <v>241.79999999999998</v>
      </c>
      <c r="J91" s="2">
        <f t="shared" si="16"/>
        <v>365.42699999999996</v>
      </c>
      <c r="K91" s="2">
        <f t="shared" si="16"/>
        <v>490.9084049999999</v>
      </c>
      <c r="L91" s="2">
        <f t="shared" si="16"/>
        <v>618.27203107499986</v>
      </c>
      <c r="M91" s="2">
        <f t="shared" si="16"/>
        <v>747.54611154112479</v>
      </c>
      <c r="N91" s="2">
        <f t="shared" si="16"/>
        <v>878.75930321424153</v>
      </c>
      <c r="O91" s="2">
        <f t="shared" si="16"/>
        <v>1011.940692762455</v>
      </c>
      <c r="P91" s="2">
        <f t="shared" si="16"/>
        <v>1147.1198031538918</v>
      </c>
      <c r="Q91" s="2">
        <f t="shared" si="16"/>
        <v>1284.3266002012001</v>
      </c>
      <c r="R91" s="2">
        <f t="shared" si="16"/>
        <v>1423.5914992042181</v>
      </c>
      <c r="S91" s="2">
        <f t="shared" si="16"/>
        <v>1564.9453716922812</v>
      </c>
      <c r="T91" s="2">
        <f t="shared" si="16"/>
        <v>1708.4195522676653</v>
      </c>
      <c r="U91" s="2">
        <f t="shared" si="16"/>
        <v>1854.04584555168</v>
      </c>
      <c r="V91" s="2">
        <f t="shared" si="16"/>
        <v>2001.8565332349551</v>
      </c>
      <c r="W91" s="2">
        <f t="shared" si="16"/>
        <v>2151.8843812334794</v>
      </c>
      <c r="X91" s="2">
        <f t="shared" si="16"/>
        <v>2304.1626469519815</v>
      </c>
      <c r="Y91" s="2">
        <f t="shared" si="16"/>
        <v>2458.7250866562608</v>
      </c>
      <c r="Z91" s="2">
        <f t="shared" si="16"/>
        <v>2615.6059629561046</v>
      </c>
      <c r="AA91" s="2">
        <f t="shared" si="16"/>
        <v>2774.840052400446</v>
      </c>
      <c r="AB91" s="2">
        <f t="shared" si="16"/>
        <v>2936.4626531864524</v>
      </c>
      <c r="AC91" s="2">
        <f t="shared" si="16"/>
        <v>3100.5095929842487</v>
      </c>
      <c r="AD91" s="2">
        <f t="shared" si="16"/>
        <v>3267.0172368790122</v>
      </c>
      <c r="AE91" s="2">
        <f t="shared" si="16"/>
        <v>3436.022495432197</v>
      </c>
      <c r="AF91" s="2">
        <f t="shared" si="16"/>
        <v>3607.5628328636794</v>
      </c>
      <c r="AG91" s="2">
        <f>AF91+AG90</f>
        <v>3607.5628328636794</v>
      </c>
      <c r="AH91" s="2">
        <f t="shared" si="16"/>
        <v>3607.5628328636794</v>
      </c>
      <c r="AI91" s="2">
        <f t="shared" si="16"/>
        <v>3607.5628328636794</v>
      </c>
      <c r="AJ91" s="2">
        <f t="shared" si="16"/>
        <v>3607.5628328636794</v>
      </c>
      <c r="AK91" s="2">
        <f t="shared" si="16"/>
        <v>3607.5628328636794</v>
      </c>
    </row>
    <row r="92" spans="1:37" x14ac:dyDescent="0.25">
      <c r="A92" s="15">
        <f>'Notes &amp; Assumptions'!A29</f>
        <v>16</v>
      </c>
      <c r="C92" s="1"/>
      <c r="D92" s="1"/>
      <c r="E92" t="s">
        <v>62</v>
      </c>
      <c r="F92" t="s">
        <v>3</v>
      </c>
      <c r="G92" s="11">
        <v>1</v>
      </c>
    </row>
    <row r="93" spans="1:37" x14ac:dyDescent="0.25">
      <c r="C93" s="1"/>
      <c r="D93" s="1"/>
      <c r="E93" t="s">
        <v>89</v>
      </c>
      <c r="F93" t="s">
        <v>3</v>
      </c>
      <c r="H93" s="26">
        <f>H90*$G92</f>
        <v>120</v>
      </c>
      <c r="I93" s="26">
        <f t="shared" ref="I93:AK93" si="17">I90*$G92</f>
        <v>121.79999999999998</v>
      </c>
      <c r="J93" s="26">
        <f t="shared" si="17"/>
        <v>123.62699999999997</v>
      </c>
      <c r="K93" s="26">
        <f t="shared" si="17"/>
        <v>125.48140499999995</v>
      </c>
      <c r="L93" s="26">
        <f t="shared" si="17"/>
        <v>127.36362607499994</v>
      </c>
      <c r="M93" s="26">
        <f t="shared" si="17"/>
        <v>129.27408046612493</v>
      </c>
      <c r="N93" s="26">
        <f t="shared" si="17"/>
        <v>131.2131916731168</v>
      </c>
      <c r="O93" s="26">
        <f t="shared" si="17"/>
        <v>133.18138954821353</v>
      </c>
      <c r="P93" s="26">
        <f t="shared" si="17"/>
        <v>135.17911039143672</v>
      </c>
      <c r="Q93" s="26">
        <f t="shared" si="17"/>
        <v>137.20679704730827</v>
      </c>
      <c r="R93" s="26">
        <f t="shared" si="17"/>
        <v>139.26489900301789</v>
      </c>
      <c r="S93" s="26">
        <f t="shared" si="17"/>
        <v>141.35387248806313</v>
      </c>
      <c r="T93" s="26">
        <f t="shared" si="17"/>
        <v>143.47418057538405</v>
      </c>
      <c r="U93" s="26">
        <f t="shared" si="17"/>
        <v>145.62629328401479</v>
      </c>
      <c r="V93" s="26">
        <f t="shared" si="17"/>
        <v>147.81068768327501</v>
      </c>
      <c r="W93" s="26">
        <f t="shared" si="17"/>
        <v>150.02784799852412</v>
      </c>
      <c r="X93" s="26">
        <f t="shared" si="17"/>
        <v>152.27826571850198</v>
      </c>
      <c r="Y93" s="26">
        <f t="shared" si="17"/>
        <v>154.56243970427951</v>
      </c>
      <c r="Z93" s="26">
        <f t="shared" si="17"/>
        <v>156.88087629984369</v>
      </c>
      <c r="AA93" s="26">
        <f t="shared" si="17"/>
        <v>159.23408944434132</v>
      </c>
      <c r="AB93" s="26">
        <f t="shared" si="17"/>
        <v>161.62260078600642</v>
      </c>
      <c r="AC93" s="26">
        <f t="shared" si="17"/>
        <v>164.04693979779648</v>
      </c>
      <c r="AD93" s="26">
        <f t="shared" si="17"/>
        <v>166.50764389476342</v>
      </c>
      <c r="AE93" s="26">
        <f t="shared" si="17"/>
        <v>169.00525855318486</v>
      </c>
      <c r="AF93" s="26">
        <f t="shared" si="17"/>
        <v>171.54033743148261</v>
      </c>
      <c r="AG93" s="26">
        <f t="shared" si="17"/>
        <v>0</v>
      </c>
      <c r="AH93" s="26">
        <f t="shared" si="17"/>
        <v>0</v>
      </c>
      <c r="AI93" s="26">
        <f t="shared" si="17"/>
        <v>0</v>
      </c>
      <c r="AJ93" s="26">
        <f t="shared" si="17"/>
        <v>0</v>
      </c>
      <c r="AK93" s="26">
        <f t="shared" si="17"/>
        <v>0</v>
      </c>
    </row>
    <row r="94" spans="1:37" x14ac:dyDescent="0.25">
      <c r="C94" s="1"/>
      <c r="D94" s="1"/>
      <c r="E94" t="s">
        <v>90</v>
      </c>
      <c r="F94" t="s">
        <v>3</v>
      </c>
      <c r="H94" s="26">
        <f>H91*$G92</f>
        <v>120</v>
      </c>
      <c r="I94" s="26">
        <f t="shared" ref="I94:AK94" si="18">I91*$G92</f>
        <v>241.79999999999998</v>
      </c>
      <c r="J94" s="26">
        <f t="shared" si="18"/>
        <v>365.42699999999996</v>
      </c>
      <c r="K94" s="26">
        <f t="shared" si="18"/>
        <v>490.9084049999999</v>
      </c>
      <c r="L94" s="26">
        <f t="shared" si="18"/>
        <v>618.27203107499986</v>
      </c>
      <c r="M94" s="26">
        <f t="shared" si="18"/>
        <v>747.54611154112479</v>
      </c>
      <c r="N94" s="26">
        <f t="shared" si="18"/>
        <v>878.75930321424153</v>
      </c>
      <c r="O94" s="26">
        <f t="shared" si="18"/>
        <v>1011.940692762455</v>
      </c>
      <c r="P94" s="26">
        <f t="shared" si="18"/>
        <v>1147.1198031538918</v>
      </c>
      <c r="Q94" s="26">
        <f t="shared" si="18"/>
        <v>1284.3266002012001</v>
      </c>
      <c r="R94" s="26">
        <f t="shared" si="18"/>
        <v>1423.5914992042181</v>
      </c>
      <c r="S94" s="26">
        <f t="shared" si="18"/>
        <v>1564.9453716922812</v>
      </c>
      <c r="T94" s="26">
        <f t="shared" si="18"/>
        <v>1708.4195522676653</v>
      </c>
      <c r="U94" s="26">
        <f t="shared" si="18"/>
        <v>1854.04584555168</v>
      </c>
      <c r="V94" s="26">
        <f t="shared" si="18"/>
        <v>2001.8565332349551</v>
      </c>
      <c r="W94" s="26">
        <f t="shared" si="18"/>
        <v>2151.8843812334794</v>
      </c>
      <c r="X94" s="26">
        <f t="shared" si="18"/>
        <v>2304.1626469519815</v>
      </c>
      <c r="Y94" s="26">
        <f t="shared" si="18"/>
        <v>2458.7250866562608</v>
      </c>
      <c r="Z94" s="26">
        <f t="shared" si="18"/>
        <v>2615.6059629561046</v>
      </c>
      <c r="AA94" s="26">
        <f t="shared" si="18"/>
        <v>2774.840052400446</v>
      </c>
      <c r="AB94" s="26">
        <f t="shared" si="18"/>
        <v>2936.4626531864524</v>
      </c>
      <c r="AC94" s="26">
        <f t="shared" si="18"/>
        <v>3100.5095929842487</v>
      </c>
      <c r="AD94" s="26">
        <f t="shared" si="18"/>
        <v>3267.0172368790122</v>
      </c>
      <c r="AE94" s="26">
        <f t="shared" si="18"/>
        <v>3436.022495432197</v>
      </c>
      <c r="AF94" s="26">
        <f t="shared" si="18"/>
        <v>3607.5628328636794</v>
      </c>
      <c r="AG94" s="26">
        <f t="shared" si="18"/>
        <v>3607.5628328636794</v>
      </c>
      <c r="AH94" s="26">
        <f t="shared" si="18"/>
        <v>3607.5628328636794</v>
      </c>
      <c r="AI94" s="26">
        <f t="shared" si="18"/>
        <v>3607.5628328636794</v>
      </c>
      <c r="AJ94" s="26">
        <f t="shared" si="18"/>
        <v>3607.5628328636794</v>
      </c>
      <c r="AK94" s="26">
        <f t="shared" si="18"/>
        <v>3607.5628328636794</v>
      </c>
    </row>
    <row r="95" spans="1:37" x14ac:dyDescent="0.25">
      <c r="A95" s="15">
        <f>'Notes &amp; Assumptions'!A30</f>
        <v>17</v>
      </c>
      <c r="C95" s="1"/>
      <c r="D95" s="1"/>
      <c r="E95" t="s">
        <v>63</v>
      </c>
      <c r="F95" t="s">
        <v>43</v>
      </c>
      <c r="H95" s="11">
        <v>125</v>
      </c>
      <c r="I95" s="11">
        <f>H95</f>
        <v>125</v>
      </c>
      <c r="J95" s="11">
        <f t="shared" ref="J95:AK95" si="19">I95</f>
        <v>125</v>
      </c>
      <c r="K95" s="11">
        <f t="shared" si="19"/>
        <v>125</v>
      </c>
      <c r="L95" s="11">
        <f t="shared" si="19"/>
        <v>125</v>
      </c>
      <c r="M95" s="11">
        <f t="shared" si="19"/>
        <v>125</v>
      </c>
      <c r="N95" s="11">
        <f t="shared" si="19"/>
        <v>125</v>
      </c>
      <c r="O95" s="11">
        <f t="shared" si="19"/>
        <v>125</v>
      </c>
      <c r="P95" s="11">
        <f t="shared" si="19"/>
        <v>125</v>
      </c>
      <c r="Q95" s="11">
        <f t="shared" si="19"/>
        <v>125</v>
      </c>
      <c r="R95" s="11">
        <f t="shared" si="19"/>
        <v>125</v>
      </c>
      <c r="S95" s="11">
        <f t="shared" si="19"/>
        <v>125</v>
      </c>
      <c r="T95" s="11">
        <f t="shared" si="19"/>
        <v>125</v>
      </c>
      <c r="U95" s="11">
        <f t="shared" si="19"/>
        <v>125</v>
      </c>
      <c r="V95" s="11">
        <f t="shared" si="19"/>
        <v>125</v>
      </c>
      <c r="W95" s="11">
        <f t="shared" si="19"/>
        <v>125</v>
      </c>
      <c r="X95" s="11">
        <f t="shared" si="19"/>
        <v>125</v>
      </c>
      <c r="Y95" s="11">
        <f t="shared" si="19"/>
        <v>125</v>
      </c>
      <c r="Z95" s="11">
        <f t="shared" si="19"/>
        <v>125</v>
      </c>
      <c r="AA95" s="11">
        <f t="shared" si="19"/>
        <v>125</v>
      </c>
      <c r="AB95" s="11">
        <f t="shared" si="19"/>
        <v>125</v>
      </c>
      <c r="AC95" s="11">
        <f t="shared" si="19"/>
        <v>125</v>
      </c>
      <c r="AD95" s="11">
        <f t="shared" si="19"/>
        <v>125</v>
      </c>
      <c r="AE95" s="11">
        <f t="shared" si="19"/>
        <v>125</v>
      </c>
      <c r="AF95" s="11">
        <f t="shared" si="19"/>
        <v>125</v>
      </c>
      <c r="AG95" s="11">
        <f t="shared" si="19"/>
        <v>125</v>
      </c>
      <c r="AH95" s="11">
        <f t="shared" si="19"/>
        <v>125</v>
      </c>
      <c r="AI95" s="11">
        <f t="shared" si="19"/>
        <v>125</v>
      </c>
      <c r="AJ95" s="11">
        <f t="shared" si="19"/>
        <v>125</v>
      </c>
      <c r="AK95" s="11">
        <f t="shared" si="19"/>
        <v>125</v>
      </c>
    </row>
    <row r="96" spans="1:37" x14ac:dyDescent="0.25">
      <c r="C96" s="1"/>
      <c r="D96" s="1"/>
      <c r="E96" t="s">
        <v>64</v>
      </c>
      <c r="F96" t="s">
        <v>43</v>
      </c>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row>
    <row r="97" spans="1:37" x14ac:dyDescent="0.25">
      <c r="C97" s="1"/>
      <c r="D97" s="1"/>
      <c r="E97" t="s">
        <v>141</v>
      </c>
      <c r="F97" t="s">
        <v>43</v>
      </c>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1:37" x14ac:dyDescent="0.25">
      <c r="C98" s="1"/>
      <c r="D98" s="1"/>
      <c r="E98" t="s">
        <v>65</v>
      </c>
      <c r="F98" t="s">
        <v>145</v>
      </c>
      <c r="H98" s="2">
        <f>H91*H95</f>
        <v>15000</v>
      </c>
      <c r="I98" s="2">
        <f t="shared" ref="I98:AK98" si="20">I91*I95</f>
        <v>30224.999999999996</v>
      </c>
      <c r="J98" s="2">
        <f t="shared" si="20"/>
        <v>45678.374999999993</v>
      </c>
      <c r="K98" s="2">
        <f t="shared" si="20"/>
        <v>61363.550624999989</v>
      </c>
      <c r="L98" s="2">
        <f t="shared" si="20"/>
        <v>77284.003884374979</v>
      </c>
      <c r="M98" s="2">
        <f t="shared" si="20"/>
        <v>93443.263942640595</v>
      </c>
      <c r="N98" s="2">
        <f t="shared" si="20"/>
        <v>109844.91290178019</v>
      </c>
      <c r="O98" s="2">
        <f t="shared" si="20"/>
        <v>126492.58659530687</v>
      </c>
      <c r="P98" s="2">
        <f t="shared" si="20"/>
        <v>143389.97539423648</v>
      </c>
      <c r="Q98" s="2">
        <f t="shared" si="20"/>
        <v>160540.82502515</v>
      </c>
      <c r="R98" s="2">
        <f t="shared" si="20"/>
        <v>177948.93740052727</v>
      </c>
      <c r="S98" s="2">
        <f t="shared" si="20"/>
        <v>195618.17146153515</v>
      </c>
      <c r="T98" s="2">
        <f t="shared" si="20"/>
        <v>213552.44403345816</v>
      </c>
      <c r="U98" s="2">
        <f t="shared" si="20"/>
        <v>231755.73069396001</v>
      </c>
      <c r="V98" s="2">
        <f t="shared" si="20"/>
        <v>250232.06665436938</v>
      </c>
      <c r="W98" s="2">
        <f t="shared" si="20"/>
        <v>268985.54765418492</v>
      </c>
      <c r="X98" s="2">
        <f t="shared" si="20"/>
        <v>288020.33086899767</v>
      </c>
      <c r="Y98" s="2">
        <f t="shared" si="20"/>
        <v>307340.6358320326</v>
      </c>
      <c r="Z98" s="2">
        <f t="shared" si="20"/>
        <v>326950.74536951305</v>
      </c>
      <c r="AA98" s="2">
        <f t="shared" si="20"/>
        <v>346855.00655005575</v>
      </c>
      <c r="AB98" s="2">
        <f t="shared" si="20"/>
        <v>367057.83164830657</v>
      </c>
      <c r="AC98" s="2">
        <f t="shared" si="20"/>
        <v>387563.69912303111</v>
      </c>
      <c r="AD98" s="2">
        <f t="shared" si="20"/>
        <v>408377.15460987651</v>
      </c>
      <c r="AE98" s="2">
        <f t="shared" si="20"/>
        <v>429502.81192902464</v>
      </c>
      <c r="AF98" s="2">
        <f t="shared" si="20"/>
        <v>450945.35410795995</v>
      </c>
      <c r="AG98" s="2">
        <f t="shared" si="20"/>
        <v>450945.35410795995</v>
      </c>
      <c r="AH98" s="2">
        <f t="shared" si="20"/>
        <v>450945.35410795995</v>
      </c>
      <c r="AI98" s="2">
        <f t="shared" si="20"/>
        <v>450945.35410795995</v>
      </c>
      <c r="AJ98" s="2">
        <f t="shared" si="20"/>
        <v>450945.35410795995</v>
      </c>
      <c r="AK98" s="2">
        <f t="shared" si="20"/>
        <v>450945.35410795995</v>
      </c>
    </row>
    <row r="99" spans="1:37" x14ac:dyDescent="0.25">
      <c r="C99" s="1"/>
      <c r="D99" s="1"/>
      <c r="E99" t="s">
        <v>66</v>
      </c>
      <c r="F99" t="s">
        <v>145</v>
      </c>
      <c r="H99" s="2">
        <f>H91*H96</f>
        <v>0</v>
      </c>
      <c r="I99" s="2">
        <f t="shared" ref="I99:AK99" si="21">I91*I96</f>
        <v>0</v>
      </c>
      <c r="J99" s="2">
        <f t="shared" si="21"/>
        <v>0</v>
      </c>
      <c r="K99" s="2">
        <f t="shared" si="21"/>
        <v>0</v>
      </c>
      <c r="L99" s="2">
        <f t="shared" si="21"/>
        <v>0</v>
      </c>
      <c r="M99" s="2">
        <f t="shared" si="21"/>
        <v>0</v>
      </c>
      <c r="N99" s="2">
        <f t="shared" si="21"/>
        <v>0</v>
      </c>
      <c r="O99" s="2">
        <f t="shared" si="21"/>
        <v>0</v>
      </c>
      <c r="P99" s="2">
        <f t="shared" si="21"/>
        <v>0</v>
      </c>
      <c r="Q99" s="2">
        <f t="shared" si="21"/>
        <v>0</v>
      </c>
      <c r="R99" s="2">
        <f t="shared" si="21"/>
        <v>0</v>
      </c>
      <c r="S99" s="2">
        <f t="shared" si="21"/>
        <v>0</v>
      </c>
      <c r="T99" s="2">
        <f t="shared" si="21"/>
        <v>0</v>
      </c>
      <c r="U99" s="2">
        <f t="shared" si="21"/>
        <v>0</v>
      </c>
      <c r="V99" s="2">
        <f t="shared" si="21"/>
        <v>0</v>
      </c>
      <c r="W99" s="2">
        <f t="shared" si="21"/>
        <v>0</v>
      </c>
      <c r="X99" s="2">
        <f t="shared" si="21"/>
        <v>0</v>
      </c>
      <c r="Y99" s="2">
        <f t="shared" si="21"/>
        <v>0</v>
      </c>
      <c r="Z99" s="2">
        <f t="shared" si="21"/>
        <v>0</v>
      </c>
      <c r="AA99" s="2">
        <f t="shared" si="21"/>
        <v>0</v>
      </c>
      <c r="AB99" s="2">
        <f t="shared" si="21"/>
        <v>0</v>
      </c>
      <c r="AC99" s="2">
        <f t="shared" si="21"/>
        <v>0</v>
      </c>
      <c r="AD99" s="2">
        <f t="shared" si="21"/>
        <v>0</v>
      </c>
      <c r="AE99" s="2">
        <f t="shared" si="21"/>
        <v>0</v>
      </c>
      <c r="AF99" s="2">
        <f t="shared" si="21"/>
        <v>0</v>
      </c>
      <c r="AG99" s="2">
        <f t="shared" si="21"/>
        <v>0</v>
      </c>
      <c r="AH99" s="2">
        <f t="shared" si="21"/>
        <v>0</v>
      </c>
      <c r="AI99" s="2">
        <f t="shared" si="21"/>
        <v>0</v>
      </c>
      <c r="AJ99" s="2">
        <f t="shared" si="21"/>
        <v>0</v>
      </c>
      <c r="AK99" s="2">
        <f t="shared" si="21"/>
        <v>0</v>
      </c>
    </row>
    <row r="100" spans="1:37" x14ac:dyDescent="0.25">
      <c r="C100" s="1"/>
      <c r="D100" s="1"/>
      <c r="E100" t="s">
        <v>142</v>
      </c>
      <c r="F100" t="s">
        <v>145</v>
      </c>
      <c r="H100" s="2">
        <f>H91*H97</f>
        <v>0</v>
      </c>
      <c r="I100" s="2">
        <f t="shared" ref="I100:AK100" si="22">I91*I97</f>
        <v>0</v>
      </c>
      <c r="J100" s="2">
        <f t="shared" si="22"/>
        <v>0</v>
      </c>
      <c r="K100" s="2">
        <f t="shared" si="22"/>
        <v>0</v>
      </c>
      <c r="L100" s="2">
        <f t="shared" si="22"/>
        <v>0</v>
      </c>
      <c r="M100" s="2">
        <f t="shared" si="22"/>
        <v>0</v>
      </c>
      <c r="N100" s="2">
        <f t="shared" si="22"/>
        <v>0</v>
      </c>
      <c r="O100" s="2">
        <f t="shared" si="22"/>
        <v>0</v>
      </c>
      <c r="P100" s="2">
        <f t="shared" si="22"/>
        <v>0</v>
      </c>
      <c r="Q100" s="2">
        <f t="shared" si="22"/>
        <v>0</v>
      </c>
      <c r="R100" s="2">
        <f t="shared" si="22"/>
        <v>0</v>
      </c>
      <c r="S100" s="2">
        <f t="shared" si="22"/>
        <v>0</v>
      </c>
      <c r="T100" s="2">
        <f t="shared" si="22"/>
        <v>0</v>
      </c>
      <c r="U100" s="2">
        <f t="shared" si="22"/>
        <v>0</v>
      </c>
      <c r="V100" s="2">
        <f t="shared" si="22"/>
        <v>0</v>
      </c>
      <c r="W100" s="2">
        <f t="shared" si="22"/>
        <v>0</v>
      </c>
      <c r="X100" s="2">
        <f t="shared" si="22"/>
        <v>0</v>
      </c>
      <c r="Y100" s="2">
        <f t="shared" si="22"/>
        <v>0</v>
      </c>
      <c r="Z100" s="2">
        <f t="shared" si="22"/>
        <v>0</v>
      </c>
      <c r="AA100" s="2">
        <f t="shared" si="22"/>
        <v>0</v>
      </c>
      <c r="AB100" s="2">
        <f t="shared" si="22"/>
        <v>0</v>
      </c>
      <c r="AC100" s="2">
        <f t="shared" si="22"/>
        <v>0</v>
      </c>
      <c r="AD100" s="2">
        <f t="shared" si="22"/>
        <v>0</v>
      </c>
      <c r="AE100" s="2">
        <f t="shared" si="22"/>
        <v>0</v>
      </c>
      <c r="AF100" s="2">
        <f t="shared" si="22"/>
        <v>0</v>
      </c>
      <c r="AG100" s="2">
        <f t="shared" si="22"/>
        <v>0</v>
      </c>
      <c r="AH100" s="2">
        <f t="shared" si="22"/>
        <v>0</v>
      </c>
      <c r="AI100" s="2">
        <f t="shared" si="22"/>
        <v>0</v>
      </c>
      <c r="AJ100" s="2">
        <f t="shared" si="22"/>
        <v>0</v>
      </c>
      <c r="AK100" s="2">
        <f t="shared" si="22"/>
        <v>0</v>
      </c>
    </row>
    <row r="101" spans="1:37" x14ac:dyDescent="0.25">
      <c r="A101" s="15">
        <f>'Notes &amp; Assumptions'!A31</f>
        <v>18</v>
      </c>
      <c r="C101" s="1"/>
      <c r="D101" s="1"/>
      <c r="E101" t="s">
        <v>67</v>
      </c>
      <c r="F101" t="s">
        <v>8</v>
      </c>
      <c r="H101" s="41">
        <v>0</v>
      </c>
      <c r="I101" s="41">
        <v>0</v>
      </c>
      <c r="J101" s="41">
        <v>0</v>
      </c>
      <c r="K101" s="41">
        <v>0</v>
      </c>
      <c r="L101" s="41">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row>
    <row r="102" spans="1:37" x14ac:dyDescent="0.25">
      <c r="A102" s="15">
        <f>'Notes &amp; Assumptions'!A32</f>
        <v>19</v>
      </c>
      <c r="C102" s="1"/>
      <c r="D102" s="1"/>
      <c r="E102" t="s">
        <v>40</v>
      </c>
      <c r="F102" t="s">
        <v>41</v>
      </c>
      <c r="G102" s="21">
        <v>175.21</v>
      </c>
      <c r="H102" s="2">
        <f>G102*(1+$G$14)*(1+H101)</f>
        <v>179.23982999999998</v>
      </c>
      <c r="I102" s="2">
        <f t="shared" ref="I102:AK102" si="23">H102*(1+$G$14)*(1+I101)</f>
        <v>183.36234608999996</v>
      </c>
      <c r="J102" s="2">
        <f t="shared" si="23"/>
        <v>187.57968005006995</v>
      </c>
      <c r="K102" s="2">
        <f t="shared" si="23"/>
        <v>191.89401269122155</v>
      </c>
      <c r="L102" s="2">
        <f t="shared" si="23"/>
        <v>196.30757498311962</v>
      </c>
      <c r="M102" s="2">
        <f t="shared" si="23"/>
        <v>200.82264920773136</v>
      </c>
      <c r="N102" s="2">
        <f t="shared" si="23"/>
        <v>205.44157013950917</v>
      </c>
      <c r="O102" s="2">
        <f t="shared" si="23"/>
        <v>210.16672625271787</v>
      </c>
      <c r="P102" s="2">
        <f t="shared" si="23"/>
        <v>215.00056095653036</v>
      </c>
      <c r="Q102" s="2">
        <f t="shared" si="23"/>
        <v>219.94557385853054</v>
      </c>
      <c r="R102" s="2">
        <f t="shared" si="23"/>
        <v>225.00432205727671</v>
      </c>
      <c r="S102" s="2">
        <f t="shared" si="23"/>
        <v>230.17942146459404</v>
      </c>
      <c r="T102" s="2">
        <f t="shared" si="23"/>
        <v>235.4735481582797</v>
      </c>
      <c r="U102" s="2">
        <f t="shared" si="23"/>
        <v>240.88943976592012</v>
      </c>
      <c r="V102" s="2">
        <f t="shared" si="23"/>
        <v>246.42989688053626</v>
      </c>
      <c r="W102" s="2">
        <f t="shared" si="23"/>
        <v>252.09778450878858</v>
      </c>
      <c r="X102" s="2">
        <f t="shared" si="23"/>
        <v>257.89603355249068</v>
      </c>
      <c r="Y102" s="2">
        <f t="shared" si="23"/>
        <v>263.82764232419794</v>
      </c>
      <c r="Z102" s="2">
        <f t="shared" si="23"/>
        <v>269.89567809765447</v>
      </c>
      <c r="AA102" s="2">
        <f t="shared" si="23"/>
        <v>276.10327869390051</v>
      </c>
      <c r="AB102" s="2">
        <f t="shared" si="23"/>
        <v>282.45365410386017</v>
      </c>
      <c r="AC102" s="2">
        <f t="shared" si="23"/>
        <v>288.95008814824894</v>
      </c>
      <c r="AD102" s="2">
        <f t="shared" si="23"/>
        <v>295.59594017565865</v>
      </c>
      <c r="AE102" s="2">
        <f t="shared" si="23"/>
        <v>302.39464679969876</v>
      </c>
      <c r="AF102" s="2">
        <f t="shared" si="23"/>
        <v>309.3497236760918</v>
      </c>
      <c r="AG102" s="2">
        <f>AF102*(1+$G$14)*(1+AG101)</f>
        <v>316.4647673206419</v>
      </c>
      <c r="AH102" s="2">
        <f t="shared" si="23"/>
        <v>323.74345696901662</v>
      </c>
      <c r="AI102" s="2">
        <f t="shared" si="23"/>
        <v>331.18955647930397</v>
      </c>
      <c r="AJ102" s="2">
        <f t="shared" si="23"/>
        <v>338.80691627832795</v>
      </c>
      <c r="AK102" s="2">
        <f t="shared" si="23"/>
        <v>346.59947535272948</v>
      </c>
    </row>
    <row r="103" spans="1:37" x14ac:dyDescent="0.25">
      <c r="C103" s="1"/>
      <c r="D103" s="1"/>
      <c r="E103" t="s">
        <v>68</v>
      </c>
      <c r="F103" t="s">
        <v>144</v>
      </c>
      <c r="G103" s="27">
        <v>1.4614</v>
      </c>
      <c r="H103" s="22">
        <f>G103*(1+$G$14)*(1+H101)</f>
        <v>1.4950121999999999</v>
      </c>
      <c r="I103" s="22">
        <f t="shared" ref="I103:AK103" si="24">H103*(1+$G$14)*(1+I101)</f>
        <v>1.5293974805999997</v>
      </c>
      <c r="J103" s="22">
        <f t="shared" si="24"/>
        <v>1.5645736226537996</v>
      </c>
      <c r="K103" s="22">
        <f t="shared" si="24"/>
        <v>1.600558815974837</v>
      </c>
      <c r="L103" s="22">
        <f t="shared" si="24"/>
        <v>1.6373716687422581</v>
      </c>
      <c r="M103" s="22">
        <f t="shared" si="24"/>
        <v>1.6750312171233299</v>
      </c>
      <c r="N103" s="22">
        <f t="shared" si="24"/>
        <v>1.7135569351171664</v>
      </c>
      <c r="O103" s="22">
        <f t="shared" si="24"/>
        <v>1.7529687446248612</v>
      </c>
      <c r="P103" s="22">
        <f t="shared" si="24"/>
        <v>1.7932870257512328</v>
      </c>
      <c r="Q103" s="22">
        <f t="shared" si="24"/>
        <v>1.834532627343511</v>
      </c>
      <c r="R103" s="22">
        <f t="shared" si="24"/>
        <v>1.8767268777724115</v>
      </c>
      <c r="S103" s="22">
        <f t="shared" si="24"/>
        <v>1.9198915959611769</v>
      </c>
      <c r="T103" s="22">
        <f t="shared" si="24"/>
        <v>1.9640491026682838</v>
      </c>
      <c r="U103" s="22">
        <f t="shared" si="24"/>
        <v>2.009222232029654</v>
      </c>
      <c r="V103" s="22">
        <f t="shared" si="24"/>
        <v>2.0554343433663358</v>
      </c>
      <c r="W103" s="22">
        <f t="shared" si="24"/>
        <v>2.1027093332637614</v>
      </c>
      <c r="X103" s="22">
        <f t="shared" si="24"/>
        <v>2.1510716479288279</v>
      </c>
      <c r="Y103" s="22">
        <f t="shared" si="24"/>
        <v>2.2005462958311908</v>
      </c>
      <c r="Z103" s="22">
        <f t="shared" si="24"/>
        <v>2.2511588606353081</v>
      </c>
      <c r="AA103" s="22">
        <f t="shared" si="24"/>
        <v>2.3029355144299202</v>
      </c>
      <c r="AB103" s="22">
        <f t="shared" si="24"/>
        <v>2.3559030312618083</v>
      </c>
      <c r="AC103" s="22">
        <f t="shared" si="24"/>
        <v>2.4100888009808297</v>
      </c>
      <c r="AD103" s="22">
        <f t="shared" si="24"/>
        <v>2.4655208434033886</v>
      </c>
      <c r="AE103" s="22">
        <f t="shared" si="24"/>
        <v>2.5222278228016664</v>
      </c>
      <c r="AF103" s="22">
        <f t="shared" si="24"/>
        <v>2.5802390627261045</v>
      </c>
      <c r="AG103" s="22">
        <f>AF103*(1+$G$14)*(1+AG101)</f>
        <v>2.6395845611688045</v>
      </c>
      <c r="AH103" s="22">
        <f t="shared" si="24"/>
        <v>2.7002950060756867</v>
      </c>
      <c r="AI103" s="22">
        <f t="shared" si="24"/>
        <v>2.7624017912154271</v>
      </c>
      <c r="AJ103" s="22">
        <f t="shared" si="24"/>
        <v>2.8259370324133815</v>
      </c>
      <c r="AK103" s="22">
        <f t="shared" si="24"/>
        <v>2.8909335841588888</v>
      </c>
    </row>
    <row r="104" spans="1:37" x14ac:dyDescent="0.25">
      <c r="C104" s="1"/>
      <c r="D104" s="1"/>
      <c r="E104" t="s">
        <v>69</v>
      </c>
      <c r="F104" t="s">
        <v>144</v>
      </c>
      <c r="G104" s="21"/>
      <c r="H104" s="22">
        <f>G104*(1+$G$14)*(1+H101)</f>
        <v>0</v>
      </c>
      <c r="I104" s="22">
        <f t="shared" ref="I104:AK104" si="25">H104*(1+$G$14)*(1+I101)</f>
        <v>0</v>
      </c>
      <c r="J104" s="22">
        <f t="shared" si="25"/>
        <v>0</v>
      </c>
      <c r="K104" s="22">
        <f t="shared" si="25"/>
        <v>0</v>
      </c>
      <c r="L104" s="22">
        <f t="shared" si="25"/>
        <v>0</v>
      </c>
      <c r="M104" s="22">
        <f t="shared" si="25"/>
        <v>0</v>
      </c>
      <c r="N104" s="22">
        <f t="shared" si="25"/>
        <v>0</v>
      </c>
      <c r="O104" s="22">
        <f t="shared" si="25"/>
        <v>0</v>
      </c>
      <c r="P104" s="22">
        <f t="shared" si="25"/>
        <v>0</v>
      </c>
      <c r="Q104" s="22">
        <f t="shared" si="25"/>
        <v>0</v>
      </c>
      <c r="R104" s="22">
        <f t="shared" si="25"/>
        <v>0</v>
      </c>
      <c r="S104" s="22">
        <f t="shared" si="25"/>
        <v>0</v>
      </c>
      <c r="T104" s="22">
        <f t="shared" si="25"/>
        <v>0</v>
      </c>
      <c r="U104" s="22">
        <f t="shared" si="25"/>
        <v>0</v>
      </c>
      <c r="V104" s="22">
        <f t="shared" si="25"/>
        <v>0</v>
      </c>
      <c r="W104" s="22">
        <f t="shared" si="25"/>
        <v>0</v>
      </c>
      <c r="X104" s="22">
        <f t="shared" si="25"/>
        <v>0</v>
      </c>
      <c r="Y104" s="22">
        <f t="shared" si="25"/>
        <v>0</v>
      </c>
      <c r="Z104" s="22">
        <f t="shared" si="25"/>
        <v>0</v>
      </c>
      <c r="AA104" s="22">
        <f t="shared" si="25"/>
        <v>0</v>
      </c>
      <c r="AB104" s="22">
        <f t="shared" si="25"/>
        <v>0</v>
      </c>
      <c r="AC104" s="22">
        <f t="shared" si="25"/>
        <v>0</v>
      </c>
      <c r="AD104" s="22">
        <f t="shared" si="25"/>
        <v>0</v>
      </c>
      <c r="AE104" s="22">
        <f t="shared" si="25"/>
        <v>0</v>
      </c>
      <c r="AF104" s="22">
        <f t="shared" si="25"/>
        <v>0</v>
      </c>
      <c r="AG104" s="22">
        <f>AF104*(1+$G$14)*(1+AG101)</f>
        <v>0</v>
      </c>
      <c r="AH104" s="22">
        <f t="shared" si="25"/>
        <v>0</v>
      </c>
      <c r="AI104" s="22">
        <f t="shared" si="25"/>
        <v>0</v>
      </c>
      <c r="AJ104" s="22">
        <f t="shared" si="25"/>
        <v>0</v>
      </c>
      <c r="AK104" s="22">
        <f t="shared" si="25"/>
        <v>0</v>
      </c>
    </row>
    <row r="105" spans="1:37" x14ac:dyDescent="0.25">
      <c r="C105" s="1"/>
      <c r="D105" s="1"/>
      <c r="E105" t="s">
        <v>143</v>
      </c>
      <c r="F105" t="s">
        <v>144</v>
      </c>
      <c r="G105" s="21"/>
      <c r="H105" s="22">
        <f>G105*(1+$G$14)*(1+H101)</f>
        <v>0</v>
      </c>
      <c r="I105" s="22">
        <f t="shared" ref="I105:AK105" si="26">H105*(1+$G$14)*(1+I101)</f>
        <v>0</v>
      </c>
      <c r="J105" s="22">
        <f t="shared" si="26"/>
        <v>0</v>
      </c>
      <c r="K105" s="22">
        <f t="shared" si="26"/>
        <v>0</v>
      </c>
      <c r="L105" s="22">
        <f t="shared" si="26"/>
        <v>0</v>
      </c>
      <c r="M105" s="22">
        <f t="shared" si="26"/>
        <v>0</v>
      </c>
      <c r="N105" s="22">
        <f t="shared" si="26"/>
        <v>0</v>
      </c>
      <c r="O105" s="22">
        <f t="shared" si="26"/>
        <v>0</v>
      </c>
      <c r="P105" s="22">
        <f t="shared" si="26"/>
        <v>0</v>
      </c>
      <c r="Q105" s="22">
        <f t="shared" si="26"/>
        <v>0</v>
      </c>
      <c r="R105" s="22">
        <f t="shared" si="26"/>
        <v>0</v>
      </c>
      <c r="S105" s="22">
        <f t="shared" si="26"/>
        <v>0</v>
      </c>
      <c r="T105" s="22">
        <f t="shared" si="26"/>
        <v>0</v>
      </c>
      <c r="U105" s="22">
        <f t="shared" si="26"/>
        <v>0</v>
      </c>
      <c r="V105" s="22">
        <f t="shared" si="26"/>
        <v>0</v>
      </c>
      <c r="W105" s="22">
        <f t="shared" si="26"/>
        <v>0</v>
      </c>
      <c r="X105" s="22">
        <f t="shared" si="26"/>
        <v>0</v>
      </c>
      <c r="Y105" s="22">
        <f t="shared" si="26"/>
        <v>0</v>
      </c>
      <c r="Z105" s="22">
        <f t="shared" si="26"/>
        <v>0</v>
      </c>
      <c r="AA105" s="22">
        <f t="shared" si="26"/>
        <v>0</v>
      </c>
      <c r="AB105" s="22">
        <f t="shared" si="26"/>
        <v>0</v>
      </c>
      <c r="AC105" s="22">
        <f t="shared" si="26"/>
        <v>0</v>
      </c>
      <c r="AD105" s="22">
        <f t="shared" si="26"/>
        <v>0</v>
      </c>
      <c r="AE105" s="22">
        <f t="shared" si="26"/>
        <v>0</v>
      </c>
      <c r="AF105" s="22">
        <f t="shared" si="26"/>
        <v>0</v>
      </c>
      <c r="AG105" s="22">
        <f>AF105*(1+$G$14)*(1+AG101)</f>
        <v>0</v>
      </c>
      <c r="AH105" s="22">
        <f t="shared" si="26"/>
        <v>0</v>
      </c>
      <c r="AI105" s="22">
        <f t="shared" si="26"/>
        <v>0</v>
      </c>
      <c r="AJ105" s="22">
        <f t="shared" si="26"/>
        <v>0</v>
      </c>
      <c r="AK105" s="22">
        <f t="shared" si="26"/>
        <v>0</v>
      </c>
    </row>
    <row r="106" spans="1:37" x14ac:dyDescent="0.25">
      <c r="C106" s="1"/>
      <c r="D106" s="1"/>
    </row>
    <row r="107" spans="1:37" x14ac:dyDescent="0.25">
      <c r="C107" s="1"/>
      <c r="D107" s="1"/>
      <c r="E107" t="s">
        <v>70</v>
      </c>
      <c r="F107" t="s">
        <v>59</v>
      </c>
      <c r="H107" s="2">
        <f>SUM(H98:H100)/1000</f>
        <v>15</v>
      </c>
      <c r="I107" s="2">
        <f t="shared" ref="I107:AK107" si="27">SUM(I98:I100)/1000</f>
        <v>30.224999999999998</v>
      </c>
      <c r="J107" s="2">
        <f t="shared" si="27"/>
        <v>45.678374999999996</v>
      </c>
      <c r="K107" s="2">
        <f t="shared" si="27"/>
        <v>61.363550624999988</v>
      </c>
      <c r="L107" s="2">
        <f t="shared" si="27"/>
        <v>77.284003884374982</v>
      </c>
      <c r="M107" s="2">
        <f t="shared" si="27"/>
        <v>93.443263942640598</v>
      </c>
      <c r="N107" s="2">
        <f t="shared" si="27"/>
        <v>109.84491290178019</v>
      </c>
      <c r="O107" s="2">
        <f t="shared" si="27"/>
        <v>126.49258659530688</v>
      </c>
      <c r="P107" s="2">
        <f t="shared" si="27"/>
        <v>143.38997539423647</v>
      </c>
      <c r="Q107" s="2">
        <f t="shared" si="27"/>
        <v>160.54082502515001</v>
      </c>
      <c r="R107" s="2">
        <f t="shared" si="27"/>
        <v>177.94893740052726</v>
      </c>
      <c r="S107" s="2">
        <f t="shared" si="27"/>
        <v>195.61817146153516</v>
      </c>
      <c r="T107" s="2">
        <f t="shared" si="27"/>
        <v>213.55244403345816</v>
      </c>
      <c r="U107" s="2">
        <f t="shared" si="27"/>
        <v>231.75573069396</v>
      </c>
      <c r="V107" s="2">
        <f t="shared" si="27"/>
        <v>250.23206665436939</v>
      </c>
      <c r="W107" s="2">
        <f t="shared" si="27"/>
        <v>268.98554765418493</v>
      </c>
      <c r="X107" s="2">
        <f t="shared" si="27"/>
        <v>288.02033086899769</v>
      </c>
      <c r="Y107" s="2">
        <f t="shared" si="27"/>
        <v>307.3406358320326</v>
      </c>
      <c r="Z107" s="2">
        <f t="shared" si="27"/>
        <v>326.95074536951307</v>
      </c>
      <c r="AA107" s="2">
        <f t="shared" si="27"/>
        <v>346.85500655005575</v>
      </c>
      <c r="AB107" s="2">
        <f t="shared" si="27"/>
        <v>367.05783164830655</v>
      </c>
      <c r="AC107" s="2">
        <f t="shared" si="27"/>
        <v>387.56369912303109</v>
      </c>
      <c r="AD107" s="2">
        <f t="shared" si="27"/>
        <v>408.37715460987653</v>
      </c>
      <c r="AE107" s="2">
        <f t="shared" si="27"/>
        <v>429.50281192902463</v>
      </c>
      <c r="AF107" s="2">
        <f t="shared" si="27"/>
        <v>450.94535410795993</v>
      </c>
      <c r="AG107" s="2">
        <f t="shared" si="27"/>
        <v>450.94535410795993</v>
      </c>
      <c r="AH107" s="2">
        <f t="shared" si="27"/>
        <v>450.94535410795993</v>
      </c>
      <c r="AI107" s="2">
        <f t="shared" si="27"/>
        <v>450.94535410795993</v>
      </c>
      <c r="AJ107" s="2">
        <f t="shared" si="27"/>
        <v>450.94535410795993</v>
      </c>
      <c r="AK107" s="2">
        <f t="shared" si="27"/>
        <v>450.94535410795993</v>
      </c>
    </row>
    <row r="108" spans="1:37" x14ac:dyDescent="0.25">
      <c r="C108" s="1"/>
      <c r="D108" s="1"/>
      <c r="E108" t="s">
        <v>71</v>
      </c>
      <c r="F108" t="s">
        <v>7</v>
      </c>
      <c r="H108" s="2">
        <f>H91*H102+H98*H103+H99*H104+H100*H105</f>
        <v>43933.962599999999</v>
      </c>
      <c r="I108" s="2">
        <f t="shared" ref="I108:AK108" si="28">I91*I102+I98*I103+I99*I104+I100*I105</f>
        <v>90563.054135696977</v>
      </c>
      <c r="J108" s="2">
        <f t="shared" si="28"/>
        <v>140013.86039234564</v>
      </c>
      <c r="K108" s="2">
        <f t="shared" si="28"/>
        <v>192418.35563165927</v>
      </c>
      <c r="L108" s="2">
        <f t="shared" si="28"/>
        <v>247914.12150746342</v>
      </c>
      <c r="M108" s="2">
        <f t="shared" si="28"/>
        <v>306644.57465844473</v>
      </c>
      <c r="N108" s="2">
        <f t="shared" si="28"/>
        <v>368759.20331722137</v>
      </c>
      <c r="O108" s="2">
        <f t="shared" si="28"/>
        <v>434413.81328811916</v>
      </c>
      <c r="P108" s="2">
        <f t="shared" si="28"/>
        <v>503770.7836597042</v>
      </c>
      <c r="Q108" s="2">
        <f t="shared" si="28"/>
        <v>576999.33263231185</v>
      </c>
      <c r="R108" s="2">
        <f t="shared" si="28"/>
        <v>654275.79385555722</v>
      </c>
      <c r="S108" s="2">
        <f t="shared" si="28"/>
        <v>735783.90368611726</v>
      </c>
      <c r="T108" s="2">
        <f t="shared" si="28"/>
        <v>821715.09979197918</v>
      </c>
      <c r="U108" s="2">
        <f t="shared" si="28"/>
        <v>912268.8315458576</v>
      </c>
      <c r="V108" s="2">
        <f t="shared" si="28"/>
        <v>1007652.8826676428</v>
      </c>
      <c r="W108" s="2">
        <f t="shared" si="28"/>
        <v>1108083.7065935445</v>
      </c>
      <c r="X108" s="2">
        <f t="shared" si="28"/>
        <v>1213786.7750681052</v>
      </c>
      <c r="Y108" s="2">
        <f t="shared" si="28"/>
        <v>1324996.9404744627</v>
      </c>
      <c r="Z108" s="2">
        <f t="shared" si="28"/>
        <v>1441958.812438204</v>
      </c>
      <c r="AA108" s="2">
        <f t="shared" si="28"/>
        <v>1564927.1492608637</v>
      </c>
      <c r="AB108" s="2">
        <f t="shared" si="28"/>
        <v>1694167.2647606616</v>
      </c>
      <c r="AC108" s="2">
        <f t="shared" si="28"/>
        <v>1829955.451120411</v>
      </c>
      <c r="AD108" s="2">
        <f t="shared" si="28"/>
        <v>1972579.4183657528</v>
      </c>
      <c r="AE108" s="2">
        <f t="shared" si="28"/>
        <v>2122338.7511209762</v>
      </c>
      <c r="AF108" s="2">
        <f t="shared" si="28"/>
        <v>2279545.383314732</v>
      </c>
      <c r="AG108" s="2">
        <f t="shared" si="28"/>
        <v>2331974.9271309706</v>
      </c>
      <c r="AH108" s="2">
        <f t="shared" si="28"/>
        <v>2385610.3504549828</v>
      </c>
      <c r="AI108" s="2">
        <f t="shared" si="28"/>
        <v>2440479.3885154473</v>
      </c>
      <c r="AJ108" s="2">
        <f t="shared" si="28"/>
        <v>2496610.414451302</v>
      </c>
      <c r="AK108" s="2">
        <f t="shared" si="28"/>
        <v>2554032.4539836817</v>
      </c>
    </row>
    <row r="109" spans="1:37" x14ac:dyDescent="0.25">
      <c r="C109" s="1"/>
      <c r="D109" s="1"/>
    </row>
    <row r="110" spans="1:37" x14ac:dyDescent="0.25">
      <c r="C110" s="1"/>
      <c r="D110" s="3" t="s">
        <v>72</v>
      </c>
    </row>
    <row r="111" spans="1:37" x14ac:dyDescent="0.25">
      <c r="A111" s="15">
        <f>'Notes &amp; Assumptions'!A33</f>
        <v>20</v>
      </c>
      <c r="C111" s="1"/>
      <c r="D111" s="1"/>
      <c r="E111" t="s">
        <v>88</v>
      </c>
      <c r="F111" t="s">
        <v>3</v>
      </c>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row>
    <row r="112" spans="1:37" x14ac:dyDescent="0.25">
      <c r="C112" s="1"/>
      <c r="D112" s="1"/>
      <c r="E112" t="s">
        <v>61</v>
      </c>
      <c r="F112" t="s">
        <v>3</v>
      </c>
      <c r="H112" s="2">
        <f>G112+H111</f>
        <v>0</v>
      </c>
      <c r="I112" s="2">
        <f t="shared" ref="I112:AK112" si="29">H112+I111</f>
        <v>0</v>
      </c>
      <c r="J112" s="2">
        <f t="shared" si="29"/>
        <v>0</v>
      </c>
      <c r="K112" s="2">
        <f t="shared" si="29"/>
        <v>0</v>
      </c>
      <c r="L112" s="2">
        <f t="shared" si="29"/>
        <v>0</v>
      </c>
      <c r="M112" s="2">
        <f t="shared" si="29"/>
        <v>0</v>
      </c>
      <c r="N112" s="2">
        <f t="shared" si="29"/>
        <v>0</v>
      </c>
      <c r="O112" s="2">
        <f t="shared" si="29"/>
        <v>0</v>
      </c>
      <c r="P112" s="2">
        <f t="shared" si="29"/>
        <v>0</v>
      </c>
      <c r="Q112" s="2">
        <f t="shared" si="29"/>
        <v>0</v>
      </c>
      <c r="R112" s="2">
        <f t="shared" si="29"/>
        <v>0</v>
      </c>
      <c r="S112" s="2">
        <f t="shared" si="29"/>
        <v>0</v>
      </c>
      <c r="T112" s="2">
        <f t="shared" si="29"/>
        <v>0</v>
      </c>
      <c r="U112" s="2">
        <f t="shared" si="29"/>
        <v>0</v>
      </c>
      <c r="V112" s="2">
        <f t="shared" si="29"/>
        <v>0</v>
      </c>
      <c r="W112" s="2">
        <f t="shared" si="29"/>
        <v>0</v>
      </c>
      <c r="X112" s="2">
        <f t="shared" si="29"/>
        <v>0</v>
      </c>
      <c r="Y112" s="2">
        <f t="shared" si="29"/>
        <v>0</v>
      </c>
      <c r="Z112" s="2">
        <f t="shared" si="29"/>
        <v>0</v>
      </c>
      <c r="AA112" s="2">
        <f t="shared" si="29"/>
        <v>0</v>
      </c>
      <c r="AB112" s="2">
        <f t="shared" si="29"/>
        <v>0</v>
      </c>
      <c r="AC112" s="2">
        <f t="shared" si="29"/>
        <v>0</v>
      </c>
      <c r="AD112" s="2">
        <f t="shared" si="29"/>
        <v>0</v>
      </c>
      <c r="AE112" s="2">
        <f t="shared" si="29"/>
        <v>0</v>
      </c>
      <c r="AF112" s="2">
        <f t="shared" si="29"/>
        <v>0</v>
      </c>
      <c r="AG112" s="2">
        <f>AF112+AG111</f>
        <v>0</v>
      </c>
      <c r="AH112" s="2">
        <f t="shared" si="29"/>
        <v>0</v>
      </c>
      <c r="AI112" s="2">
        <f t="shared" si="29"/>
        <v>0</v>
      </c>
      <c r="AJ112" s="2">
        <f t="shared" si="29"/>
        <v>0</v>
      </c>
      <c r="AK112" s="2">
        <f t="shared" si="29"/>
        <v>0</v>
      </c>
    </row>
    <row r="113" spans="1:37" x14ac:dyDescent="0.25">
      <c r="A113" s="15">
        <f>'Notes &amp; Assumptions'!A34</f>
        <v>21</v>
      </c>
      <c r="C113" s="1"/>
      <c r="D113" s="1"/>
      <c r="E113" t="s">
        <v>62</v>
      </c>
      <c r="F113" t="s">
        <v>3</v>
      </c>
      <c r="G113" s="11"/>
    </row>
    <row r="114" spans="1:37" x14ac:dyDescent="0.25">
      <c r="C114" s="1"/>
      <c r="D114" s="1"/>
      <c r="E114" t="s">
        <v>89</v>
      </c>
      <c r="F114" t="s">
        <v>3</v>
      </c>
      <c r="H114" s="26">
        <f>H111*$G113</f>
        <v>0</v>
      </c>
      <c r="I114" s="26">
        <f t="shared" ref="I114:AK114" si="30">I111*$G113</f>
        <v>0</v>
      </c>
      <c r="J114" s="26">
        <f t="shared" si="30"/>
        <v>0</v>
      </c>
      <c r="K114" s="26">
        <f t="shared" si="30"/>
        <v>0</v>
      </c>
      <c r="L114" s="26">
        <f t="shared" si="30"/>
        <v>0</v>
      </c>
      <c r="M114" s="26">
        <f t="shared" si="30"/>
        <v>0</v>
      </c>
      <c r="N114" s="26">
        <f t="shared" si="30"/>
        <v>0</v>
      </c>
      <c r="O114" s="26">
        <f t="shared" si="30"/>
        <v>0</v>
      </c>
      <c r="P114" s="26">
        <f t="shared" si="30"/>
        <v>0</v>
      </c>
      <c r="Q114" s="26">
        <f t="shared" si="30"/>
        <v>0</v>
      </c>
      <c r="R114" s="26">
        <f t="shared" si="30"/>
        <v>0</v>
      </c>
      <c r="S114" s="26">
        <f t="shared" si="30"/>
        <v>0</v>
      </c>
      <c r="T114" s="26">
        <f t="shared" si="30"/>
        <v>0</v>
      </c>
      <c r="U114" s="26">
        <f t="shared" si="30"/>
        <v>0</v>
      </c>
      <c r="V114" s="26">
        <f t="shared" si="30"/>
        <v>0</v>
      </c>
      <c r="W114" s="26">
        <f t="shared" si="30"/>
        <v>0</v>
      </c>
      <c r="X114" s="26">
        <f t="shared" si="30"/>
        <v>0</v>
      </c>
      <c r="Y114" s="26">
        <f t="shared" si="30"/>
        <v>0</v>
      </c>
      <c r="Z114" s="26">
        <f t="shared" si="30"/>
        <v>0</v>
      </c>
      <c r="AA114" s="26">
        <f t="shared" si="30"/>
        <v>0</v>
      </c>
      <c r="AB114" s="26">
        <f t="shared" si="30"/>
        <v>0</v>
      </c>
      <c r="AC114" s="26">
        <f t="shared" si="30"/>
        <v>0</v>
      </c>
      <c r="AD114" s="26">
        <f t="shared" si="30"/>
        <v>0</v>
      </c>
      <c r="AE114" s="26">
        <f t="shared" si="30"/>
        <v>0</v>
      </c>
      <c r="AF114" s="26">
        <f t="shared" si="30"/>
        <v>0</v>
      </c>
      <c r="AG114" s="26">
        <f t="shared" si="30"/>
        <v>0</v>
      </c>
      <c r="AH114" s="26">
        <f t="shared" si="30"/>
        <v>0</v>
      </c>
      <c r="AI114" s="26">
        <f t="shared" si="30"/>
        <v>0</v>
      </c>
      <c r="AJ114" s="26">
        <f t="shared" si="30"/>
        <v>0</v>
      </c>
      <c r="AK114" s="26">
        <f t="shared" si="30"/>
        <v>0</v>
      </c>
    </row>
    <row r="115" spans="1:37" x14ac:dyDescent="0.25">
      <c r="C115" s="1"/>
      <c r="D115" s="1"/>
      <c r="E115" t="s">
        <v>90</v>
      </c>
      <c r="F115" t="s">
        <v>3</v>
      </c>
      <c r="H115" s="26">
        <f>H112*$G113</f>
        <v>0</v>
      </c>
      <c r="I115" s="26">
        <f t="shared" ref="I115:AK115" si="31">I112*$G113</f>
        <v>0</v>
      </c>
      <c r="J115" s="26">
        <f t="shared" si="31"/>
        <v>0</v>
      </c>
      <c r="K115" s="26">
        <f t="shared" si="31"/>
        <v>0</v>
      </c>
      <c r="L115" s="26">
        <f t="shared" si="31"/>
        <v>0</v>
      </c>
      <c r="M115" s="26">
        <f t="shared" si="31"/>
        <v>0</v>
      </c>
      <c r="N115" s="26">
        <f t="shared" si="31"/>
        <v>0</v>
      </c>
      <c r="O115" s="26">
        <f t="shared" si="31"/>
        <v>0</v>
      </c>
      <c r="P115" s="26">
        <f t="shared" si="31"/>
        <v>0</v>
      </c>
      <c r="Q115" s="26">
        <f t="shared" si="31"/>
        <v>0</v>
      </c>
      <c r="R115" s="26">
        <f t="shared" si="31"/>
        <v>0</v>
      </c>
      <c r="S115" s="26">
        <f t="shared" si="31"/>
        <v>0</v>
      </c>
      <c r="T115" s="26">
        <f t="shared" si="31"/>
        <v>0</v>
      </c>
      <c r="U115" s="26">
        <f t="shared" si="31"/>
        <v>0</v>
      </c>
      <c r="V115" s="26">
        <f t="shared" si="31"/>
        <v>0</v>
      </c>
      <c r="W115" s="26">
        <f t="shared" si="31"/>
        <v>0</v>
      </c>
      <c r="X115" s="26">
        <f t="shared" si="31"/>
        <v>0</v>
      </c>
      <c r="Y115" s="26">
        <f t="shared" si="31"/>
        <v>0</v>
      </c>
      <c r="Z115" s="26">
        <f t="shared" si="31"/>
        <v>0</v>
      </c>
      <c r="AA115" s="26">
        <f t="shared" si="31"/>
        <v>0</v>
      </c>
      <c r="AB115" s="26">
        <f t="shared" si="31"/>
        <v>0</v>
      </c>
      <c r="AC115" s="26">
        <f t="shared" si="31"/>
        <v>0</v>
      </c>
      <c r="AD115" s="26">
        <f t="shared" si="31"/>
        <v>0</v>
      </c>
      <c r="AE115" s="26">
        <f t="shared" si="31"/>
        <v>0</v>
      </c>
      <c r="AF115" s="26">
        <f t="shared" si="31"/>
        <v>0</v>
      </c>
      <c r="AG115" s="26">
        <f t="shared" si="31"/>
        <v>0</v>
      </c>
      <c r="AH115" s="26">
        <f t="shared" si="31"/>
        <v>0</v>
      </c>
      <c r="AI115" s="26">
        <f t="shared" si="31"/>
        <v>0</v>
      </c>
      <c r="AJ115" s="26">
        <f t="shared" si="31"/>
        <v>0</v>
      </c>
      <c r="AK115" s="26">
        <f t="shared" si="31"/>
        <v>0</v>
      </c>
    </row>
    <row r="116" spans="1:37" x14ac:dyDescent="0.25">
      <c r="A116" s="15">
        <f>'Notes &amp; Assumptions'!A35</f>
        <v>22</v>
      </c>
      <c r="C116" s="1"/>
      <c r="D116" s="1"/>
      <c r="E116" t="s">
        <v>63</v>
      </c>
      <c r="F116" t="s">
        <v>43</v>
      </c>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row>
    <row r="117" spans="1:37" x14ac:dyDescent="0.25">
      <c r="C117" s="1"/>
      <c r="D117" s="1"/>
      <c r="E117" t="s">
        <v>64</v>
      </c>
      <c r="F117" t="s">
        <v>43</v>
      </c>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row>
    <row r="118" spans="1:37" x14ac:dyDescent="0.25">
      <c r="C118" s="1"/>
      <c r="D118" s="1"/>
      <c r="E118" t="s">
        <v>141</v>
      </c>
      <c r="F118" t="s">
        <v>43</v>
      </c>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x14ac:dyDescent="0.25">
      <c r="C119" s="1"/>
      <c r="D119" s="1"/>
      <c r="E119" t="s">
        <v>65</v>
      </c>
      <c r="F119" t="s">
        <v>145</v>
      </c>
      <c r="H119" s="2">
        <f>H112*H116</f>
        <v>0</v>
      </c>
      <c r="I119" s="2">
        <f t="shared" ref="I119:AK119" si="32">I112*I116</f>
        <v>0</v>
      </c>
      <c r="J119" s="2">
        <f t="shared" si="32"/>
        <v>0</v>
      </c>
      <c r="K119" s="2">
        <f t="shared" si="32"/>
        <v>0</v>
      </c>
      <c r="L119" s="2">
        <f t="shared" si="32"/>
        <v>0</v>
      </c>
      <c r="M119" s="2">
        <f t="shared" si="32"/>
        <v>0</v>
      </c>
      <c r="N119" s="2">
        <f t="shared" si="32"/>
        <v>0</v>
      </c>
      <c r="O119" s="2">
        <f t="shared" si="32"/>
        <v>0</v>
      </c>
      <c r="P119" s="2">
        <f t="shared" si="32"/>
        <v>0</v>
      </c>
      <c r="Q119" s="2">
        <f t="shared" si="32"/>
        <v>0</v>
      </c>
      <c r="R119" s="2">
        <f t="shared" si="32"/>
        <v>0</v>
      </c>
      <c r="S119" s="2">
        <f t="shared" si="32"/>
        <v>0</v>
      </c>
      <c r="T119" s="2">
        <f t="shared" si="32"/>
        <v>0</v>
      </c>
      <c r="U119" s="2">
        <f t="shared" si="32"/>
        <v>0</v>
      </c>
      <c r="V119" s="2">
        <f t="shared" si="32"/>
        <v>0</v>
      </c>
      <c r="W119" s="2">
        <f t="shared" si="32"/>
        <v>0</v>
      </c>
      <c r="X119" s="2">
        <f t="shared" si="32"/>
        <v>0</v>
      </c>
      <c r="Y119" s="2">
        <f t="shared" si="32"/>
        <v>0</v>
      </c>
      <c r="Z119" s="2">
        <f t="shared" si="32"/>
        <v>0</v>
      </c>
      <c r="AA119" s="2">
        <f t="shared" si="32"/>
        <v>0</v>
      </c>
      <c r="AB119" s="2">
        <f t="shared" si="32"/>
        <v>0</v>
      </c>
      <c r="AC119" s="2">
        <f t="shared" si="32"/>
        <v>0</v>
      </c>
      <c r="AD119" s="2">
        <f t="shared" si="32"/>
        <v>0</v>
      </c>
      <c r="AE119" s="2">
        <f t="shared" si="32"/>
        <v>0</v>
      </c>
      <c r="AF119" s="2">
        <f t="shared" si="32"/>
        <v>0</v>
      </c>
      <c r="AG119" s="2">
        <f t="shared" si="32"/>
        <v>0</v>
      </c>
      <c r="AH119" s="2">
        <f t="shared" si="32"/>
        <v>0</v>
      </c>
      <c r="AI119" s="2">
        <f t="shared" si="32"/>
        <v>0</v>
      </c>
      <c r="AJ119" s="2">
        <f t="shared" si="32"/>
        <v>0</v>
      </c>
      <c r="AK119" s="2">
        <f t="shared" si="32"/>
        <v>0</v>
      </c>
    </row>
    <row r="120" spans="1:37" x14ac:dyDescent="0.25">
      <c r="C120" s="1"/>
      <c r="D120" s="1"/>
      <c r="E120" t="s">
        <v>66</v>
      </c>
      <c r="F120" t="s">
        <v>145</v>
      </c>
      <c r="H120" s="2">
        <f>H112*H117</f>
        <v>0</v>
      </c>
      <c r="I120" s="2">
        <f t="shared" ref="I120:AK120" si="33">I112*I117</f>
        <v>0</v>
      </c>
      <c r="J120" s="2">
        <f t="shared" si="33"/>
        <v>0</v>
      </c>
      <c r="K120" s="2">
        <f t="shared" si="33"/>
        <v>0</v>
      </c>
      <c r="L120" s="2">
        <f t="shared" si="33"/>
        <v>0</v>
      </c>
      <c r="M120" s="2">
        <f t="shared" si="33"/>
        <v>0</v>
      </c>
      <c r="N120" s="2">
        <f t="shared" si="33"/>
        <v>0</v>
      </c>
      <c r="O120" s="2">
        <f t="shared" si="33"/>
        <v>0</v>
      </c>
      <c r="P120" s="2">
        <f t="shared" si="33"/>
        <v>0</v>
      </c>
      <c r="Q120" s="2">
        <f t="shared" si="33"/>
        <v>0</v>
      </c>
      <c r="R120" s="2">
        <f t="shared" si="33"/>
        <v>0</v>
      </c>
      <c r="S120" s="2">
        <f t="shared" si="33"/>
        <v>0</v>
      </c>
      <c r="T120" s="2">
        <f t="shared" si="33"/>
        <v>0</v>
      </c>
      <c r="U120" s="2">
        <f t="shared" si="33"/>
        <v>0</v>
      </c>
      <c r="V120" s="2">
        <f t="shared" si="33"/>
        <v>0</v>
      </c>
      <c r="W120" s="2">
        <f t="shared" si="33"/>
        <v>0</v>
      </c>
      <c r="X120" s="2">
        <f t="shared" si="33"/>
        <v>0</v>
      </c>
      <c r="Y120" s="2">
        <f t="shared" si="33"/>
        <v>0</v>
      </c>
      <c r="Z120" s="2">
        <f t="shared" si="33"/>
        <v>0</v>
      </c>
      <c r="AA120" s="2">
        <f t="shared" si="33"/>
        <v>0</v>
      </c>
      <c r="AB120" s="2">
        <f t="shared" si="33"/>
        <v>0</v>
      </c>
      <c r="AC120" s="2">
        <f t="shared" si="33"/>
        <v>0</v>
      </c>
      <c r="AD120" s="2">
        <f t="shared" si="33"/>
        <v>0</v>
      </c>
      <c r="AE120" s="2">
        <f t="shared" si="33"/>
        <v>0</v>
      </c>
      <c r="AF120" s="2">
        <f t="shared" si="33"/>
        <v>0</v>
      </c>
      <c r="AG120" s="2">
        <f t="shared" si="33"/>
        <v>0</v>
      </c>
      <c r="AH120" s="2">
        <f t="shared" si="33"/>
        <v>0</v>
      </c>
      <c r="AI120" s="2">
        <f t="shared" si="33"/>
        <v>0</v>
      </c>
      <c r="AJ120" s="2">
        <f t="shared" si="33"/>
        <v>0</v>
      </c>
      <c r="AK120" s="2">
        <f t="shared" si="33"/>
        <v>0</v>
      </c>
    </row>
    <row r="121" spans="1:37" x14ac:dyDescent="0.25">
      <c r="C121" s="1"/>
      <c r="D121" s="1"/>
      <c r="E121" t="s">
        <v>142</v>
      </c>
      <c r="F121" t="s">
        <v>145</v>
      </c>
      <c r="H121" s="2">
        <f>H112*H118</f>
        <v>0</v>
      </c>
      <c r="I121" s="2">
        <f t="shared" ref="I121:AK121" si="34">I112*I118</f>
        <v>0</v>
      </c>
      <c r="J121" s="2">
        <f t="shared" si="34"/>
        <v>0</v>
      </c>
      <c r="K121" s="2">
        <f t="shared" si="34"/>
        <v>0</v>
      </c>
      <c r="L121" s="2">
        <f t="shared" si="34"/>
        <v>0</v>
      </c>
      <c r="M121" s="2">
        <f t="shared" si="34"/>
        <v>0</v>
      </c>
      <c r="N121" s="2">
        <f t="shared" si="34"/>
        <v>0</v>
      </c>
      <c r="O121" s="2">
        <f t="shared" si="34"/>
        <v>0</v>
      </c>
      <c r="P121" s="2">
        <f t="shared" si="34"/>
        <v>0</v>
      </c>
      <c r="Q121" s="2">
        <f t="shared" si="34"/>
        <v>0</v>
      </c>
      <c r="R121" s="2">
        <f t="shared" si="34"/>
        <v>0</v>
      </c>
      <c r="S121" s="2">
        <f t="shared" si="34"/>
        <v>0</v>
      </c>
      <c r="T121" s="2">
        <f t="shared" si="34"/>
        <v>0</v>
      </c>
      <c r="U121" s="2">
        <f t="shared" si="34"/>
        <v>0</v>
      </c>
      <c r="V121" s="2">
        <f t="shared" si="34"/>
        <v>0</v>
      </c>
      <c r="W121" s="2">
        <f t="shared" si="34"/>
        <v>0</v>
      </c>
      <c r="X121" s="2">
        <f t="shared" si="34"/>
        <v>0</v>
      </c>
      <c r="Y121" s="2">
        <f t="shared" si="34"/>
        <v>0</v>
      </c>
      <c r="Z121" s="2">
        <f t="shared" si="34"/>
        <v>0</v>
      </c>
      <c r="AA121" s="2">
        <f t="shared" si="34"/>
        <v>0</v>
      </c>
      <c r="AB121" s="2">
        <f t="shared" si="34"/>
        <v>0</v>
      </c>
      <c r="AC121" s="2">
        <f t="shared" si="34"/>
        <v>0</v>
      </c>
      <c r="AD121" s="2">
        <f t="shared" si="34"/>
        <v>0</v>
      </c>
      <c r="AE121" s="2">
        <f t="shared" si="34"/>
        <v>0</v>
      </c>
      <c r="AF121" s="2">
        <f t="shared" si="34"/>
        <v>0</v>
      </c>
      <c r="AG121" s="2">
        <f t="shared" si="34"/>
        <v>0</v>
      </c>
      <c r="AH121" s="2">
        <f t="shared" si="34"/>
        <v>0</v>
      </c>
      <c r="AI121" s="2">
        <f t="shared" si="34"/>
        <v>0</v>
      </c>
      <c r="AJ121" s="2">
        <f t="shared" si="34"/>
        <v>0</v>
      </c>
      <c r="AK121" s="2">
        <f t="shared" si="34"/>
        <v>0</v>
      </c>
    </row>
    <row r="122" spans="1:37" x14ac:dyDescent="0.25">
      <c r="A122" s="15">
        <f>'Notes &amp; Assumptions'!A36</f>
        <v>23</v>
      </c>
      <c r="C122" s="1"/>
      <c r="D122" s="1"/>
      <c r="E122" t="s">
        <v>67</v>
      </c>
      <c r="F122" t="s">
        <v>8</v>
      </c>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row>
    <row r="123" spans="1:37" x14ac:dyDescent="0.25">
      <c r="A123" s="15">
        <f>'Notes &amp; Assumptions'!A37</f>
        <v>24</v>
      </c>
      <c r="C123" s="1"/>
      <c r="D123" s="1"/>
      <c r="E123" t="s">
        <v>40</v>
      </c>
      <c r="F123" t="s">
        <v>41</v>
      </c>
      <c r="G123" s="11"/>
      <c r="H123" s="2">
        <f>G123*(1+$G$14)*(1+H122)</f>
        <v>0</v>
      </c>
      <c r="I123" s="2">
        <f t="shared" ref="I123:AK123" si="35">H123*(1+$G$14)*(1+I122)</f>
        <v>0</v>
      </c>
      <c r="J123" s="2">
        <f t="shared" si="35"/>
        <v>0</v>
      </c>
      <c r="K123" s="2">
        <f t="shared" si="35"/>
        <v>0</v>
      </c>
      <c r="L123" s="2">
        <f t="shared" si="35"/>
        <v>0</v>
      </c>
      <c r="M123" s="2">
        <f t="shared" si="35"/>
        <v>0</v>
      </c>
      <c r="N123" s="2">
        <f t="shared" si="35"/>
        <v>0</v>
      </c>
      <c r="O123" s="2">
        <f t="shared" si="35"/>
        <v>0</v>
      </c>
      <c r="P123" s="2">
        <f t="shared" si="35"/>
        <v>0</v>
      </c>
      <c r="Q123" s="2">
        <f t="shared" si="35"/>
        <v>0</v>
      </c>
      <c r="R123" s="2">
        <f t="shared" si="35"/>
        <v>0</v>
      </c>
      <c r="S123" s="2">
        <f t="shared" si="35"/>
        <v>0</v>
      </c>
      <c r="T123" s="2">
        <f t="shared" si="35"/>
        <v>0</v>
      </c>
      <c r="U123" s="2">
        <f t="shared" si="35"/>
        <v>0</v>
      </c>
      <c r="V123" s="2">
        <f t="shared" si="35"/>
        <v>0</v>
      </c>
      <c r="W123" s="2">
        <f t="shared" si="35"/>
        <v>0</v>
      </c>
      <c r="X123" s="2">
        <f t="shared" si="35"/>
        <v>0</v>
      </c>
      <c r="Y123" s="2">
        <f t="shared" si="35"/>
        <v>0</v>
      </c>
      <c r="Z123" s="2">
        <f t="shared" si="35"/>
        <v>0</v>
      </c>
      <c r="AA123" s="2">
        <f t="shared" si="35"/>
        <v>0</v>
      </c>
      <c r="AB123" s="2">
        <f t="shared" si="35"/>
        <v>0</v>
      </c>
      <c r="AC123" s="2">
        <f t="shared" si="35"/>
        <v>0</v>
      </c>
      <c r="AD123" s="2">
        <f t="shared" si="35"/>
        <v>0</v>
      </c>
      <c r="AE123" s="2">
        <f t="shared" si="35"/>
        <v>0</v>
      </c>
      <c r="AF123" s="2">
        <f t="shared" si="35"/>
        <v>0</v>
      </c>
      <c r="AG123" s="2">
        <f>AF123*(1+$G$14)*(1+AG122)</f>
        <v>0</v>
      </c>
      <c r="AH123" s="2">
        <f t="shared" si="35"/>
        <v>0</v>
      </c>
      <c r="AI123" s="2">
        <f t="shared" si="35"/>
        <v>0</v>
      </c>
      <c r="AJ123" s="2">
        <f t="shared" si="35"/>
        <v>0</v>
      </c>
      <c r="AK123" s="2">
        <f t="shared" si="35"/>
        <v>0</v>
      </c>
    </row>
    <row r="124" spans="1:37" x14ac:dyDescent="0.25">
      <c r="C124" s="1"/>
      <c r="D124" s="1"/>
      <c r="E124" t="s">
        <v>68</v>
      </c>
      <c r="F124" t="s">
        <v>144</v>
      </c>
      <c r="G124" s="21"/>
      <c r="H124" s="22">
        <f>G124*(1+$G$14)*(1+H122)</f>
        <v>0</v>
      </c>
      <c r="I124" s="22">
        <f t="shared" ref="I124:AK124" si="36">H124*(1+$G$14)*(1+I122)</f>
        <v>0</v>
      </c>
      <c r="J124" s="22">
        <f t="shared" si="36"/>
        <v>0</v>
      </c>
      <c r="K124" s="22">
        <f t="shared" si="36"/>
        <v>0</v>
      </c>
      <c r="L124" s="22">
        <f t="shared" si="36"/>
        <v>0</v>
      </c>
      <c r="M124" s="22">
        <f t="shared" si="36"/>
        <v>0</v>
      </c>
      <c r="N124" s="22">
        <f t="shared" si="36"/>
        <v>0</v>
      </c>
      <c r="O124" s="22">
        <f t="shared" si="36"/>
        <v>0</v>
      </c>
      <c r="P124" s="22">
        <f t="shared" si="36"/>
        <v>0</v>
      </c>
      <c r="Q124" s="22">
        <f t="shared" si="36"/>
        <v>0</v>
      </c>
      <c r="R124" s="22">
        <f t="shared" si="36"/>
        <v>0</v>
      </c>
      <c r="S124" s="22">
        <f t="shared" si="36"/>
        <v>0</v>
      </c>
      <c r="T124" s="22">
        <f t="shared" si="36"/>
        <v>0</v>
      </c>
      <c r="U124" s="22">
        <f t="shared" si="36"/>
        <v>0</v>
      </c>
      <c r="V124" s="22">
        <f t="shared" si="36"/>
        <v>0</v>
      </c>
      <c r="W124" s="22">
        <f t="shared" si="36"/>
        <v>0</v>
      </c>
      <c r="X124" s="22">
        <f t="shared" si="36"/>
        <v>0</v>
      </c>
      <c r="Y124" s="22">
        <f t="shared" si="36"/>
        <v>0</v>
      </c>
      <c r="Z124" s="22">
        <f t="shared" si="36"/>
        <v>0</v>
      </c>
      <c r="AA124" s="22">
        <f t="shared" si="36"/>
        <v>0</v>
      </c>
      <c r="AB124" s="22">
        <f t="shared" si="36"/>
        <v>0</v>
      </c>
      <c r="AC124" s="22">
        <f t="shared" si="36"/>
        <v>0</v>
      </c>
      <c r="AD124" s="22">
        <f t="shared" si="36"/>
        <v>0</v>
      </c>
      <c r="AE124" s="22">
        <f t="shared" si="36"/>
        <v>0</v>
      </c>
      <c r="AF124" s="22">
        <f t="shared" si="36"/>
        <v>0</v>
      </c>
      <c r="AG124" s="22">
        <f>AF124*(1+$G$14)*(1+AG122)</f>
        <v>0</v>
      </c>
      <c r="AH124" s="22">
        <f t="shared" si="36"/>
        <v>0</v>
      </c>
      <c r="AI124" s="22">
        <f t="shared" si="36"/>
        <v>0</v>
      </c>
      <c r="AJ124" s="22">
        <f t="shared" si="36"/>
        <v>0</v>
      </c>
      <c r="AK124" s="22">
        <f t="shared" si="36"/>
        <v>0</v>
      </c>
    </row>
    <row r="125" spans="1:37" x14ac:dyDescent="0.25">
      <c r="C125" s="1"/>
      <c r="D125" s="1"/>
      <c r="E125" t="s">
        <v>69</v>
      </c>
      <c r="F125" t="s">
        <v>144</v>
      </c>
      <c r="G125" s="21"/>
      <c r="H125" s="22">
        <f>G125*(1+$G$14)*(1+H122)</f>
        <v>0</v>
      </c>
      <c r="I125" s="22">
        <f t="shared" ref="I125:AK125" si="37">H125*(1+$G$14)*(1+I122)</f>
        <v>0</v>
      </c>
      <c r="J125" s="22">
        <f t="shared" si="37"/>
        <v>0</v>
      </c>
      <c r="K125" s="22">
        <f t="shared" si="37"/>
        <v>0</v>
      </c>
      <c r="L125" s="22">
        <f t="shared" si="37"/>
        <v>0</v>
      </c>
      <c r="M125" s="22">
        <f t="shared" si="37"/>
        <v>0</v>
      </c>
      <c r="N125" s="22">
        <f t="shared" si="37"/>
        <v>0</v>
      </c>
      <c r="O125" s="22">
        <f t="shared" si="37"/>
        <v>0</v>
      </c>
      <c r="P125" s="22">
        <f t="shared" si="37"/>
        <v>0</v>
      </c>
      <c r="Q125" s="22">
        <f t="shared" si="37"/>
        <v>0</v>
      </c>
      <c r="R125" s="22">
        <f t="shared" si="37"/>
        <v>0</v>
      </c>
      <c r="S125" s="22">
        <f t="shared" si="37"/>
        <v>0</v>
      </c>
      <c r="T125" s="22">
        <f t="shared" si="37"/>
        <v>0</v>
      </c>
      <c r="U125" s="22">
        <f t="shared" si="37"/>
        <v>0</v>
      </c>
      <c r="V125" s="22">
        <f t="shared" si="37"/>
        <v>0</v>
      </c>
      <c r="W125" s="22">
        <f t="shared" si="37"/>
        <v>0</v>
      </c>
      <c r="X125" s="22">
        <f t="shared" si="37"/>
        <v>0</v>
      </c>
      <c r="Y125" s="22">
        <f t="shared" si="37"/>
        <v>0</v>
      </c>
      <c r="Z125" s="22">
        <f t="shared" si="37"/>
        <v>0</v>
      </c>
      <c r="AA125" s="22">
        <f t="shared" si="37"/>
        <v>0</v>
      </c>
      <c r="AB125" s="22">
        <f t="shared" si="37"/>
        <v>0</v>
      </c>
      <c r="AC125" s="22">
        <f t="shared" si="37"/>
        <v>0</v>
      </c>
      <c r="AD125" s="22">
        <f t="shared" si="37"/>
        <v>0</v>
      </c>
      <c r="AE125" s="22">
        <f t="shared" si="37"/>
        <v>0</v>
      </c>
      <c r="AF125" s="22">
        <f t="shared" si="37"/>
        <v>0</v>
      </c>
      <c r="AG125" s="22">
        <f>AF125*(1+$G$14)*(1+AG122)</f>
        <v>0</v>
      </c>
      <c r="AH125" s="22">
        <f t="shared" si="37"/>
        <v>0</v>
      </c>
      <c r="AI125" s="22">
        <f t="shared" si="37"/>
        <v>0</v>
      </c>
      <c r="AJ125" s="22">
        <f t="shared" si="37"/>
        <v>0</v>
      </c>
      <c r="AK125" s="22">
        <f t="shared" si="37"/>
        <v>0</v>
      </c>
    </row>
    <row r="126" spans="1:37" x14ac:dyDescent="0.25">
      <c r="C126" s="1"/>
      <c r="D126" s="1"/>
      <c r="E126" t="s">
        <v>143</v>
      </c>
      <c r="F126" t="s">
        <v>144</v>
      </c>
      <c r="G126" s="21"/>
      <c r="H126" s="22">
        <f>G126*(1+$G$14)*(1+H122)</f>
        <v>0</v>
      </c>
      <c r="I126" s="22">
        <f t="shared" ref="I126:AK126" si="38">H126*(1+$G$14)*(1+I122)</f>
        <v>0</v>
      </c>
      <c r="J126" s="22">
        <f t="shared" si="38"/>
        <v>0</v>
      </c>
      <c r="K126" s="22">
        <f t="shared" si="38"/>
        <v>0</v>
      </c>
      <c r="L126" s="22">
        <f t="shared" si="38"/>
        <v>0</v>
      </c>
      <c r="M126" s="22">
        <f t="shared" si="38"/>
        <v>0</v>
      </c>
      <c r="N126" s="22">
        <f t="shared" si="38"/>
        <v>0</v>
      </c>
      <c r="O126" s="22">
        <f t="shared" si="38"/>
        <v>0</v>
      </c>
      <c r="P126" s="22">
        <f t="shared" si="38"/>
        <v>0</v>
      </c>
      <c r="Q126" s="22">
        <f t="shared" si="38"/>
        <v>0</v>
      </c>
      <c r="R126" s="22">
        <f t="shared" si="38"/>
        <v>0</v>
      </c>
      <c r="S126" s="22">
        <f t="shared" si="38"/>
        <v>0</v>
      </c>
      <c r="T126" s="22">
        <f t="shared" si="38"/>
        <v>0</v>
      </c>
      <c r="U126" s="22">
        <f t="shared" si="38"/>
        <v>0</v>
      </c>
      <c r="V126" s="22">
        <f t="shared" si="38"/>
        <v>0</v>
      </c>
      <c r="W126" s="22">
        <f t="shared" si="38"/>
        <v>0</v>
      </c>
      <c r="X126" s="22">
        <f t="shared" si="38"/>
        <v>0</v>
      </c>
      <c r="Y126" s="22">
        <f t="shared" si="38"/>
        <v>0</v>
      </c>
      <c r="Z126" s="22">
        <f t="shared" si="38"/>
        <v>0</v>
      </c>
      <c r="AA126" s="22">
        <f t="shared" si="38"/>
        <v>0</v>
      </c>
      <c r="AB126" s="22">
        <f t="shared" si="38"/>
        <v>0</v>
      </c>
      <c r="AC126" s="22">
        <f t="shared" si="38"/>
        <v>0</v>
      </c>
      <c r="AD126" s="22">
        <f t="shared" si="38"/>
        <v>0</v>
      </c>
      <c r="AE126" s="22">
        <f t="shared" si="38"/>
        <v>0</v>
      </c>
      <c r="AF126" s="22">
        <f t="shared" si="38"/>
        <v>0</v>
      </c>
      <c r="AG126" s="22">
        <f>AF126*(1+$G$14)*(1+AG122)</f>
        <v>0</v>
      </c>
      <c r="AH126" s="22">
        <f t="shared" si="38"/>
        <v>0</v>
      </c>
      <c r="AI126" s="22">
        <f t="shared" si="38"/>
        <v>0</v>
      </c>
      <c r="AJ126" s="22">
        <f t="shared" si="38"/>
        <v>0</v>
      </c>
      <c r="AK126" s="22">
        <f t="shared" si="38"/>
        <v>0</v>
      </c>
    </row>
    <row r="127" spans="1:37" x14ac:dyDescent="0.25">
      <c r="C127" s="1"/>
      <c r="D127" s="1"/>
    </row>
    <row r="128" spans="1:37" x14ac:dyDescent="0.25">
      <c r="C128" s="1"/>
      <c r="D128" s="1"/>
      <c r="E128" t="s">
        <v>73</v>
      </c>
      <c r="F128" t="s">
        <v>59</v>
      </c>
      <c r="H128" s="2">
        <f>SUM(H119:H121)/1000</f>
        <v>0</v>
      </c>
      <c r="I128" s="2">
        <f t="shared" ref="I128:AK128" si="39">SUM(I119:I121)/1000</f>
        <v>0</v>
      </c>
      <c r="J128" s="2">
        <f t="shared" si="39"/>
        <v>0</v>
      </c>
      <c r="K128" s="2">
        <f t="shared" si="39"/>
        <v>0</v>
      </c>
      <c r="L128" s="2">
        <f t="shared" si="39"/>
        <v>0</v>
      </c>
      <c r="M128" s="2">
        <f t="shared" si="39"/>
        <v>0</v>
      </c>
      <c r="N128" s="2">
        <f t="shared" si="39"/>
        <v>0</v>
      </c>
      <c r="O128" s="2">
        <f t="shared" si="39"/>
        <v>0</v>
      </c>
      <c r="P128" s="2">
        <f t="shared" si="39"/>
        <v>0</v>
      </c>
      <c r="Q128" s="2">
        <f t="shared" si="39"/>
        <v>0</v>
      </c>
      <c r="R128" s="2">
        <f t="shared" si="39"/>
        <v>0</v>
      </c>
      <c r="S128" s="2">
        <f t="shared" si="39"/>
        <v>0</v>
      </c>
      <c r="T128" s="2">
        <f t="shared" si="39"/>
        <v>0</v>
      </c>
      <c r="U128" s="2">
        <f t="shared" si="39"/>
        <v>0</v>
      </c>
      <c r="V128" s="2">
        <f t="shared" si="39"/>
        <v>0</v>
      </c>
      <c r="W128" s="2">
        <f t="shared" si="39"/>
        <v>0</v>
      </c>
      <c r="X128" s="2">
        <f t="shared" si="39"/>
        <v>0</v>
      </c>
      <c r="Y128" s="2">
        <f t="shared" si="39"/>
        <v>0</v>
      </c>
      <c r="Z128" s="2">
        <f t="shared" si="39"/>
        <v>0</v>
      </c>
      <c r="AA128" s="2">
        <f t="shared" si="39"/>
        <v>0</v>
      </c>
      <c r="AB128" s="2">
        <f t="shared" si="39"/>
        <v>0</v>
      </c>
      <c r="AC128" s="2">
        <f t="shared" si="39"/>
        <v>0</v>
      </c>
      <c r="AD128" s="2">
        <f t="shared" si="39"/>
        <v>0</v>
      </c>
      <c r="AE128" s="2">
        <f t="shared" si="39"/>
        <v>0</v>
      </c>
      <c r="AF128" s="2">
        <f t="shared" si="39"/>
        <v>0</v>
      </c>
      <c r="AG128" s="2">
        <f t="shared" si="39"/>
        <v>0</v>
      </c>
      <c r="AH128" s="2">
        <f t="shared" si="39"/>
        <v>0</v>
      </c>
      <c r="AI128" s="2">
        <f t="shared" si="39"/>
        <v>0</v>
      </c>
      <c r="AJ128" s="2">
        <f t="shared" si="39"/>
        <v>0</v>
      </c>
      <c r="AK128" s="2">
        <f t="shared" si="39"/>
        <v>0</v>
      </c>
    </row>
    <row r="129" spans="1:37" x14ac:dyDescent="0.25">
      <c r="C129" s="1"/>
      <c r="D129" s="1"/>
      <c r="E129" t="s">
        <v>74</v>
      </c>
      <c r="F129" t="s">
        <v>7</v>
      </c>
      <c r="H129" s="2">
        <f>H112*H123+H119*H124+H120*H125+H121*H126</f>
        <v>0</v>
      </c>
      <c r="I129" s="2">
        <f t="shared" ref="I129:AK129" si="40">I112*I123+I119*I124+I120*I125+I121*I126</f>
        <v>0</v>
      </c>
      <c r="J129" s="2">
        <f t="shared" si="40"/>
        <v>0</v>
      </c>
      <c r="K129" s="2">
        <f t="shared" si="40"/>
        <v>0</v>
      </c>
      <c r="L129" s="2">
        <f t="shared" si="40"/>
        <v>0</v>
      </c>
      <c r="M129" s="2">
        <f t="shared" si="40"/>
        <v>0</v>
      </c>
      <c r="N129" s="2">
        <f t="shared" si="40"/>
        <v>0</v>
      </c>
      <c r="O129" s="2">
        <f t="shared" si="40"/>
        <v>0</v>
      </c>
      <c r="P129" s="2">
        <f t="shared" si="40"/>
        <v>0</v>
      </c>
      <c r="Q129" s="2">
        <f t="shared" si="40"/>
        <v>0</v>
      </c>
      <c r="R129" s="2">
        <f t="shared" si="40"/>
        <v>0</v>
      </c>
      <c r="S129" s="2">
        <f t="shared" si="40"/>
        <v>0</v>
      </c>
      <c r="T129" s="2">
        <f t="shared" si="40"/>
        <v>0</v>
      </c>
      <c r="U129" s="2">
        <f t="shared" si="40"/>
        <v>0</v>
      </c>
      <c r="V129" s="2">
        <f t="shared" si="40"/>
        <v>0</v>
      </c>
      <c r="W129" s="2">
        <f t="shared" si="40"/>
        <v>0</v>
      </c>
      <c r="X129" s="2">
        <f t="shared" si="40"/>
        <v>0</v>
      </c>
      <c r="Y129" s="2">
        <f t="shared" si="40"/>
        <v>0</v>
      </c>
      <c r="Z129" s="2">
        <f t="shared" si="40"/>
        <v>0</v>
      </c>
      <c r="AA129" s="2">
        <f t="shared" si="40"/>
        <v>0</v>
      </c>
      <c r="AB129" s="2">
        <f t="shared" si="40"/>
        <v>0</v>
      </c>
      <c r="AC129" s="2">
        <f t="shared" si="40"/>
        <v>0</v>
      </c>
      <c r="AD129" s="2">
        <f t="shared" si="40"/>
        <v>0</v>
      </c>
      <c r="AE129" s="2">
        <f t="shared" si="40"/>
        <v>0</v>
      </c>
      <c r="AF129" s="2">
        <f t="shared" si="40"/>
        <v>0</v>
      </c>
      <c r="AG129" s="2">
        <f t="shared" si="40"/>
        <v>0</v>
      </c>
      <c r="AH129" s="2">
        <f t="shared" si="40"/>
        <v>0</v>
      </c>
      <c r="AI129" s="2">
        <f t="shared" si="40"/>
        <v>0</v>
      </c>
      <c r="AJ129" s="2">
        <f t="shared" si="40"/>
        <v>0</v>
      </c>
      <c r="AK129" s="2">
        <f t="shared" si="40"/>
        <v>0</v>
      </c>
    </row>
    <row r="130" spans="1:37" x14ac:dyDescent="0.25">
      <c r="C130" s="1"/>
      <c r="D130" s="1"/>
    </row>
    <row r="131" spans="1:37" x14ac:dyDescent="0.25">
      <c r="C131" s="1"/>
      <c r="D131" s="3" t="s">
        <v>75</v>
      </c>
    </row>
    <row r="132" spans="1:37" x14ac:dyDescent="0.25">
      <c r="A132" s="15">
        <f>'Notes &amp; Assumptions'!A38</f>
        <v>25</v>
      </c>
      <c r="C132" s="1"/>
      <c r="D132" s="1"/>
      <c r="E132" t="s">
        <v>88</v>
      </c>
      <c r="F132" t="s">
        <v>3</v>
      </c>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row>
    <row r="133" spans="1:37" x14ac:dyDescent="0.25">
      <c r="C133" s="1"/>
      <c r="D133" s="1"/>
      <c r="E133" t="s">
        <v>61</v>
      </c>
      <c r="F133" t="s">
        <v>3</v>
      </c>
      <c r="H133" s="2">
        <f>G133+H132</f>
        <v>0</v>
      </c>
      <c r="I133" s="2">
        <f t="shared" ref="I133:AK133" si="41">H133+I132</f>
        <v>0</v>
      </c>
      <c r="J133" s="2">
        <f t="shared" si="41"/>
        <v>0</v>
      </c>
      <c r="K133" s="2">
        <f t="shared" si="41"/>
        <v>0</v>
      </c>
      <c r="L133" s="2">
        <f t="shared" si="41"/>
        <v>0</v>
      </c>
      <c r="M133" s="2">
        <f t="shared" si="41"/>
        <v>0</v>
      </c>
      <c r="N133" s="2">
        <f t="shared" si="41"/>
        <v>0</v>
      </c>
      <c r="O133" s="2">
        <f t="shared" si="41"/>
        <v>0</v>
      </c>
      <c r="P133" s="2">
        <f t="shared" si="41"/>
        <v>0</v>
      </c>
      <c r="Q133" s="2">
        <f t="shared" si="41"/>
        <v>0</v>
      </c>
      <c r="R133" s="2">
        <f t="shared" si="41"/>
        <v>0</v>
      </c>
      <c r="S133" s="2">
        <f t="shared" si="41"/>
        <v>0</v>
      </c>
      <c r="T133" s="2">
        <f t="shared" si="41"/>
        <v>0</v>
      </c>
      <c r="U133" s="2">
        <f t="shared" si="41"/>
        <v>0</v>
      </c>
      <c r="V133" s="2">
        <f t="shared" si="41"/>
        <v>0</v>
      </c>
      <c r="W133" s="2">
        <f t="shared" si="41"/>
        <v>0</v>
      </c>
      <c r="X133" s="2">
        <f t="shared" si="41"/>
        <v>0</v>
      </c>
      <c r="Y133" s="2">
        <f t="shared" si="41"/>
        <v>0</v>
      </c>
      <c r="Z133" s="2">
        <f t="shared" si="41"/>
        <v>0</v>
      </c>
      <c r="AA133" s="2">
        <f t="shared" si="41"/>
        <v>0</v>
      </c>
      <c r="AB133" s="2">
        <f t="shared" si="41"/>
        <v>0</v>
      </c>
      <c r="AC133" s="2">
        <f t="shared" si="41"/>
        <v>0</v>
      </c>
      <c r="AD133" s="2">
        <f t="shared" si="41"/>
        <v>0</v>
      </c>
      <c r="AE133" s="2">
        <f t="shared" si="41"/>
        <v>0</v>
      </c>
      <c r="AF133" s="2">
        <f t="shared" si="41"/>
        <v>0</v>
      </c>
      <c r="AG133" s="2">
        <f>AF133+AG132</f>
        <v>0</v>
      </c>
      <c r="AH133" s="2">
        <f t="shared" si="41"/>
        <v>0</v>
      </c>
      <c r="AI133" s="2">
        <f t="shared" si="41"/>
        <v>0</v>
      </c>
      <c r="AJ133" s="2">
        <f t="shared" si="41"/>
        <v>0</v>
      </c>
      <c r="AK133" s="2">
        <f t="shared" si="41"/>
        <v>0</v>
      </c>
    </row>
    <row r="134" spans="1:37" x14ac:dyDescent="0.25">
      <c r="A134" s="15">
        <f>'Notes &amp; Assumptions'!A39</f>
        <v>26</v>
      </c>
      <c r="C134" s="1"/>
      <c r="D134" s="1"/>
      <c r="E134" t="s">
        <v>62</v>
      </c>
      <c r="F134" t="s">
        <v>3</v>
      </c>
      <c r="G134" s="11"/>
    </row>
    <row r="135" spans="1:37" x14ac:dyDescent="0.25">
      <c r="C135" s="1"/>
      <c r="D135" s="1"/>
      <c r="E135" t="s">
        <v>89</v>
      </c>
      <c r="F135" t="s">
        <v>3</v>
      </c>
      <c r="H135">
        <f>H132*$G134</f>
        <v>0</v>
      </c>
      <c r="I135">
        <f t="shared" ref="I135:AK135" si="42">I132*$G134</f>
        <v>0</v>
      </c>
      <c r="J135">
        <f t="shared" si="42"/>
        <v>0</v>
      </c>
      <c r="K135">
        <f t="shared" si="42"/>
        <v>0</v>
      </c>
      <c r="L135">
        <f t="shared" si="42"/>
        <v>0</v>
      </c>
      <c r="M135">
        <f t="shared" si="42"/>
        <v>0</v>
      </c>
      <c r="N135">
        <f t="shared" si="42"/>
        <v>0</v>
      </c>
      <c r="O135">
        <f t="shared" si="42"/>
        <v>0</v>
      </c>
      <c r="P135">
        <f t="shared" si="42"/>
        <v>0</v>
      </c>
      <c r="Q135">
        <f t="shared" si="42"/>
        <v>0</v>
      </c>
      <c r="R135">
        <f t="shared" si="42"/>
        <v>0</v>
      </c>
      <c r="S135">
        <f t="shared" si="42"/>
        <v>0</v>
      </c>
      <c r="T135">
        <f t="shared" si="42"/>
        <v>0</v>
      </c>
      <c r="U135">
        <f t="shared" si="42"/>
        <v>0</v>
      </c>
      <c r="V135">
        <f t="shared" si="42"/>
        <v>0</v>
      </c>
      <c r="W135">
        <f t="shared" si="42"/>
        <v>0</v>
      </c>
      <c r="X135">
        <f t="shared" si="42"/>
        <v>0</v>
      </c>
      <c r="Y135">
        <f t="shared" si="42"/>
        <v>0</v>
      </c>
      <c r="Z135">
        <f t="shared" si="42"/>
        <v>0</v>
      </c>
      <c r="AA135">
        <f t="shared" si="42"/>
        <v>0</v>
      </c>
      <c r="AB135">
        <f t="shared" si="42"/>
        <v>0</v>
      </c>
      <c r="AC135">
        <f t="shared" si="42"/>
        <v>0</v>
      </c>
      <c r="AD135">
        <f t="shared" si="42"/>
        <v>0</v>
      </c>
      <c r="AE135">
        <f t="shared" si="42"/>
        <v>0</v>
      </c>
      <c r="AF135">
        <f t="shared" si="42"/>
        <v>0</v>
      </c>
      <c r="AG135">
        <f t="shared" si="42"/>
        <v>0</v>
      </c>
      <c r="AH135">
        <f t="shared" si="42"/>
        <v>0</v>
      </c>
      <c r="AI135">
        <f t="shared" si="42"/>
        <v>0</v>
      </c>
      <c r="AJ135">
        <f t="shared" si="42"/>
        <v>0</v>
      </c>
      <c r="AK135">
        <f t="shared" si="42"/>
        <v>0</v>
      </c>
    </row>
    <row r="136" spans="1:37" x14ac:dyDescent="0.25">
      <c r="C136" s="1"/>
      <c r="D136" s="1"/>
      <c r="E136" t="s">
        <v>90</v>
      </c>
      <c r="F136" t="s">
        <v>3</v>
      </c>
      <c r="H136">
        <f>H133*$G134</f>
        <v>0</v>
      </c>
      <c r="I136">
        <f t="shared" ref="I136:AK136" si="43">I133*$G134</f>
        <v>0</v>
      </c>
      <c r="J136">
        <f t="shared" si="43"/>
        <v>0</v>
      </c>
      <c r="K136">
        <f t="shared" si="43"/>
        <v>0</v>
      </c>
      <c r="L136">
        <f t="shared" si="43"/>
        <v>0</v>
      </c>
      <c r="M136">
        <f t="shared" si="43"/>
        <v>0</v>
      </c>
      <c r="N136">
        <f t="shared" si="43"/>
        <v>0</v>
      </c>
      <c r="O136">
        <f t="shared" si="43"/>
        <v>0</v>
      </c>
      <c r="P136">
        <f t="shared" si="43"/>
        <v>0</v>
      </c>
      <c r="Q136">
        <f t="shared" si="43"/>
        <v>0</v>
      </c>
      <c r="R136">
        <f t="shared" si="43"/>
        <v>0</v>
      </c>
      <c r="S136">
        <f t="shared" si="43"/>
        <v>0</v>
      </c>
      <c r="T136">
        <f t="shared" si="43"/>
        <v>0</v>
      </c>
      <c r="U136">
        <f t="shared" si="43"/>
        <v>0</v>
      </c>
      <c r="V136">
        <f t="shared" si="43"/>
        <v>0</v>
      </c>
      <c r="W136">
        <f t="shared" si="43"/>
        <v>0</v>
      </c>
      <c r="X136">
        <f t="shared" si="43"/>
        <v>0</v>
      </c>
      <c r="Y136">
        <f t="shared" si="43"/>
        <v>0</v>
      </c>
      <c r="Z136">
        <f t="shared" si="43"/>
        <v>0</v>
      </c>
      <c r="AA136">
        <f t="shared" si="43"/>
        <v>0</v>
      </c>
      <c r="AB136">
        <f t="shared" si="43"/>
        <v>0</v>
      </c>
      <c r="AC136">
        <f t="shared" si="43"/>
        <v>0</v>
      </c>
      <c r="AD136">
        <f t="shared" si="43"/>
        <v>0</v>
      </c>
      <c r="AE136">
        <f t="shared" si="43"/>
        <v>0</v>
      </c>
      <c r="AF136">
        <f t="shared" si="43"/>
        <v>0</v>
      </c>
      <c r="AG136">
        <f t="shared" si="43"/>
        <v>0</v>
      </c>
      <c r="AH136">
        <f t="shared" si="43"/>
        <v>0</v>
      </c>
      <c r="AI136">
        <f t="shared" si="43"/>
        <v>0</v>
      </c>
      <c r="AJ136">
        <f t="shared" si="43"/>
        <v>0</v>
      </c>
      <c r="AK136">
        <f t="shared" si="43"/>
        <v>0</v>
      </c>
    </row>
    <row r="137" spans="1:37" x14ac:dyDescent="0.25">
      <c r="A137" s="15">
        <f>'Notes &amp; Assumptions'!A40</f>
        <v>27</v>
      </c>
      <c r="C137" s="1"/>
      <c r="D137" s="1"/>
      <c r="E137" t="s">
        <v>63</v>
      </c>
      <c r="F137" t="s">
        <v>43</v>
      </c>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row>
    <row r="138" spans="1:37" x14ac:dyDescent="0.25">
      <c r="C138" s="1"/>
      <c r="D138" s="1"/>
      <c r="E138" t="s">
        <v>64</v>
      </c>
      <c r="F138" t="s">
        <v>43</v>
      </c>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row>
    <row r="139" spans="1:37" x14ac:dyDescent="0.25">
      <c r="A139" s="15">
        <f>'Notes &amp; Assumptions'!A41</f>
        <v>28</v>
      </c>
      <c r="C139" s="1"/>
      <c r="D139" s="1"/>
      <c r="E139" t="s">
        <v>141</v>
      </c>
      <c r="F139" t="s">
        <v>43</v>
      </c>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row>
    <row r="140" spans="1:37" x14ac:dyDescent="0.25">
      <c r="C140" s="1"/>
      <c r="D140" s="1"/>
      <c r="E140" t="s">
        <v>65</v>
      </c>
      <c r="F140" t="s">
        <v>145</v>
      </c>
      <c r="H140" s="2">
        <f>H133*H137</f>
        <v>0</v>
      </c>
      <c r="I140" s="2">
        <f t="shared" ref="I140:AK140" si="44">I133*I137</f>
        <v>0</v>
      </c>
      <c r="J140" s="2">
        <f t="shared" si="44"/>
        <v>0</v>
      </c>
      <c r="K140" s="2">
        <f t="shared" si="44"/>
        <v>0</v>
      </c>
      <c r="L140" s="2">
        <f t="shared" si="44"/>
        <v>0</v>
      </c>
      <c r="M140" s="2">
        <f t="shared" si="44"/>
        <v>0</v>
      </c>
      <c r="N140" s="2">
        <f t="shared" si="44"/>
        <v>0</v>
      </c>
      <c r="O140" s="2">
        <f t="shared" si="44"/>
        <v>0</v>
      </c>
      <c r="P140" s="2">
        <f t="shared" si="44"/>
        <v>0</v>
      </c>
      <c r="Q140" s="2">
        <f t="shared" si="44"/>
        <v>0</v>
      </c>
      <c r="R140" s="2">
        <f t="shared" si="44"/>
        <v>0</v>
      </c>
      <c r="S140" s="2">
        <f t="shared" si="44"/>
        <v>0</v>
      </c>
      <c r="T140" s="2">
        <f t="shared" si="44"/>
        <v>0</v>
      </c>
      <c r="U140" s="2">
        <f t="shared" si="44"/>
        <v>0</v>
      </c>
      <c r="V140" s="2">
        <f t="shared" si="44"/>
        <v>0</v>
      </c>
      <c r="W140" s="2">
        <f t="shared" si="44"/>
        <v>0</v>
      </c>
      <c r="X140" s="2">
        <f t="shared" si="44"/>
        <v>0</v>
      </c>
      <c r="Y140" s="2">
        <f t="shared" si="44"/>
        <v>0</v>
      </c>
      <c r="Z140" s="2">
        <f t="shared" si="44"/>
        <v>0</v>
      </c>
      <c r="AA140" s="2">
        <f t="shared" si="44"/>
        <v>0</v>
      </c>
      <c r="AB140" s="2">
        <f t="shared" si="44"/>
        <v>0</v>
      </c>
      <c r="AC140" s="2">
        <f t="shared" si="44"/>
        <v>0</v>
      </c>
      <c r="AD140" s="2">
        <f t="shared" si="44"/>
        <v>0</v>
      </c>
      <c r="AE140" s="2">
        <f t="shared" si="44"/>
        <v>0</v>
      </c>
      <c r="AF140" s="2">
        <f t="shared" si="44"/>
        <v>0</v>
      </c>
      <c r="AG140" s="2">
        <f t="shared" si="44"/>
        <v>0</v>
      </c>
      <c r="AH140" s="2">
        <f t="shared" si="44"/>
        <v>0</v>
      </c>
      <c r="AI140" s="2">
        <f t="shared" si="44"/>
        <v>0</v>
      </c>
      <c r="AJ140" s="2">
        <f t="shared" si="44"/>
        <v>0</v>
      </c>
      <c r="AK140" s="2">
        <f t="shared" si="44"/>
        <v>0</v>
      </c>
    </row>
    <row r="141" spans="1:37" x14ac:dyDescent="0.25">
      <c r="C141" s="1"/>
      <c r="D141" s="1"/>
      <c r="E141" t="s">
        <v>66</v>
      </c>
      <c r="F141" t="s">
        <v>145</v>
      </c>
      <c r="H141" s="2">
        <f>H133*H138</f>
        <v>0</v>
      </c>
      <c r="I141" s="2">
        <f t="shared" ref="I141:AK141" si="45">I133*I138</f>
        <v>0</v>
      </c>
      <c r="J141" s="2">
        <f t="shared" si="45"/>
        <v>0</v>
      </c>
      <c r="K141" s="2">
        <f t="shared" si="45"/>
        <v>0</v>
      </c>
      <c r="L141" s="2">
        <f t="shared" si="45"/>
        <v>0</v>
      </c>
      <c r="M141" s="2">
        <f t="shared" si="45"/>
        <v>0</v>
      </c>
      <c r="N141" s="2">
        <f t="shared" si="45"/>
        <v>0</v>
      </c>
      <c r="O141" s="2">
        <f t="shared" si="45"/>
        <v>0</v>
      </c>
      <c r="P141" s="2">
        <f t="shared" si="45"/>
        <v>0</v>
      </c>
      <c r="Q141" s="2">
        <f t="shared" si="45"/>
        <v>0</v>
      </c>
      <c r="R141" s="2">
        <f t="shared" si="45"/>
        <v>0</v>
      </c>
      <c r="S141" s="2">
        <f t="shared" si="45"/>
        <v>0</v>
      </c>
      <c r="T141" s="2">
        <f t="shared" si="45"/>
        <v>0</v>
      </c>
      <c r="U141" s="2">
        <f t="shared" si="45"/>
        <v>0</v>
      </c>
      <c r="V141" s="2">
        <f t="shared" si="45"/>
        <v>0</v>
      </c>
      <c r="W141" s="2">
        <f t="shared" si="45"/>
        <v>0</v>
      </c>
      <c r="X141" s="2">
        <f t="shared" si="45"/>
        <v>0</v>
      </c>
      <c r="Y141" s="2">
        <f t="shared" si="45"/>
        <v>0</v>
      </c>
      <c r="Z141" s="2">
        <f t="shared" si="45"/>
        <v>0</v>
      </c>
      <c r="AA141" s="2">
        <f t="shared" si="45"/>
        <v>0</v>
      </c>
      <c r="AB141" s="2">
        <f t="shared" si="45"/>
        <v>0</v>
      </c>
      <c r="AC141" s="2">
        <f t="shared" si="45"/>
        <v>0</v>
      </c>
      <c r="AD141" s="2">
        <f t="shared" si="45"/>
        <v>0</v>
      </c>
      <c r="AE141" s="2">
        <f t="shared" si="45"/>
        <v>0</v>
      </c>
      <c r="AF141" s="2">
        <f t="shared" si="45"/>
        <v>0</v>
      </c>
      <c r="AG141" s="2">
        <f t="shared" si="45"/>
        <v>0</v>
      </c>
      <c r="AH141" s="2">
        <f t="shared" si="45"/>
        <v>0</v>
      </c>
      <c r="AI141" s="2">
        <f t="shared" si="45"/>
        <v>0</v>
      </c>
      <c r="AJ141" s="2">
        <f t="shared" si="45"/>
        <v>0</v>
      </c>
      <c r="AK141" s="2">
        <f t="shared" si="45"/>
        <v>0</v>
      </c>
    </row>
    <row r="142" spans="1:37" x14ac:dyDescent="0.25">
      <c r="C142" s="1"/>
      <c r="D142" s="1"/>
      <c r="E142" t="s">
        <v>142</v>
      </c>
      <c r="F142" t="s">
        <v>145</v>
      </c>
      <c r="H142" s="2">
        <f>H133*H139</f>
        <v>0</v>
      </c>
      <c r="I142" s="2">
        <f t="shared" ref="I142:AK142" si="46">I133*I139</f>
        <v>0</v>
      </c>
      <c r="J142" s="2">
        <f t="shared" si="46"/>
        <v>0</v>
      </c>
      <c r="K142" s="2">
        <f t="shared" si="46"/>
        <v>0</v>
      </c>
      <c r="L142" s="2">
        <f t="shared" si="46"/>
        <v>0</v>
      </c>
      <c r="M142" s="2">
        <f t="shared" si="46"/>
        <v>0</v>
      </c>
      <c r="N142" s="2">
        <f t="shared" si="46"/>
        <v>0</v>
      </c>
      <c r="O142" s="2">
        <f t="shared" si="46"/>
        <v>0</v>
      </c>
      <c r="P142" s="2">
        <f t="shared" si="46"/>
        <v>0</v>
      </c>
      <c r="Q142" s="2">
        <f t="shared" si="46"/>
        <v>0</v>
      </c>
      <c r="R142" s="2">
        <f t="shared" si="46"/>
        <v>0</v>
      </c>
      <c r="S142" s="2">
        <f t="shared" si="46"/>
        <v>0</v>
      </c>
      <c r="T142" s="2">
        <f t="shared" si="46"/>
        <v>0</v>
      </c>
      <c r="U142" s="2">
        <f t="shared" si="46"/>
        <v>0</v>
      </c>
      <c r="V142" s="2">
        <f t="shared" si="46"/>
        <v>0</v>
      </c>
      <c r="W142" s="2">
        <f t="shared" si="46"/>
        <v>0</v>
      </c>
      <c r="X142" s="2">
        <f t="shared" si="46"/>
        <v>0</v>
      </c>
      <c r="Y142" s="2">
        <f t="shared" si="46"/>
        <v>0</v>
      </c>
      <c r="Z142" s="2">
        <f t="shared" si="46"/>
        <v>0</v>
      </c>
      <c r="AA142" s="2">
        <f t="shared" si="46"/>
        <v>0</v>
      </c>
      <c r="AB142" s="2">
        <f t="shared" si="46"/>
        <v>0</v>
      </c>
      <c r="AC142" s="2">
        <f t="shared" si="46"/>
        <v>0</v>
      </c>
      <c r="AD142" s="2">
        <f t="shared" si="46"/>
        <v>0</v>
      </c>
      <c r="AE142" s="2">
        <f t="shared" si="46"/>
        <v>0</v>
      </c>
      <c r="AF142" s="2">
        <f t="shared" si="46"/>
        <v>0</v>
      </c>
      <c r="AG142" s="2">
        <f t="shared" si="46"/>
        <v>0</v>
      </c>
      <c r="AH142" s="2">
        <f t="shared" si="46"/>
        <v>0</v>
      </c>
      <c r="AI142" s="2">
        <f t="shared" si="46"/>
        <v>0</v>
      </c>
      <c r="AJ142" s="2">
        <f t="shared" si="46"/>
        <v>0</v>
      </c>
      <c r="AK142" s="2">
        <f t="shared" si="46"/>
        <v>0</v>
      </c>
    </row>
    <row r="143" spans="1:37" x14ac:dyDescent="0.25">
      <c r="A143" s="15">
        <f>'Notes &amp; Assumptions'!A42</f>
        <v>29</v>
      </c>
      <c r="C143" s="1"/>
      <c r="D143" s="1"/>
      <c r="E143" t="s">
        <v>67</v>
      </c>
      <c r="F143" t="s">
        <v>8</v>
      </c>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spans="1:37" x14ac:dyDescent="0.25">
      <c r="A144" s="15">
        <f>'Notes &amp; Assumptions'!A43</f>
        <v>30</v>
      </c>
      <c r="C144" s="1"/>
      <c r="D144" s="1"/>
      <c r="E144" t="s">
        <v>40</v>
      </c>
      <c r="F144" t="s">
        <v>41</v>
      </c>
      <c r="G144" s="11"/>
      <c r="H144" s="2">
        <f>G144*(1+$G$14)*(1+H143)</f>
        <v>0</v>
      </c>
      <c r="I144" s="2">
        <f t="shared" ref="I144:AK144" si="47">H144*(1+$G$14)*(1+I143)</f>
        <v>0</v>
      </c>
      <c r="J144" s="2">
        <f t="shared" si="47"/>
        <v>0</v>
      </c>
      <c r="K144" s="2">
        <f t="shared" si="47"/>
        <v>0</v>
      </c>
      <c r="L144" s="2">
        <f t="shared" si="47"/>
        <v>0</v>
      </c>
      <c r="M144" s="2">
        <f t="shared" si="47"/>
        <v>0</v>
      </c>
      <c r="N144" s="2">
        <f t="shared" si="47"/>
        <v>0</v>
      </c>
      <c r="O144" s="2">
        <f t="shared" si="47"/>
        <v>0</v>
      </c>
      <c r="P144" s="2">
        <f t="shared" si="47"/>
        <v>0</v>
      </c>
      <c r="Q144" s="2">
        <f t="shared" si="47"/>
        <v>0</v>
      </c>
      <c r="R144" s="2">
        <f t="shared" si="47"/>
        <v>0</v>
      </c>
      <c r="S144" s="2">
        <f t="shared" si="47"/>
        <v>0</v>
      </c>
      <c r="T144" s="2">
        <f t="shared" si="47"/>
        <v>0</v>
      </c>
      <c r="U144" s="2">
        <f t="shared" si="47"/>
        <v>0</v>
      </c>
      <c r="V144" s="2">
        <f t="shared" si="47"/>
        <v>0</v>
      </c>
      <c r="W144" s="2">
        <f t="shared" si="47"/>
        <v>0</v>
      </c>
      <c r="X144" s="2">
        <f t="shared" si="47"/>
        <v>0</v>
      </c>
      <c r="Y144" s="2">
        <f t="shared" si="47"/>
        <v>0</v>
      </c>
      <c r="Z144" s="2">
        <f t="shared" si="47"/>
        <v>0</v>
      </c>
      <c r="AA144" s="2">
        <f t="shared" si="47"/>
        <v>0</v>
      </c>
      <c r="AB144" s="2">
        <f t="shared" si="47"/>
        <v>0</v>
      </c>
      <c r="AC144" s="2">
        <f t="shared" si="47"/>
        <v>0</v>
      </c>
      <c r="AD144" s="2">
        <f t="shared" si="47"/>
        <v>0</v>
      </c>
      <c r="AE144" s="2">
        <f t="shared" si="47"/>
        <v>0</v>
      </c>
      <c r="AF144" s="2">
        <f t="shared" si="47"/>
        <v>0</v>
      </c>
      <c r="AG144" s="2">
        <f>AF144*(1+$G$14)*(1+AG143)</f>
        <v>0</v>
      </c>
      <c r="AH144" s="2">
        <f t="shared" si="47"/>
        <v>0</v>
      </c>
      <c r="AI144" s="2">
        <f t="shared" si="47"/>
        <v>0</v>
      </c>
      <c r="AJ144" s="2">
        <f t="shared" si="47"/>
        <v>0</v>
      </c>
      <c r="AK144" s="2">
        <f t="shared" si="47"/>
        <v>0</v>
      </c>
    </row>
    <row r="145" spans="1:37" x14ac:dyDescent="0.25">
      <c r="C145" s="1"/>
      <c r="D145" s="1"/>
      <c r="E145" t="s">
        <v>68</v>
      </c>
      <c r="F145" t="s">
        <v>144</v>
      </c>
      <c r="G145" s="21"/>
      <c r="H145" s="22">
        <f>G145*(1+$G$14)*(1+H143)</f>
        <v>0</v>
      </c>
      <c r="I145" s="22">
        <f t="shared" ref="I145:AK145" si="48">H145*(1+$G$14)*(1+I143)</f>
        <v>0</v>
      </c>
      <c r="J145" s="22">
        <f t="shared" si="48"/>
        <v>0</v>
      </c>
      <c r="K145" s="22">
        <f t="shared" si="48"/>
        <v>0</v>
      </c>
      <c r="L145" s="22">
        <f t="shared" si="48"/>
        <v>0</v>
      </c>
      <c r="M145" s="22">
        <f t="shared" si="48"/>
        <v>0</v>
      </c>
      <c r="N145" s="22">
        <f t="shared" si="48"/>
        <v>0</v>
      </c>
      <c r="O145" s="22">
        <f t="shared" si="48"/>
        <v>0</v>
      </c>
      <c r="P145" s="22">
        <f t="shared" si="48"/>
        <v>0</v>
      </c>
      <c r="Q145" s="22">
        <f t="shared" si="48"/>
        <v>0</v>
      </c>
      <c r="R145" s="22">
        <f t="shared" si="48"/>
        <v>0</v>
      </c>
      <c r="S145" s="22">
        <f t="shared" si="48"/>
        <v>0</v>
      </c>
      <c r="T145" s="22">
        <f t="shared" si="48"/>
        <v>0</v>
      </c>
      <c r="U145" s="22">
        <f t="shared" si="48"/>
        <v>0</v>
      </c>
      <c r="V145" s="22">
        <f t="shared" si="48"/>
        <v>0</v>
      </c>
      <c r="W145" s="22">
        <f t="shared" si="48"/>
        <v>0</v>
      </c>
      <c r="X145" s="22">
        <f t="shared" si="48"/>
        <v>0</v>
      </c>
      <c r="Y145" s="22">
        <f t="shared" si="48"/>
        <v>0</v>
      </c>
      <c r="Z145" s="22">
        <f t="shared" si="48"/>
        <v>0</v>
      </c>
      <c r="AA145" s="22">
        <f t="shared" si="48"/>
        <v>0</v>
      </c>
      <c r="AB145" s="22">
        <f t="shared" si="48"/>
        <v>0</v>
      </c>
      <c r="AC145" s="22">
        <f t="shared" si="48"/>
        <v>0</v>
      </c>
      <c r="AD145" s="22">
        <f t="shared" si="48"/>
        <v>0</v>
      </c>
      <c r="AE145" s="22">
        <f t="shared" si="48"/>
        <v>0</v>
      </c>
      <c r="AF145" s="22">
        <f t="shared" si="48"/>
        <v>0</v>
      </c>
      <c r="AG145" s="22">
        <f>AF145*(1+$G$14)*(1+AG143)</f>
        <v>0</v>
      </c>
      <c r="AH145" s="22">
        <f t="shared" si="48"/>
        <v>0</v>
      </c>
      <c r="AI145" s="22">
        <f t="shared" si="48"/>
        <v>0</v>
      </c>
      <c r="AJ145" s="22">
        <f t="shared" si="48"/>
        <v>0</v>
      </c>
      <c r="AK145" s="22">
        <f t="shared" si="48"/>
        <v>0</v>
      </c>
    </row>
    <row r="146" spans="1:37" x14ac:dyDescent="0.25">
      <c r="C146" s="1"/>
      <c r="D146" s="1"/>
      <c r="E146" t="s">
        <v>69</v>
      </c>
      <c r="F146" t="s">
        <v>144</v>
      </c>
      <c r="G146" s="21"/>
      <c r="H146" s="22">
        <f>G146*(1+$G$14)*(1+H143)</f>
        <v>0</v>
      </c>
      <c r="I146" s="22">
        <f t="shared" ref="I146:AK146" si="49">H146*(1+$G$14)*(1+I143)</f>
        <v>0</v>
      </c>
      <c r="J146" s="22">
        <f t="shared" si="49"/>
        <v>0</v>
      </c>
      <c r="K146" s="22">
        <f t="shared" si="49"/>
        <v>0</v>
      </c>
      <c r="L146" s="22">
        <f t="shared" si="49"/>
        <v>0</v>
      </c>
      <c r="M146" s="22">
        <f t="shared" si="49"/>
        <v>0</v>
      </c>
      <c r="N146" s="22">
        <f t="shared" si="49"/>
        <v>0</v>
      </c>
      <c r="O146" s="22">
        <f t="shared" si="49"/>
        <v>0</v>
      </c>
      <c r="P146" s="22">
        <f t="shared" si="49"/>
        <v>0</v>
      </c>
      <c r="Q146" s="22">
        <f t="shared" si="49"/>
        <v>0</v>
      </c>
      <c r="R146" s="22">
        <f t="shared" si="49"/>
        <v>0</v>
      </c>
      <c r="S146" s="22">
        <f t="shared" si="49"/>
        <v>0</v>
      </c>
      <c r="T146" s="22">
        <f t="shared" si="49"/>
        <v>0</v>
      </c>
      <c r="U146" s="22">
        <f t="shared" si="49"/>
        <v>0</v>
      </c>
      <c r="V146" s="22">
        <f t="shared" si="49"/>
        <v>0</v>
      </c>
      <c r="W146" s="22">
        <f t="shared" si="49"/>
        <v>0</v>
      </c>
      <c r="X146" s="22">
        <f t="shared" si="49"/>
        <v>0</v>
      </c>
      <c r="Y146" s="22">
        <f t="shared" si="49"/>
        <v>0</v>
      </c>
      <c r="Z146" s="22">
        <f t="shared" si="49"/>
        <v>0</v>
      </c>
      <c r="AA146" s="22">
        <f t="shared" si="49"/>
        <v>0</v>
      </c>
      <c r="AB146" s="22">
        <f t="shared" si="49"/>
        <v>0</v>
      </c>
      <c r="AC146" s="22">
        <f t="shared" si="49"/>
        <v>0</v>
      </c>
      <c r="AD146" s="22">
        <f t="shared" si="49"/>
        <v>0</v>
      </c>
      <c r="AE146" s="22">
        <f t="shared" si="49"/>
        <v>0</v>
      </c>
      <c r="AF146" s="22">
        <f t="shared" si="49"/>
        <v>0</v>
      </c>
      <c r="AG146" s="22">
        <f>AF146*(1+$G$14)*(1+AG143)</f>
        <v>0</v>
      </c>
      <c r="AH146" s="22">
        <f t="shared" si="49"/>
        <v>0</v>
      </c>
      <c r="AI146" s="22">
        <f t="shared" si="49"/>
        <v>0</v>
      </c>
      <c r="AJ146" s="22">
        <f t="shared" si="49"/>
        <v>0</v>
      </c>
      <c r="AK146" s="22">
        <f t="shared" si="49"/>
        <v>0</v>
      </c>
    </row>
    <row r="147" spans="1:37" x14ac:dyDescent="0.25">
      <c r="C147" s="1"/>
      <c r="D147" s="1"/>
      <c r="E147" t="s">
        <v>143</v>
      </c>
      <c r="F147" t="s">
        <v>144</v>
      </c>
      <c r="G147" s="21"/>
      <c r="H147" s="22">
        <f>G147*(1+$G$14)*(1+H143)</f>
        <v>0</v>
      </c>
      <c r="I147" s="22">
        <f t="shared" ref="I147:AK147" si="50">H147*(1+$G$14)*(1+I143)</f>
        <v>0</v>
      </c>
      <c r="J147" s="22">
        <f t="shared" si="50"/>
        <v>0</v>
      </c>
      <c r="K147" s="22">
        <f t="shared" si="50"/>
        <v>0</v>
      </c>
      <c r="L147" s="22">
        <f t="shared" si="50"/>
        <v>0</v>
      </c>
      <c r="M147" s="22">
        <f t="shared" si="50"/>
        <v>0</v>
      </c>
      <c r="N147" s="22">
        <f t="shared" si="50"/>
        <v>0</v>
      </c>
      <c r="O147" s="22">
        <f t="shared" si="50"/>
        <v>0</v>
      </c>
      <c r="P147" s="22">
        <f t="shared" si="50"/>
        <v>0</v>
      </c>
      <c r="Q147" s="22">
        <f t="shared" si="50"/>
        <v>0</v>
      </c>
      <c r="R147" s="22">
        <f t="shared" si="50"/>
        <v>0</v>
      </c>
      <c r="S147" s="22">
        <f t="shared" si="50"/>
        <v>0</v>
      </c>
      <c r="T147" s="22">
        <f t="shared" si="50"/>
        <v>0</v>
      </c>
      <c r="U147" s="22">
        <f t="shared" si="50"/>
        <v>0</v>
      </c>
      <c r="V147" s="22">
        <f t="shared" si="50"/>
        <v>0</v>
      </c>
      <c r="W147" s="22">
        <f t="shared" si="50"/>
        <v>0</v>
      </c>
      <c r="X147" s="22">
        <f t="shared" si="50"/>
        <v>0</v>
      </c>
      <c r="Y147" s="22">
        <f t="shared" si="50"/>
        <v>0</v>
      </c>
      <c r="Z147" s="22">
        <f t="shared" si="50"/>
        <v>0</v>
      </c>
      <c r="AA147" s="22">
        <f t="shared" si="50"/>
        <v>0</v>
      </c>
      <c r="AB147" s="22">
        <f t="shared" si="50"/>
        <v>0</v>
      </c>
      <c r="AC147" s="22">
        <f t="shared" si="50"/>
        <v>0</v>
      </c>
      <c r="AD147" s="22">
        <f t="shared" si="50"/>
        <v>0</v>
      </c>
      <c r="AE147" s="22">
        <f t="shared" si="50"/>
        <v>0</v>
      </c>
      <c r="AF147" s="22">
        <f t="shared" si="50"/>
        <v>0</v>
      </c>
      <c r="AG147" s="22">
        <f>AF147*(1+$G$14)*(1+AG143)</f>
        <v>0</v>
      </c>
      <c r="AH147" s="22">
        <f t="shared" si="50"/>
        <v>0</v>
      </c>
      <c r="AI147" s="22">
        <f t="shared" si="50"/>
        <v>0</v>
      </c>
      <c r="AJ147" s="22">
        <f t="shared" si="50"/>
        <v>0</v>
      </c>
      <c r="AK147" s="22">
        <f t="shared" si="50"/>
        <v>0</v>
      </c>
    </row>
    <row r="148" spans="1:37" x14ac:dyDescent="0.25">
      <c r="C148" s="1"/>
      <c r="D148" s="1"/>
    </row>
    <row r="149" spans="1:37" x14ac:dyDescent="0.25">
      <c r="C149" s="1"/>
      <c r="D149" s="1"/>
      <c r="E149" t="s">
        <v>76</v>
      </c>
      <c r="F149" t="s">
        <v>59</v>
      </c>
      <c r="H149" s="2">
        <f>SUM(H140:H142)/1000</f>
        <v>0</v>
      </c>
      <c r="I149" s="2">
        <f t="shared" ref="I149:AK149" si="51">SUM(I140:I142)/1000</f>
        <v>0</v>
      </c>
      <c r="J149" s="2">
        <f t="shared" si="51"/>
        <v>0</v>
      </c>
      <c r="K149" s="2">
        <f t="shared" si="51"/>
        <v>0</v>
      </c>
      <c r="L149" s="2">
        <f t="shared" si="51"/>
        <v>0</v>
      </c>
      <c r="M149" s="2">
        <f t="shared" si="51"/>
        <v>0</v>
      </c>
      <c r="N149" s="2">
        <f t="shared" si="51"/>
        <v>0</v>
      </c>
      <c r="O149" s="2">
        <f t="shared" si="51"/>
        <v>0</v>
      </c>
      <c r="P149" s="2">
        <f t="shared" si="51"/>
        <v>0</v>
      </c>
      <c r="Q149" s="2">
        <f t="shared" si="51"/>
        <v>0</v>
      </c>
      <c r="R149" s="2">
        <f t="shared" si="51"/>
        <v>0</v>
      </c>
      <c r="S149" s="2">
        <f t="shared" si="51"/>
        <v>0</v>
      </c>
      <c r="T149" s="2">
        <f t="shared" si="51"/>
        <v>0</v>
      </c>
      <c r="U149" s="2">
        <f t="shared" si="51"/>
        <v>0</v>
      </c>
      <c r="V149" s="2">
        <f t="shared" si="51"/>
        <v>0</v>
      </c>
      <c r="W149" s="2">
        <f t="shared" si="51"/>
        <v>0</v>
      </c>
      <c r="X149" s="2">
        <f t="shared" si="51"/>
        <v>0</v>
      </c>
      <c r="Y149" s="2">
        <f t="shared" si="51"/>
        <v>0</v>
      </c>
      <c r="Z149" s="2">
        <f t="shared" si="51"/>
        <v>0</v>
      </c>
      <c r="AA149" s="2">
        <f t="shared" si="51"/>
        <v>0</v>
      </c>
      <c r="AB149" s="2">
        <f t="shared" si="51"/>
        <v>0</v>
      </c>
      <c r="AC149" s="2">
        <f t="shared" si="51"/>
        <v>0</v>
      </c>
      <c r="AD149" s="2">
        <f t="shared" si="51"/>
        <v>0</v>
      </c>
      <c r="AE149" s="2">
        <f t="shared" si="51"/>
        <v>0</v>
      </c>
      <c r="AF149" s="2">
        <f t="shared" si="51"/>
        <v>0</v>
      </c>
      <c r="AG149" s="2">
        <f t="shared" si="51"/>
        <v>0</v>
      </c>
      <c r="AH149" s="2">
        <f t="shared" si="51"/>
        <v>0</v>
      </c>
      <c r="AI149" s="2">
        <f t="shared" si="51"/>
        <v>0</v>
      </c>
      <c r="AJ149" s="2">
        <f t="shared" si="51"/>
        <v>0</v>
      </c>
      <c r="AK149" s="2">
        <f t="shared" si="51"/>
        <v>0</v>
      </c>
    </row>
    <row r="150" spans="1:37" x14ac:dyDescent="0.25">
      <c r="C150" s="1"/>
      <c r="D150" s="1"/>
      <c r="E150" t="s">
        <v>77</v>
      </c>
      <c r="F150" t="s">
        <v>7</v>
      </c>
      <c r="H150" s="2">
        <f>H133*H144+H140*H145+H141*H146+H142*H147</f>
        <v>0</v>
      </c>
      <c r="I150" s="2">
        <f t="shared" ref="I150:AK150" si="52">I133*I144+I140*I145+I141*I146+I142*I147</f>
        <v>0</v>
      </c>
      <c r="J150" s="2">
        <f t="shared" si="52"/>
        <v>0</v>
      </c>
      <c r="K150" s="2">
        <f t="shared" si="52"/>
        <v>0</v>
      </c>
      <c r="L150" s="2">
        <f t="shared" si="52"/>
        <v>0</v>
      </c>
      <c r="M150" s="2">
        <f t="shared" si="52"/>
        <v>0</v>
      </c>
      <c r="N150" s="2">
        <f t="shared" si="52"/>
        <v>0</v>
      </c>
      <c r="O150" s="2">
        <f t="shared" si="52"/>
        <v>0</v>
      </c>
      <c r="P150" s="2">
        <f t="shared" si="52"/>
        <v>0</v>
      </c>
      <c r="Q150" s="2">
        <f t="shared" si="52"/>
        <v>0</v>
      </c>
      <c r="R150" s="2">
        <f t="shared" si="52"/>
        <v>0</v>
      </c>
      <c r="S150" s="2">
        <f t="shared" si="52"/>
        <v>0</v>
      </c>
      <c r="T150" s="2">
        <f t="shared" si="52"/>
        <v>0</v>
      </c>
      <c r="U150" s="2">
        <f t="shared" si="52"/>
        <v>0</v>
      </c>
      <c r="V150" s="2">
        <f t="shared" si="52"/>
        <v>0</v>
      </c>
      <c r="W150" s="2">
        <f t="shared" si="52"/>
        <v>0</v>
      </c>
      <c r="X150" s="2">
        <f t="shared" si="52"/>
        <v>0</v>
      </c>
      <c r="Y150" s="2">
        <f t="shared" si="52"/>
        <v>0</v>
      </c>
      <c r="Z150" s="2">
        <f t="shared" si="52"/>
        <v>0</v>
      </c>
      <c r="AA150" s="2">
        <f t="shared" si="52"/>
        <v>0</v>
      </c>
      <c r="AB150" s="2">
        <f t="shared" si="52"/>
        <v>0</v>
      </c>
      <c r="AC150" s="2">
        <f t="shared" si="52"/>
        <v>0</v>
      </c>
      <c r="AD150" s="2">
        <f t="shared" si="52"/>
        <v>0</v>
      </c>
      <c r="AE150" s="2">
        <f t="shared" si="52"/>
        <v>0</v>
      </c>
      <c r="AF150" s="2">
        <f t="shared" si="52"/>
        <v>0</v>
      </c>
      <c r="AG150" s="2">
        <f t="shared" si="52"/>
        <v>0</v>
      </c>
      <c r="AH150" s="2">
        <f t="shared" si="52"/>
        <v>0</v>
      </c>
      <c r="AI150" s="2">
        <f t="shared" si="52"/>
        <v>0</v>
      </c>
      <c r="AJ150" s="2">
        <f t="shared" si="52"/>
        <v>0</v>
      </c>
      <c r="AK150" s="2">
        <f t="shared" si="52"/>
        <v>0</v>
      </c>
    </row>
    <row r="151" spans="1:37" x14ac:dyDescent="0.25">
      <c r="C151" s="1"/>
      <c r="D151" s="1"/>
    </row>
    <row r="152" spans="1:37" x14ac:dyDescent="0.25">
      <c r="C152" s="1"/>
      <c r="D152" s="3" t="s">
        <v>78</v>
      </c>
    </row>
    <row r="153" spans="1:37" x14ac:dyDescent="0.25">
      <c r="A153" s="15">
        <f>'Notes &amp; Assumptions'!A44</f>
        <v>31</v>
      </c>
      <c r="C153" s="1"/>
      <c r="D153" s="1"/>
      <c r="E153" t="s">
        <v>88</v>
      </c>
      <c r="F153" t="s">
        <v>3</v>
      </c>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row>
    <row r="154" spans="1:37" x14ac:dyDescent="0.25">
      <c r="C154" s="1"/>
      <c r="D154" s="1"/>
      <c r="E154" t="s">
        <v>61</v>
      </c>
      <c r="F154" t="s">
        <v>3</v>
      </c>
      <c r="H154" s="2">
        <f>G154+H153</f>
        <v>0</v>
      </c>
      <c r="I154" s="2">
        <f t="shared" ref="I154:AK154" si="53">H154+I153</f>
        <v>0</v>
      </c>
      <c r="J154" s="2">
        <f t="shared" si="53"/>
        <v>0</v>
      </c>
      <c r="K154" s="2">
        <f t="shared" si="53"/>
        <v>0</v>
      </c>
      <c r="L154" s="2">
        <f t="shared" si="53"/>
        <v>0</v>
      </c>
      <c r="M154" s="2">
        <f t="shared" si="53"/>
        <v>0</v>
      </c>
      <c r="N154" s="2">
        <f t="shared" si="53"/>
        <v>0</v>
      </c>
      <c r="O154" s="2">
        <f t="shared" si="53"/>
        <v>0</v>
      </c>
      <c r="P154" s="2">
        <f t="shared" si="53"/>
        <v>0</v>
      </c>
      <c r="Q154" s="2">
        <f t="shared" si="53"/>
        <v>0</v>
      </c>
      <c r="R154" s="2">
        <f t="shared" si="53"/>
        <v>0</v>
      </c>
      <c r="S154" s="2">
        <f t="shared" si="53"/>
        <v>0</v>
      </c>
      <c r="T154" s="2">
        <f t="shared" si="53"/>
        <v>0</v>
      </c>
      <c r="U154" s="2">
        <f t="shared" si="53"/>
        <v>0</v>
      </c>
      <c r="V154" s="2">
        <f t="shared" si="53"/>
        <v>0</v>
      </c>
      <c r="W154" s="2">
        <f t="shared" si="53"/>
        <v>0</v>
      </c>
      <c r="X154" s="2">
        <f t="shared" si="53"/>
        <v>0</v>
      </c>
      <c r="Y154" s="2">
        <f t="shared" si="53"/>
        <v>0</v>
      </c>
      <c r="Z154" s="2">
        <f t="shared" si="53"/>
        <v>0</v>
      </c>
      <c r="AA154" s="2">
        <f t="shared" si="53"/>
        <v>0</v>
      </c>
      <c r="AB154" s="2">
        <f t="shared" si="53"/>
        <v>0</v>
      </c>
      <c r="AC154" s="2">
        <f t="shared" si="53"/>
        <v>0</v>
      </c>
      <c r="AD154" s="2">
        <f t="shared" si="53"/>
        <v>0</v>
      </c>
      <c r="AE154" s="2">
        <f t="shared" si="53"/>
        <v>0</v>
      </c>
      <c r="AF154" s="2">
        <f t="shared" si="53"/>
        <v>0</v>
      </c>
      <c r="AG154" s="2">
        <f>AF154+AG153</f>
        <v>0</v>
      </c>
      <c r="AH154" s="2">
        <f t="shared" si="53"/>
        <v>0</v>
      </c>
      <c r="AI154" s="2">
        <f t="shared" si="53"/>
        <v>0</v>
      </c>
      <c r="AJ154" s="2">
        <f t="shared" si="53"/>
        <v>0</v>
      </c>
      <c r="AK154" s="2">
        <f t="shared" si="53"/>
        <v>0</v>
      </c>
    </row>
    <row r="155" spans="1:37" x14ac:dyDescent="0.25">
      <c r="A155" s="15">
        <f>'Notes &amp; Assumptions'!A45</f>
        <v>32</v>
      </c>
      <c r="C155" s="1"/>
      <c r="D155" s="1"/>
      <c r="E155" t="s">
        <v>62</v>
      </c>
      <c r="F155" t="s">
        <v>3</v>
      </c>
      <c r="G155" s="11"/>
    </row>
    <row r="156" spans="1:37" x14ac:dyDescent="0.25">
      <c r="C156" s="1"/>
      <c r="D156" s="1"/>
      <c r="E156" t="s">
        <v>89</v>
      </c>
      <c r="F156" t="s">
        <v>3</v>
      </c>
      <c r="H156">
        <f>H153*$G155</f>
        <v>0</v>
      </c>
      <c r="I156">
        <f t="shared" ref="I156:AK156" si="54">I153*$G155</f>
        <v>0</v>
      </c>
      <c r="J156">
        <f t="shared" si="54"/>
        <v>0</v>
      </c>
      <c r="K156">
        <f t="shared" si="54"/>
        <v>0</v>
      </c>
      <c r="L156">
        <f t="shared" si="54"/>
        <v>0</v>
      </c>
      <c r="M156">
        <f t="shared" si="54"/>
        <v>0</v>
      </c>
      <c r="N156">
        <f t="shared" si="54"/>
        <v>0</v>
      </c>
      <c r="O156">
        <f t="shared" si="54"/>
        <v>0</v>
      </c>
      <c r="P156">
        <f t="shared" si="54"/>
        <v>0</v>
      </c>
      <c r="Q156">
        <f t="shared" si="54"/>
        <v>0</v>
      </c>
      <c r="R156">
        <f t="shared" si="54"/>
        <v>0</v>
      </c>
      <c r="S156">
        <f t="shared" si="54"/>
        <v>0</v>
      </c>
      <c r="T156">
        <f t="shared" si="54"/>
        <v>0</v>
      </c>
      <c r="U156">
        <f t="shared" si="54"/>
        <v>0</v>
      </c>
      <c r="V156">
        <f t="shared" si="54"/>
        <v>0</v>
      </c>
      <c r="W156">
        <f t="shared" si="54"/>
        <v>0</v>
      </c>
      <c r="X156">
        <f t="shared" si="54"/>
        <v>0</v>
      </c>
      <c r="Y156">
        <f t="shared" si="54"/>
        <v>0</v>
      </c>
      <c r="Z156">
        <f t="shared" si="54"/>
        <v>0</v>
      </c>
      <c r="AA156">
        <f t="shared" si="54"/>
        <v>0</v>
      </c>
      <c r="AB156">
        <f t="shared" si="54"/>
        <v>0</v>
      </c>
      <c r="AC156">
        <f t="shared" si="54"/>
        <v>0</v>
      </c>
      <c r="AD156">
        <f t="shared" si="54"/>
        <v>0</v>
      </c>
      <c r="AE156">
        <f t="shared" si="54"/>
        <v>0</v>
      </c>
      <c r="AF156">
        <f t="shared" si="54"/>
        <v>0</v>
      </c>
      <c r="AG156">
        <f t="shared" si="54"/>
        <v>0</v>
      </c>
      <c r="AH156">
        <f t="shared" si="54"/>
        <v>0</v>
      </c>
      <c r="AI156">
        <f t="shared" si="54"/>
        <v>0</v>
      </c>
      <c r="AJ156">
        <f t="shared" si="54"/>
        <v>0</v>
      </c>
      <c r="AK156">
        <f t="shared" si="54"/>
        <v>0</v>
      </c>
    </row>
    <row r="157" spans="1:37" x14ac:dyDescent="0.25">
      <c r="C157" s="1"/>
      <c r="D157" s="1"/>
      <c r="E157" t="s">
        <v>90</v>
      </c>
      <c r="F157" t="s">
        <v>3</v>
      </c>
      <c r="H157">
        <f>H154*$G155</f>
        <v>0</v>
      </c>
      <c r="I157">
        <f t="shared" ref="I157:AK157" si="55">I154*$G155</f>
        <v>0</v>
      </c>
      <c r="J157">
        <f t="shared" si="55"/>
        <v>0</v>
      </c>
      <c r="K157">
        <f t="shared" si="55"/>
        <v>0</v>
      </c>
      <c r="L157">
        <f t="shared" si="55"/>
        <v>0</v>
      </c>
      <c r="M157">
        <f t="shared" si="55"/>
        <v>0</v>
      </c>
      <c r="N157">
        <f t="shared" si="55"/>
        <v>0</v>
      </c>
      <c r="O157">
        <f t="shared" si="55"/>
        <v>0</v>
      </c>
      <c r="P157">
        <f t="shared" si="55"/>
        <v>0</v>
      </c>
      <c r="Q157">
        <f t="shared" si="55"/>
        <v>0</v>
      </c>
      <c r="R157">
        <f t="shared" si="55"/>
        <v>0</v>
      </c>
      <c r="S157">
        <f t="shared" si="55"/>
        <v>0</v>
      </c>
      <c r="T157">
        <f t="shared" si="55"/>
        <v>0</v>
      </c>
      <c r="U157">
        <f t="shared" si="55"/>
        <v>0</v>
      </c>
      <c r="V157">
        <f t="shared" si="55"/>
        <v>0</v>
      </c>
      <c r="W157">
        <f t="shared" si="55"/>
        <v>0</v>
      </c>
      <c r="X157">
        <f t="shared" si="55"/>
        <v>0</v>
      </c>
      <c r="Y157">
        <f t="shared" si="55"/>
        <v>0</v>
      </c>
      <c r="Z157">
        <f t="shared" si="55"/>
        <v>0</v>
      </c>
      <c r="AA157">
        <f t="shared" si="55"/>
        <v>0</v>
      </c>
      <c r="AB157">
        <f t="shared" si="55"/>
        <v>0</v>
      </c>
      <c r="AC157">
        <f t="shared" si="55"/>
        <v>0</v>
      </c>
      <c r="AD157">
        <f t="shared" si="55"/>
        <v>0</v>
      </c>
      <c r="AE157">
        <f t="shared" si="55"/>
        <v>0</v>
      </c>
      <c r="AF157">
        <f t="shared" si="55"/>
        <v>0</v>
      </c>
      <c r="AG157">
        <f t="shared" si="55"/>
        <v>0</v>
      </c>
      <c r="AH157">
        <f t="shared" si="55"/>
        <v>0</v>
      </c>
      <c r="AI157">
        <f t="shared" si="55"/>
        <v>0</v>
      </c>
      <c r="AJ157">
        <f t="shared" si="55"/>
        <v>0</v>
      </c>
      <c r="AK157">
        <f t="shared" si="55"/>
        <v>0</v>
      </c>
    </row>
    <row r="158" spans="1:37" x14ac:dyDescent="0.25">
      <c r="A158" s="15">
        <f>'Notes &amp; Assumptions'!A46</f>
        <v>33</v>
      </c>
      <c r="C158" s="1"/>
      <c r="D158" s="1"/>
      <c r="E158" t="s">
        <v>63</v>
      </c>
      <c r="F158" t="s">
        <v>43</v>
      </c>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row>
    <row r="159" spans="1:37" x14ac:dyDescent="0.25">
      <c r="C159" s="1"/>
      <c r="D159" s="1"/>
      <c r="E159" t="s">
        <v>64</v>
      </c>
      <c r="F159" t="s">
        <v>43</v>
      </c>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row>
    <row r="160" spans="1:37" x14ac:dyDescent="0.25">
      <c r="A160" s="15">
        <f>'Notes &amp; Assumptions'!A47</f>
        <v>34</v>
      </c>
      <c r="C160" s="1"/>
      <c r="D160" s="1"/>
      <c r="E160" t="s">
        <v>141</v>
      </c>
      <c r="F160" t="s">
        <v>43</v>
      </c>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x14ac:dyDescent="0.25">
      <c r="C161" s="1"/>
      <c r="D161" s="1"/>
      <c r="E161" t="s">
        <v>65</v>
      </c>
      <c r="F161" t="s">
        <v>145</v>
      </c>
      <c r="H161" s="2">
        <f>H154*H158</f>
        <v>0</v>
      </c>
      <c r="I161" s="2">
        <f t="shared" ref="I161:AK161" si="56">I154*I158</f>
        <v>0</v>
      </c>
      <c r="J161" s="2">
        <f t="shared" si="56"/>
        <v>0</v>
      </c>
      <c r="K161" s="2">
        <f t="shared" si="56"/>
        <v>0</v>
      </c>
      <c r="L161" s="2">
        <f t="shared" si="56"/>
        <v>0</v>
      </c>
      <c r="M161" s="2">
        <f t="shared" si="56"/>
        <v>0</v>
      </c>
      <c r="N161" s="2">
        <f t="shared" si="56"/>
        <v>0</v>
      </c>
      <c r="O161" s="2">
        <f t="shared" si="56"/>
        <v>0</v>
      </c>
      <c r="P161" s="2">
        <f t="shared" si="56"/>
        <v>0</v>
      </c>
      <c r="Q161" s="2">
        <f t="shared" si="56"/>
        <v>0</v>
      </c>
      <c r="R161" s="2">
        <f t="shared" si="56"/>
        <v>0</v>
      </c>
      <c r="S161" s="2">
        <f t="shared" si="56"/>
        <v>0</v>
      </c>
      <c r="T161" s="2">
        <f t="shared" si="56"/>
        <v>0</v>
      </c>
      <c r="U161" s="2">
        <f t="shared" si="56"/>
        <v>0</v>
      </c>
      <c r="V161" s="2">
        <f t="shared" si="56"/>
        <v>0</v>
      </c>
      <c r="W161" s="2">
        <f t="shared" si="56"/>
        <v>0</v>
      </c>
      <c r="X161" s="2">
        <f t="shared" si="56"/>
        <v>0</v>
      </c>
      <c r="Y161" s="2">
        <f t="shared" si="56"/>
        <v>0</v>
      </c>
      <c r="Z161" s="2">
        <f t="shared" si="56"/>
        <v>0</v>
      </c>
      <c r="AA161" s="2">
        <f t="shared" si="56"/>
        <v>0</v>
      </c>
      <c r="AB161" s="2">
        <f t="shared" si="56"/>
        <v>0</v>
      </c>
      <c r="AC161" s="2">
        <f t="shared" si="56"/>
        <v>0</v>
      </c>
      <c r="AD161" s="2">
        <f t="shared" si="56"/>
        <v>0</v>
      </c>
      <c r="AE161" s="2">
        <f t="shared" si="56"/>
        <v>0</v>
      </c>
      <c r="AF161" s="2">
        <f t="shared" si="56"/>
        <v>0</v>
      </c>
      <c r="AG161" s="2">
        <f t="shared" si="56"/>
        <v>0</v>
      </c>
      <c r="AH161" s="2">
        <f t="shared" si="56"/>
        <v>0</v>
      </c>
      <c r="AI161" s="2">
        <f t="shared" si="56"/>
        <v>0</v>
      </c>
      <c r="AJ161" s="2">
        <f t="shared" si="56"/>
        <v>0</v>
      </c>
      <c r="AK161" s="2">
        <f t="shared" si="56"/>
        <v>0</v>
      </c>
    </row>
    <row r="162" spans="1:37" x14ac:dyDescent="0.25">
      <c r="C162" s="1"/>
      <c r="D162" s="1"/>
      <c r="E162" t="s">
        <v>66</v>
      </c>
      <c r="F162" t="s">
        <v>145</v>
      </c>
      <c r="H162" s="2">
        <f>H154*H159</f>
        <v>0</v>
      </c>
      <c r="I162" s="2">
        <f t="shared" ref="I162:AK162" si="57">I154*I159</f>
        <v>0</v>
      </c>
      <c r="J162" s="2">
        <f t="shared" si="57"/>
        <v>0</v>
      </c>
      <c r="K162" s="2">
        <f t="shared" si="57"/>
        <v>0</v>
      </c>
      <c r="L162" s="2">
        <f t="shared" si="57"/>
        <v>0</v>
      </c>
      <c r="M162" s="2">
        <f t="shared" si="57"/>
        <v>0</v>
      </c>
      <c r="N162" s="2">
        <f t="shared" si="57"/>
        <v>0</v>
      </c>
      <c r="O162" s="2">
        <f t="shared" si="57"/>
        <v>0</v>
      </c>
      <c r="P162" s="2">
        <f t="shared" si="57"/>
        <v>0</v>
      </c>
      <c r="Q162" s="2">
        <f t="shared" si="57"/>
        <v>0</v>
      </c>
      <c r="R162" s="2">
        <f t="shared" si="57"/>
        <v>0</v>
      </c>
      <c r="S162" s="2">
        <f t="shared" si="57"/>
        <v>0</v>
      </c>
      <c r="T162" s="2">
        <f t="shared" si="57"/>
        <v>0</v>
      </c>
      <c r="U162" s="2">
        <f t="shared" si="57"/>
        <v>0</v>
      </c>
      <c r="V162" s="2">
        <f t="shared" si="57"/>
        <v>0</v>
      </c>
      <c r="W162" s="2">
        <f t="shared" si="57"/>
        <v>0</v>
      </c>
      <c r="X162" s="2">
        <f t="shared" si="57"/>
        <v>0</v>
      </c>
      <c r="Y162" s="2">
        <f t="shared" si="57"/>
        <v>0</v>
      </c>
      <c r="Z162" s="2">
        <f t="shared" si="57"/>
        <v>0</v>
      </c>
      <c r="AA162" s="2">
        <f t="shared" si="57"/>
        <v>0</v>
      </c>
      <c r="AB162" s="2">
        <f t="shared" si="57"/>
        <v>0</v>
      </c>
      <c r="AC162" s="2">
        <f t="shared" si="57"/>
        <v>0</v>
      </c>
      <c r="AD162" s="2">
        <f t="shared" si="57"/>
        <v>0</v>
      </c>
      <c r="AE162" s="2">
        <f t="shared" si="57"/>
        <v>0</v>
      </c>
      <c r="AF162" s="2">
        <f t="shared" si="57"/>
        <v>0</v>
      </c>
      <c r="AG162" s="2">
        <f t="shared" si="57"/>
        <v>0</v>
      </c>
      <c r="AH162" s="2">
        <f t="shared" si="57"/>
        <v>0</v>
      </c>
      <c r="AI162" s="2">
        <f t="shared" si="57"/>
        <v>0</v>
      </c>
      <c r="AJ162" s="2">
        <f t="shared" si="57"/>
        <v>0</v>
      </c>
      <c r="AK162" s="2">
        <f t="shared" si="57"/>
        <v>0</v>
      </c>
    </row>
    <row r="163" spans="1:37" x14ac:dyDescent="0.25">
      <c r="C163" s="1"/>
      <c r="D163" s="1"/>
      <c r="E163" t="s">
        <v>142</v>
      </c>
      <c r="F163" t="s">
        <v>145</v>
      </c>
      <c r="H163" s="2">
        <f>H154*H160</f>
        <v>0</v>
      </c>
      <c r="I163" s="2">
        <f t="shared" ref="I163:AK163" si="58">I154*I160</f>
        <v>0</v>
      </c>
      <c r="J163" s="2">
        <f t="shared" si="58"/>
        <v>0</v>
      </c>
      <c r="K163" s="2">
        <f t="shared" si="58"/>
        <v>0</v>
      </c>
      <c r="L163" s="2">
        <f t="shared" si="58"/>
        <v>0</v>
      </c>
      <c r="M163" s="2">
        <f t="shared" si="58"/>
        <v>0</v>
      </c>
      <c r="N163" s="2">
        <f t="shared" si="58"/>
        <v>0</v>
      </c>
      <c r="O163" s="2">
        <f t="shared" si="58"/>
        <v>0</v>
      </c>
      <c r="P163" s="2">
        <f t="shared" si="58"/>
        <v>0</v>
      </c>
      <c r="Q163" s="2">
        <f t="shared" si="58"/>
        <v>0</v>
      </c>
      <c r="R163" s="2">
        <f t="shared" si="58"/>
        <v>0</v>
      </c>
      <c r="S163" s="2">
        <f t="shared" si="58"/>
        <v>0</v>
      </c>
      <c r="T163" s="2">
        <f t="shared" si="58"/>
        <v>0</v>
      </c>
      <c r="U163" s="2">
        <f t="shared" si="58"/>
        <v>0</v>
      </c>
      <c r="V163" s="2">
        <f t="shared" si="58"/>
        <v>0</v>
      </c>
      <c r="W163" s="2">
        <f t="shared" si="58"/>
        <v>0</v>
      </c>
      <c r="X163" s="2">
        <f t="shared" si="58"/>
        <v>0</v>
      </c>
      <c r="Y163" s="2">
        <f t="shared" si="58"/>
        <v>0</v>
      </c>
      <c r="Z163" s="2">
        <f t="shared" si="58"/>
        <v>0</v>
      </c>
      <c r="AA163" s="2">
        <f t="shared" si="58"/>
        <v>0</v>
      </c>
      <c r="AB163" s="2">
        <f t="shared" si="58"/>
        <v>0</v>
      </c>
      <c r="AC163" s="2">
        <f t="shared" si="58"/>
        <v>0</v>
      </c>
      <c r="AD163" s="2">
        <f t="shared" si="58"/>
        <v>0</v>
      </c>
      <c r="AE163" s="2">
        <f t="shared" si="58"/>
        <v>0</v>
      </c>
      <c r="AF163" s="2">
        <f t="shared" si="58"/>
        <v>0</v>
      </c>
      <c r="AG163" s="2">
        <f t="shared" si="58"/>
        <v>0</v>
      </c>
      <c r="AH163" s="2">
        <f t="shared" si="58"/>
        <v>0</v>
      </c>
      <c r="AI163" s="2">
        <f t="shared" si="58"/>
        <v>0</v>
      </c>
      <c r="AJ163" s="2">
        <f t="shared" si="58"/>
        <v>0</v>
      </c>
      <c r="AK163" s="2">
        <f t="shared" si="58"/>
        <v>0</v>
      </c>
    </row>
    <row r="164" spans="1:37" x14ac:dyDescent="0.25">
      <c r="A164" s="15">
        <f>'Notes &amp; Assumptions'!A48</f>
        <v>35</v>
      </c>
      <c r="C164" s="1"/>
      <c r="D164" s="1"/>
      <c r="E164" t="s">
        <v>67</v>
      </c>
      <c r="F164" t="s">
        <v>8</v>
      </c>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row>
    <row r="165" spans="1:37" x14ac:dyDescent="0.25">
      <c r="A165" s="15">
        <f>'Notes &amp; Assumptions'!A49</f>
        <v>36</v>
      </c>
      <c r="C165" s="1"/>
      <c r="D165" s="1"/>
      <c r="E165" t="s">
        <v>40</v>
      </c>
      <c r="F165" t="s">
        <v>41</v>
      </c>
      <c r="G165" s="11"/>
      <c r="H165" s="2">
        <f>G165*(1+$G$14)*(1+H164)</f>
        <v>0</v>
      </c>
      <c r="I165" s="2">
        <f t="shared" ref="I165:AK165" si="59">H165*(1+$G$14)*(1+I164)</f>
        <v>0</v>
      </c>
      <c r="J165" s="2">
        <f t="shared" si="59"/>
        <v>0</v>
      </c>
      <c r="K165" s="2">
        <f t="shared" si="59"/>
        <v>0</v>
      </c>
      <c r="L165" s="2">
        <f t="shared" si="59"/>
        <v>0</v>
      </c>
      <c r="M165" s="2">
        <f t="shared" si="59"/>
        <v>0</v>
      </c>
      <c r="N165" s="2">
        <f t="shared" si="59"/>
        <v>0</v>
      </c>
      <c r="O165" s="2">
        <f t="shared" si="59"/>
        <v>0</v>
      </c>
      <c r="P165" s="2">
        <f t="shared" si="59"/>
        <v>0</v>
      </c>
      <c r="Q165" s="2">
        <f t="shared" si="59"/>
        <v>0</v>
      </c>
      <c r="R165" s="2">
        <f t="shared" si="59"/>
        <v>0</v>
      </c>
      <c r="S165" s="2">
        <f t="shared" si="59"/>
        <v>0</v>
      </c>
      <c r="T165" s="2">
        <f t="shared" si="59"/>
        <v>0</v>
      </c>
      <c r="U165" s="2">
        <f t="shared" si="59"/>
        <v>0</v>
      </c>
      <c r="V165" s="2">
        <f t="shared" si="59"/>
        <v>0</v>
      </c>
      <c r="W165" s="2">
        <f t="shared" si="59"/>
        <v>0</v>
      </c>
      <c r="X165" s="2">
        <f t="shared" si="59"/>
        <v>0</v>
      </c>
      <c r="Y165" s="2">
        <f t="shared" si="59"/>
        <v>0</v>
      </c>
      <c r="Z165" s="2">
        <f t="shared" si="59"/>
        <v>0</v>
      </c>
      <c r="AA165" s="2">
        <f t="shared" si="59"/>
        <v>0</v>
      </c>
      <c r="AB165" s="2">
        <f t="shared" si="59"/>
        <v>0</v>
      </c>
      <c r="AC165" s="2">
        <f t="shared" si="59"/>
        <v>0</v>
      </c>
      <c r="AD165" s="2">
        <f t="shared" si="59"/>
        <v>0</v>
      </c>
      <c r="AE165" s="2">
        <f t="shared" si="59"/>
        <v>0</v>
      </c>
      <c r="AF165" s="2">
        <f t="shared" si="59"/>
        <v>0</v>
      </c>
      <c r="AG165" s="2">
        <f>AF165*(1+$G$14)*(1+AG164)</f>
        <v>0</v>
      </c>
      <c r="AH165" s="2">
        <f t="shared" si="59"/>
        <v>0</v>
      </c>
      <c r="AI165" s="2">
        <f t="shared" si="59"/>
        <v>0</v>
      </c>
      <c r="AJ165" s="2">
        <f t="shared" si="59"/>
        <v>0</v>
      </c>
      <c r="AK165" s="2">
        <f t="shared" si="59"/>
        <v>0</v>
      </c>
    </row>
    <row r="166" spans="1:37" x14ac:dyDescent="0.25">
      <c r="C166" s="1"/>
      <c r="D166" s="1"/>
      <c r="E166" t="s">
        <v>68</v>
      </c>
      <c r="F166" t="s">
        <v>144</v>
      </c>
      <c r="G166" s="21"/>
      <c r="H166" s="22">
        <f>G166*(1+$G$14)*(1+H164)</f>
        <v>0</v>
      </c>
      <c r="I166" s="22">
        <f t="shared" ref="I166:AK166" si="60">H166*(1+$G$14)*(1+I164)</f>
        <v>0</v>
      </c>
      <c r="J166" s="22">
        <f t="shared" si="60"/>
        <v>0</v>
      </c>
      <c r="K166" s="22">
        <f t="shared" si="60"/>
        <v>0</v>
      </c>
      <c r="L166" s="22">
        <f t="shared" si="60"/>
        <v>0</v>
      </c>
      <c r="M166" s="22">
        <f t="shared" si="60"/>
        <v>0</v>
      </c>
      <c r="N166" s="22">
        <f t="shared" si="60"/>
        <v>0</v>
      </c>
      <c r="O166" s="22">
        <f t="shared" si="60"/>
        <v>0</v>
      </c>
      <c r="P166" s="22">
        <f t="shared" si="60"/>
        <v>0</v>
      </c>
      <c r="Q166" s="22">
        <f t="shared" si="60"/>
        <v>0</v>
      </c>
      <c r="R166" s="22">
        <f t="shared" si="60"/>
        <v>0</v>
      </c>
      <c r="S166" s="22">
        <f t="shared" si="60"/>
        <v>0</v>
      </c>
      <c r="T166" s="22">
        <f t="shared" si="60"/>
        <v>0</v>
      </c>
      <c r="U166" s="22">
        <f t="shared" si="60"/>
        <v>0</v>
      </c>
      <c r="V166" s="22">
        <f t="shared" si="60"/>
        <v>0</v>
      </c>
      <c r="W166" s="22">
        <f t="shared" si="60"/>
        <v>0</v>
      </c>
      <c r="X166" s="22">
        <f t="shared" si="60"/>
        <v>0</v>
      </c>
      <c r="Y166" s="22">
        <f t="shared" si="60"/>
        <v>0</v>
      </c>
      <c r="Z166" s="22">
        <f t="shared" si="60"/>
        <v>0</v>
      </c>
      <c r="AA166" s="22">
        <f t="shared" si="60"/>
        <v>0</v>
      </c>
      <c r="AB166" s="22">
        <f t="shared" si="60"/>
        <v>0</v>
      </c>
      <c r="AC166" s="22">
        <f t="shared" si="60"/>
        <v>0</v>
      </c>
      <c r="AD166" s="22">
        <f t="shared" si="60"/>
        <v>0</v>
      </c>
      <c r="AE166" s="22">
        <f t="shared" si="60"/>
        <v>0</v>
      </c>
      <c r="AF166" s="22">
        <f t="shared" si="60"/>
        <v>0</v>
      </c>
      <c r="AG166" s="22">
        <f>AF166*(1+$G$14)*(1+AG164)</f>
        <v>0</v>
      </c>
      <c r="AH166" s="22">
        <f t="shared" si="60"/>
        <v>0</v>
      </c>
      <c r="AI166" s="22">
        <f t="shared" si="60"/>
        <v>0</v>
      </c>
      <c r="AJ166" s="22">
        <f t="shared" si="60"/>
        <v>0</v>
      </c>
      <c r="AK166" s="22">
        <f t="shared" si="60"/>
        <v>0</v>
      </c>
    </row>
    <row r="167" spans="1:37" x14ac:dyDescent="0.25">
      <c r="C167" s="1"/>
      <c r="D167" s="1"/>
      <c r="E167" t="s">
        <v>69</v>
      </c>
      <c r="F167" t="s">
        <v>144</v>
      </c>
      <c r="G167" s="21"/>
      <c r="H167" s="22">
        <f>G167*(1+$G$14)*(1+H164)</f>
        <v>0</v>
      </c>
      <c r="I167" s="22">
        <f t="shared" ref="I167:AK167" si="61">H167*(1+$G$14)*(1+I164)</f>
        <v>0</v>
      </c>
      <c r="J167" s="22">
        <f t="shared" si="61"/>
        <v>0</v>
      </c>
      <c r="K167" s="22">
        <f t="shared" si="61"/>
        <v>0</v>
      </c>
      <c r="L167" s="22">
        <f t="shared" si="61"/>
        <v>0</v>
      </c>
      <c r="M167" s="22">
        <f t="shared" si="61"/>
        <v>0</v>
      </c>
      <c r="N167" s="22">
        <f t="shared" si="61"/>
        <v>0</v>
      </c>
      <c r="O167" s="22">
        <f t="shared" si="61"/>
        <v>0</v>
      </c>
      <c r="P167" s="22">
        <f t="shared" si="61"/>
        <v>0</v>
      </c>
      <c r="Q167" s="22">
        <f t="shared" si="61"/>
        <v>0</v>
      </c>
      <c r="R167" s="22">
        <f t="shared" si="61"/>
        <v>0</v>
      </c>
      <c r="S167" s="22">
        <f t="shared" si="61"/>
        <v>0</v>
      </c>
      <c r="T167" s="22">
        <f t="shared" si="61"/>
        <v>0</v>
      </c>
      <c r="U167" s="22">
        <f t="shared" si="61"/>
        <v>0</v>
      </c>
      <c r="V167" s="22">
        <f t="shared" si="61"/>
        <v>0</v>
      </c>
      <c r="W167" s="22">
        <f t="shared" si="61"/>
        <v>0</v>
      </c>
      <c r="X167" s="22">
        <f t="shared" si="61"/>
        <v>0</v>
      </c>
      <c r="Y167" s="22">
        <f t="shared" si="61"/>
        <v>0</v>
      </c>
      <c r="Z167" s="22">
        <f t="shared" si="61"/>
        <v>0</v>
      </c>
      <c r="AA167" s="22">
        <f t="shared" si="61"/>
        <v>0</v>
      </c>
      <c r="AB167" s="22">
        <f t="shared" si="61"/>
        <v>0</v>
      </c>
      <c r="AC167" s="22">
        <f t="shared" si="61"/>
        <v>0</v>
      </c>
      <c r="AD167" s="22">
        <f t="shared" si="61"/>
        <v>0</v>
      </c>
      <c r="AE167" s="22">
        <f t="shared" si="61"/>
        <v>0</v>
      </c>
      <c r="AF167" s="22">
        <f t="shared" si="61"/>
        <v>0</v>
      </c>
      <c r="AG167" s="22">
        <f>AF167*(1+$G$14)*(1+AG164)</f>
        <v>0</v>
      </c>
      <c r="AH167" s="22">
        <f t="shared" si="61"/>
        <v>0</v>
      </c>
      <c r="AI167" s="22">
        <f t="shared" si="61"/>
        <v>0</v>
      </c>
      <c r="AJ167" s="22">
        <f t="shared" si="61"/>
        <v>0</v>
      </c>
      <c r="AK167" s="22">
        <f t="shared" si="61"/>
        <v>0</v>
      </c>
    </row>
    <row r="168" spans="1:37" x14ac:dyDescent="0.25">
      <c r="C168" s="1"/>
      <c r="D168" s="1"/>
      <c r="E168" t="s">
        <v>143</v>
      </c>
      <c r="F168" t="s">
        <v>144</v>
      </c>
      <c r="G168" s="21"/>
      <c r="H168" s="22">
        <f>G168*(1+$G$14)*(1+H164)</f>
        <v>0</v>
      </c>
      <c r="I168" s="22">
        <f t="shared" ref="I168:AK168" si="62">H168*(1+$G$14)*(1+I164)</f>
        <v>0</v>
      </c>
      <c r="J168" s="22">
        <f t="shared" si="62"/>
        <v>0</v>
      </c>
      <c r="K168" s="22">
        <f t="shared" si="62"/>
        <v>0</v>
      </c>
      <c r="L168" s="22">
        <f t="shared" si="62"/>
        <v>0</v>
      </c>
      <c r="M168" s="22">
        <f t="shared" si="62"/>
        <v>0</v>
      </c>
      <c r="N168" s="22">
        <f t="shared" si="62"/>
        <v>0</v>
      </c>
      <c r="O168" s="22">
        <f t="shared" si="62"/>
        <v>0</v>
      </c>
      <c r="P168" s="22">
        <f t="shared" si="62"/>
        <v>0</v>
      </c>
      <c r="Q168" s="22">
        <f t="shared" si="62"/>
        <v>0</v>
      </c>
      <c r="R168" s="22">
        <f t="shared" si="62"/>
        <v>0</v>
      </c>
      <c r="S168" s="22">
        <f t="shared" si="62"/>
        <v>0</v>
      </c>
      <c r="T168" s="22">
        <f t="shared" si="62"/>
        <v>0</v>
      </c>
      <c r="U168" s="22">
        <f t="shared" si="62"/>
        <v>0</v>
      </c>
      <c r="V168" s="22">
        <f t="shared" si="62"/>
        <v>0</v>
      </c>
      <c r="W168" s="22">
        <f t="shared" si="62"/>
        <v>0</v>
      </c>
      <c r="X168" s="22">
        <f t="shared" si="62"/>
        <v>0</v>
      </c>
      <c r="Y168" s="22">
        <f t="shared" si="62"/>
        <v>0</v>
      </c>
      <c r="Z168" s="22">
        <f t="shared" si="62"/>
        <v>0</v>
      </c>
      <c r="AA168" s="22">
        <f t="shared" si="62"/>
        <v>0</v>
      </c>
      <c r="AB168" s="22">
        <f t="shared" si="62"/>
        <v>0</v>
      </c>
      <c r="AC168" s="22">
        <f t="shared" si="62"/>
        <v>0</v>
      </c>
      <c r="AD168" s="22">
        <f t="shared" si="62"/>
        <v>0</v>
      </c>
      <c r="AE168" s="22">
        <f t="shared" si="62"/>
        <v>0</v>
      </c>
      <c r="AF168" s="22">
        <f t="shared" si="62"/>
        <v>0</v>
      </c>
      <c r="AG168" s="22">
        <f>AF168*(1+$G$14)*(1+AG164)</f>
        <v>0</v>
      </c>
      <c r="AH168" s="22">
        <f t="shared" si="62"/>
        <v>0</v>
      </c>
      <c r="AI168" s="22">
        <f t="shared" si="62"/>
        <v>0</v>
      </c>
      <c r="AJ168" s="22">
        <f t="shared" si="62"/>
        <v>0</v>
      </c>
      <c r="AK168" s="22">
        <f t="shared" si="62"/>
        <v>0</v>
      </c>
    </row>
    <row r="169" spans="1:37" x14ac:dyDescent="0.25">
      <c r="C169" s="1"/>
      <c r="D169" s="1"/>
    </row>
    <row r="170" spans="1:37" x14ac:dyDescent="0.25">
      <c r="C170" s="1"/>
      <c r="D170" s="1"/>
      <c r="E170" t="s">
        <v>79</v>
      </c>
      <c r="F170" t="s">
        <v>59</v>
      </c>
      <c r="H170" s="2">
        <f>SUM(H161:H163)/1000</f>
        <v>0</v>
      </c>
      <c r="I170" s="2">
        <f t="shared" ref="I170:AK170" si="63">SUM(I161:I163)/1000</f>
        <v>0</v>
      </c>
      <c r="J170" s="2">
        <f t="shared" si="63"/>
        <v>0</v>
      </c>
      <c r="K170" s="2">
        <f t="shared" si="63"/>
        <v>0</v>
      </c>
      <c r="L170" s="2">
        <f t="shared" si="63"/>
        <v>0</v>
      </c>
      <c r="M170" s="2">
        <f t="shared" si="63"/>
        <v>0</v>
      </c>
      <c r="N170" s="2">
        <f t="shared" si="63"/>
        <v>0</v>
      </c>
      <c r="O170" s="2">
        <f t="shared" si="63"/>
        <v>0</v>
      </c>
      <c r="P170" s="2">
        <f t="shared" si="63"/>
        <v>0</v>
      </c>
      <c r="Q170" s="2">
        <f t="shared" si="63"/>
        <v>0</v>
      </c>
      <c r="R170" s="2">
        <f t="shared" si="63"/>
        <v>0</v>
      </c>
      <c r="S170" s="2">
        <f t="shared" si="63"/>
        <v>0</v>
      </c>
      <c r="T170" s="2">
        <f t="shared" si="63"/>
        <v>0</v>
      </c>
      <c r="U170" s="2">
        <f t="shared" si="63"/>
        <v>0</v>
      </c>
      <c r="V170" s="2">
        <f t="shared" si="63"/>
        <v>0</v>
      </c>
      <c r="W170" s="2">
        <f t="shared" si="63"/>
        <v>0</v>
      </c>
      <c r="X170" s="2">
        <f t="shared" si="63"/>
        <v>0</v>
      </c>
      <c r="Y170" s="2">
        <f t="shared" si="63"/>
        <v>0</v>
      </c>
      <c r="Z170" s="2">
        <f t="shared" si="63"/>
        <v>0</v>
      </c>
      <c r="AA170" s="2">
        <f t="shared" si="63"/>
        <v>0</v>
      </c>
      <c r="AB170" s="2">
        <f t="shared" si="63"/>
        <v>0</v>
      </c>
      <c r="AC170" s="2">
        <f t="shared" si="63"/>
        <v>0</v>
      </c>
      <c r="AD170" s="2">
        <f t="shared" si="63"/>
        <v>0</v>
      </c>
      <c r="AE170" s="2">
        <f t="shared" si="63"/>
        <v>0</v>
      </c>
      <c r="AF170" s="2">
        <f t="shared" si="63"/>
        <v>0</v>
      </c>
      <c r="AG170" s="2">
        <f t="shared" si="63"/>
        <v>0</v>
      </c>
      <c r="AH170" s="2">
        <f t="shared" si="63"/>
        <v>0</v>
      </c>
      <c r="AI170" s="2">
        <f t="shared" si="63"/>
        <v>0</v>
      </c>
      <c r="AJ170" s="2">
        <f t="shared" si="63"/>
        <v>0</v>
      </c>
      <c r="AK170" s="2">
        <f t="shared" si="63"/>
        <v>0</v>
      </c>
    </row>
    <row r="171" spans="1:37" x14ac:dyDescent="0.25">
      <c r="C171" s="1"/>
      <c r="D171" s="1"/>
      <c r="E171" t="s">
        <v>80</v>
      </c>
      <c r="F171" t="s">
        <v>7</v>
      </c>
      <c r="H171" s="2">
        <f>H154*H165+H161*H166+H162*H167+H163*H168</f>
        <v>0</v>
      </c>
      <c r="I171" s="2">
        <f t="shared" ref="I171:AK171" si="64">I154*I165+I161*I166+I162*I167+I163*I168</f>
        <v>0</v>
      </c>
      <c r="J171" s="2">
        <f t="shared" si="64"/>
        <v>0</v>
      </c>
      <c r="K171" s="2">
        <f t="shared" si="64"/>
        <v>0</v>
      </c>
      <c r="L171" s="2">
        <f t="shared" si="64"/>
        <v>0</v>
      </c>
      <c r="M171" s="2">
        <f t="shared" si="64"/>
        <v>0</v>
      </c>
      <c r="N171" s="2">
        <f t="shared" si="64"/>
        <v>0</v>
      </c>
      <c r="O171" s="2">
        <f t="shared" si="64"/>
        <v>0</v>
      </c>
      <c r="P171" s="2">
        <f t="shared" si="64"/>
        <v>0</v>
      </c>
      <c r="Q171" s="2">
        <f t="shared" si="64"/>
        <v>0</v>
      </c>
      <c r="R171" s="2">
        <f t="shared" si="64"/>
        <v>0</v>
      </c>
      <c r="S171" s="2">
        <f t="shared" si="64"/>
        <v>0</v>
      </c>
      <c r="T171" s="2">
        <f t="shared" si="64"/>
        <v>0</v>
      </c>
      <c r="U171" s="2">
        <f t="shared" si="64"/>
        <v>0</v>
      </c>
      <c r="V171" s="2">
        <f t="shared" si="64"/>
        <v>0</v>
      </c>
      <c r="W171" s="2">
        <f t="shared" si="64"/>
        <v>0</v>
      </c>
      <c r="X171" s="2">
        <f t="shared" si="64"/>
        <v>0</v>
      </c>
      <c r="Y171" s="2">
        <f t="shared" si="64"/>
        <v>0</v>
      </c>
      <c r="Z171" s="2">
        <f t="shared" si="64"/>
        <v>0</v>
      </c>
      <c r="AA171" s="2">
        <f t="shared" si="64"/>
        <v>0</v>
      </c>
      <c r="AB171" s="2">
        <f t="shared" si="64"/>
        <v>0</v>
      </c>
      <c r="AC171" s="2">
        <f t="shared" si="64"/>
        <v>0</v>
      </c>
      <c r="AD171" s="2">
        <f t="shared" si="64"/>
        <v>0</v>
      </c>
      <c r="AE171" s="2">
        <f t="shared" si="64"/>
        <v>0</v>
      </c>
      <c r="AF171" s="2">
        <f t="shared" si="64"/>
        <v>0</v>
      </c>
      <c r="AG171" s="2">
        <f t="shared" si="64"/>
        <v>0</v>
      </c>
      <c r="AH171" s="2">
        <f t="shared" si="64"/>
        <v>0</v>
      </c>
      <c r="AI171" s="2">
        <f t="shared" si="64"/>
        <v>0</v>
      </c>
      <c r="AJ171" s="2">
        <f t="shared" si="64"/>
        <v>0</v>
      </c>
      <c r="AK171" s="2">
        <f t="shared" si="64"/>
        <v>0</v>
      </c>
    </row>
    <row r="172" spans="1:37" x14ac:dyDescent="0.25">
      <c r="C172" s="1"/>
      <c r="D172" s="1"/>
    </row>
    <row r="173" spans="1:37" x14ac:dyDescent="0.25">
      <c r="C173" s="1"/>
      <c r="D173" s="3" t="s">
        <v>81</v>
      </c>
    </row>
    <row r="174" spans="1:37" x14ac:dyDescent="0.25">
      <c r="C174" s="1"/>
      <c r="D174" s="3"/>
      <c r="E174" t="s">
        <v>92</v>
      </c>
      <c r="F174" t="s">
        <v>3</v>
      </c>
      <c r="H174" s="26">
        <f t="shared" ref="H174:AK175" si="65">SUM(H93,H114,H135,H156)</f>
        <v>120</v>
      </c>
      <c r="I174" s="26">
        <f t="shared" si="65"/>
        <v>121.79999999999998</v>
      </c>
      <c r="J174" s="26">
        <f t="shared" si="65"/>
        <v>123.62699999999997</v>
      </c>
      <c r="K174" s="26">
        <f t="shared" si="65"/>
        <v>125.48140499999995</v>
      </c>
      <c r="L174" s="26">
        <f t="shared" si="65"/>
        <v>127.36362607499994</v>
      </c>
      <c r="M174" s="26">
        <f t="shared" si="65"/>
        <v>129.27408046612493</v>
      </c>
      <c r="N174" s="26">
        <f t="shared" si="65"/>
        <v>131.2131916731168</v>
      </c>
      <c r="O174" s="26">
        <f t="shared" si="65"/>
        <v>133.18138954821353</v>
      </c>
      <c r="P174" s="26">
        <f t="shared" si="65"/>
        <v>135.17911039143672</v>
      </c>
      <c r="Q174" s="26">
        <f t="shared" si="65"/>
        <v>137.20679704730827</v>
      </c>
      <c r="R174" s="26">
        <f t="shared" si="65"/>
        <v>139.26489900301789</v>
      </c>
      <c r="S174" s="26">
        <f t="shared" si="65"/>
        <v>141.35387248806313</v>
      </c>
      <c r="T174" s="26">
        <f t="shared" si="65"/>
        <v>143.47418057538405</v>
      </c>
      <c r="U174" s="26">
        <f t="shared" si="65"/>
        <v>145.62629328401479</v>
      </c>
      <c r="V174" s="26">
        <f t="shared" si="65"/>
        <v>147.81068768327501</v>
      </c>
      <c r="W174" s="26">
        <f t="shared" si="65"/>
        <v>150.02784799852412</v>
      </c>
      <c r="X174" s="26">
        <f t="shared" si="65"/>
        <v>152.27826571850198</v>
      </c>
      <c r="Y174" s="26">
        <f t="shared" si="65"/>
        <v>154.56243970427951</v>
      </c>
      <c r="Z174" s="26">
        <f t="shared" si="65"/>
        <v>156.88087629984369</v>
      </c>
      <c r="AA174" s="26">
        <f t="shared" si="65"/>
        <v>159.23408944434132</v>
      </c>
      <c r="AB174" s="26">
        <f t="shared" si="65"/>
        <v>161.62260078600642</v>
      </c>
      <c r="AC174" s="26">
        <f t="shared" si="65"/>
        <v>164.04693979779648</v>
      </c>
      <c r="AD174" s="26">
        <f t="shared" si="65"/>
        <v>166.50764389476342</v>
      </c>
      <c r="AE174" s="26">
        <f t="shared" si="65"/>
        <v>169.00525855318486</v>
      </c>
      <c r="AF174" s="26">
        <f t="shared" si="65"/>
        <v>171.54033743148261</v>
      </c>
      <c r="AG174" s="26">
        <f t="shared" si="65"/>
        <v>0</v>
      </c>
      <c r="AH174" s="26">
        <f t="shared" si="65"/>
        <v>0</v>
      </c>
      <c r="AI174" s="26">
        <f t="shared" si="65"/>
        <v>0</v>
      </c>
      <c r="AJ174" s="26">
        <f t="shared" si="65"/>
        <v>0</v>
      </c>
      <c r="AK174" s="26">
        <f t="shared" si="65"/>
        <v>0</v>
      </c>
    </row>
    <row r="175" spans="1:37" x14ac:dyDescent="0.25">
      <c r="C175" s="1"/>
      <c r="D175" s="1"/>
      <c r="E175" t="s">
        <v>91</v>
      </c>
      <c r="F175" t="s">
        <v>3</v>
      </c>
      <c r="H175" s="26">
        <f t="shared" si="65"/>
        <v>120</v>
      </c>
      <c r="I175" s="26">
        <f t="shared" si="65"/>
        <v>241.79999999999998</v>
      </c>
      <c r="J175" s="26">
        <f t="shared" si="65"/>
        <v>365.42699999999996</v>
      </c>
      <c r="K175" s="26">
        <f t="shared" si="65"/>
        <v>490.9084049999999</v>
      </c>
      <c r="L175" s="26">
        <f t="shared" si="65"/>
        <v>618.27203107499986</v>
      </c>
      <c r="M175" s="26">
        <f t="shared" si="65"/>
        <v>747.54611154112479</v>
      </c>
      <c r="N175" s="26">
        <f t="shared" si="65"/>
        <v>878.75930321424153</v>
      </c>
      <c r="O175" s="26">
        <f t="shared" si="65"/>
        <v>1011.940692762455</v>
      </c>
      <c r="P175" s="26">
        <f t="shared" si="65"/>
        <v>1147.1198031538918</v>
      </c>
      <c r="Q175" s="26">
        <f t="shared" si="65"/>
        <v>1284.3266002012001</v>
      </c>
      <c r="R175" s="26">
        <f t="shared" si="65"/>
        <v>1423.5914992042181</v>
      </c>
      <c r="S175" s="26">
        <f t="shared" si="65"/>
        <v>1564.9453716922812</v>
      </c>
      <c r="T175" s="26">
        <f t="shared" si="65"/>
        <v>1708.4195522676653</v>
      </c>
      <c r="U175" s="26">
        <f t="shared" si="65"/>
        <v>1854.04584555168</v>
      </c>
      <c r="V175" s="26">
        <f t="shared" si="65"/>
        <v>2001.8565332349551</v>
      </c>
      <c r="W175" s="26">
        <f t="shared" si="65"/>
        <v>2151.8843812334794</v>
      </c>
      <c r="X175" s="26">
        <f t="shared" si="65"/>
        <v>2304.1626469519815</v>
      </c>
      <c r="Y175" s="26">
        <f t="shared" si="65"/>
        <v>2458.7250866562608</v>
      </c>
      <c r="Z175" s="26">
        <f t="shared" si="65"/>
        <v>2615.6059629561046</v>
      </c>
      <c r="AA175" s="26">
        <f t="shared" si="65"/>
        <v>2774.840052400446</v>
      </c>
      <c r="AB175" s="26">
        <f t="shared" si="65"/>
        <v>2936.4626531864524</v>
      </c>
      <c r="AC175" s="26">
        <f t="shared" si="65"/>
        <v>3100.5095929842487</v>
      </c>
      <c r="AD175" s="26">
        <f t="shared" si="65"/>
        <v>3267.0172368790122</v>
      </c>
      <c r="AE175" s="26">
        <f t="shared" si="65"/>
        <v>3436.022495432197</v>
      </c>
      <c r="AF175" s="26">
        <f t="shared" si="65"/>
        <v>3607.5628328636794</v>
      </c>
      <c r="AG175" s="26">
        <f t="shared" si="65"/>
        <v>3607.5628328636794</v>
      </c>
      <c r="AH175" s="26">
        <f t="shared" si="65"/>
        <v>3607.5628328636794</v>
      </c>
      <c r="AI175" s="26">
        <f t="shared" si="65"/>
        <v>3607.5628328636794</v>
      </c>
      <c r="AJ175" s="26">
        <f t="shared" si="65"/>
        <v>3607.5628328636794</v>
      </c>
      <c r="AK175" s="26">
        <f t="shared" si="65"/>
        <v>3607.5628328636794</v>
      </c>
    </row>
    <row r="176" spans="1:37" x14ac:dyDescent="0.25">
      <c r="C176" s="1"/>
      <c r="D176" s="1"/>
      <c r="E176" t="s">
        <v>82</v>
      </c>
      <c r="F176" t="s">
        <v>59</v>
      </c>
      <c r="H176" s="2">
        <f t="shared" ref="H176:AK177" si="66">SUM(H107,H128,H149,H170)</f>
        <v>15</v>
      </c>
      <c r="I176" s="2">
        <f t="shared" si="66"/>
        <v>30.224999999999998</v>
      </c>
      <c r="J176" s="2">
        <f t="shared" si="66"/>
        <v>45.678374999999996</v>
      </c>
      <c r="K176" s="2">
        <f t="shared" si="66"/>
        <v>61.363550624999988</v>
      </c>
      <c r="L176" s="2">
        <f t="shared" si="66"/>
        <v>77.284003884374982</v>
      </c>
      <c r="M176" s="2">
        <f t="shared" si="66"/>
        <v>93.443263942640598</v>
      </c>
      <c r="N176" s="2">
        <f t="shared" si="66"/>
        <v>109.84491290178019</v>
      </c>
      <c r="O176" s="2">
        <f t="shared" si="66"/>
        <v>126.49258659530688</v>
      </c>
      <c r="P176" s="2">
        <f t="shared" si="66"/>
        <v>143.38997539423647</v>
      </c>
      <c r="Q176" s="2">
        <f t="shared" si="66"/>
        <v>160.54082502515001</v>
      </c>
      <c r="R176" s="2">
        <f t="shared" si="66"/>
        <v>177.94893740052726</v>
      </c>
      <c r="S176" s="2">
        <f t="shared" si="66"/>
        <v>195.61817146153516</v>
      </c>
      <c r="T176" s="2">
        <f t="shared" si="66"/>
        <v>213.55244403345816</v>
      </c>
      <c r="U176" s="2">
        <f t="shared" si="66"/>
        <v>231.75573069396</v>
      </c>
      <c r="V176" s="2">
        <f t="shared" si="66"/>
        <v>250.23206665436939</v>
      </c>
      <c r="W176" s="2">
        <f t="shared" si="66"/>
        <v>268.98554765418493</v>
      </c>
      <c r="X176" s="2">
        <f t="shared" si="66"/>
        <v>288.02033086899769</v>
      </c>
      <c r="Y176" s="2">
        <f t="shared" si="66"/>
        <v>307.3406358320326</v>
      </c>
      <c r="Z176" s="2">
        <f t="shared" si="66"/>
        <v>326.95074536951307</v>
      </c>
      <c r="AA176" s="2">
        <f t="shared" si="66"/>
        <v>346.85500655005575</v>
      </c>
      <c r="AB176" s="2">
        <f t="shared" si="66"/>
        <v>367.05783164830655</v>
      </c>
      <c r="AC176" s="2">
        <f t="shared" si="66"/>
        <v>387.56369912303109</v>
      </c>
      <c r="AD176" s="2">
        <f t="shared" si="66"/>
        <v>408.37715460987653</v>
      </c>
      <c r="AE176" s="2">
        <f t="shared" si="66"/>
        <v>429.50281192902463</v>
      </c>
      <c r="AF176" s="2">
        <f t="shared" si="66"/>
        <v>450.94535410795993</v>
      </c>
      <c r="AG176" s="2">
        <f t="shared" si="66"/>
        <v>450.94535410795993</v>
      </c>
      <c r="AH176" s="2">
        <f t="shared" si="66"/>
        <v>450.94535410795993</v>
      </c>
      <c r="AI176" s="2">
        <f t="shared" si="66"/>
        <v>450.94535410795993</v>
      </c>
      <c r="AJ176" s="2">
        <f t="shared" si="66"/>
        <v>450.94535410795993</v>
      </c>
      <c r="AK176" s="2">
        <f t="shared" si="66"/>
        <v>450.94535410795993</v>
      </c>
    </row>
    <row r="177" spans="1:37" x14ac:dyDescent="0.25">
      <c r="C177" s="1"/>
      <c r="D177" s="1"/>
      <c r="E177" t="s">
        <v>83</v>
      </c>
      <c r="F177" t="s">
        <v>7</v>
      </c>
      <c r="H177" s="2">
        <f t="shared" si="66"/>
        <v>43933.962599999999</v>
      </c>
      <c r="I177" s="2">
        <f t="shared" si="66"/>
        <v>90563.054135696977</v>
      </c>
      <c r="J177" s="2">
        <f t="shared" si="66"/>
        <v>140013.86039234564</v>
      </c>
      <c r="K177" s="2">
        <f t="shared" si="66"/>
        <v>192418.35563165927</v>
      </c>
      <c r="L177" s="2">
        <f t="shared" si="66"/>
        <v>247914.12150746342</v>
      </c>
      <c r="M177" s="2">
        <f t="shared" si="66"/>
        <v>306644.57465844473</v>
      </c>
      <c r="N177" s="2">
        <f t="shared" si="66"/>
        <v>368759.20331722137</v>
      </c>
      <c r="O177" s="2">
        <f t="shared" si="66"/>
        <v>434413.81328811916</v>
      </c>
      <c r="P177" s="2">
        <f t="shared" si="66"/>
        <v>503770.7836597042</v>
      </c>
      <c r="Q177" s="2">
        <f t="shared" si="66"/>
        <v>576999.33263231185</v>
      </c>
      <c r="R177" s="2">
        <f t="shared" si="66"/>
        <v>654275.79385555722</v>
      </c>
      <c r="S177" s="2">
        <f t="shared" si="66"/>
        <v>735783.90368611726</v>
      </c>
      <c r="T177" s="2">
        <f t="shared" si="66"/>
        <v>821715.09979197918</v>
      </c>
      <c r="U177" s="2">
        <f t="shared" si="66"/>
        <v>912268.8315458576</v>
      </c>
      <c r="V177" s="2">
        <f t="shared" si="66"/>
        <v>1007652.8826676428</v>
      </c>
      <c r="W177" s="2">
        <f t="shared" si="66"/>
        <v>1108083.7065935445</v>
      </c>
      <c r="X177" s="2">
        <f t="shared" si="66"/>
        <v>1213786.7750681052</v>
      </c>
      <c r="Y177" s="2">
        <f t="shared" si="66"/>
        <v>1324996.9404744627</v>
      </c>
      <c r="Z177" s="2">
        <f t="shared" si="66"/>
        <v>1441958.812438204</v>
      </c>
      <c r="AA177" s="2">
        <f t="shared" si="66"/>
        <v>1564927.1492608637</v>
      </c>
      <c r="AB177" s="2">
        <f t="shared" si="66"/>
        <v>1694167.2647606616</v>
      </c>
      <c r="AC177" s="2">
        <f t="shared" si="66"/>
        <v>1829955.451120411</v>
      </c>
      <c r="AD177" s="2">
        <f t="shared" si="66"/>
        <v>1972579.4183657528</v>
      </c>
      <c r="AE177" s="2">
        <f t="shared" si="66"/>
        <v>2122338.7511209762</v>
      </c>
      <c r="AF177" s="2">
        <f t="shared" si="66"/>
        <v>2279545.383314732</v>
      </c>
      <c r="AG177" s="2">
        <f t="shared" si="66"/>
        <v>2331974.9271309706</v>
      </c>
      <c r="AH177" s="2">
        <f t="shared" si="66"/>
        <v>2385610.3504549828</v>
      </c>
      <c r="AI177" s="2">
        <f t="shared" si="66"/>
        <v>2440479.3885154473</v>
      </c>
      <c r="AJ177" s="2">
        <f t="shared" si="66"/>
        <v>2496610.414451302</v>
      </c>
      <c r="AK177" s="2">
        <f t="shared" si="66"/>
        <v>2554032.4539836817</v>
      </c>
    </row>
    <row r="178" spans="1:37" x14ac:dyDescent="0.25">
      <c r="C178" s="1"/>
      <c r="D178" s="1"/>
    </row>
    <row r="179" spans="1:37" x14ac:dyDescent="0.25">
      <c r="C179" s="1"/>
      <c r="D179" s="1"/>
      <c r="E179" s="4" t="s">
        <v>85</v>
      </c>
      <c r="F179" s="4" t="s">
        <v>86</v>
      </c>
      <c r="G179" s="4"/>
      <c r="H179" s="10">
        <f>H176*1000/H175</f>
        <v>125</v>
      </c>
      <c r="I179" s="10">
        <f t="shared" ref="I179:AK179" si="67">I176*1000/I175</f>
        <v>125</v>
      </c>
      <c r="J179" s="10">
        <f t="shared" si="67"/>
        <v>124.99999999999999</v>
      </c>
      <c r="K179" s="10">
        <f t="shared" si="67"/>
        <v>125</v>
      </c>
      <c r="L179" s="10">
        <f t="shared" si="67"/>
        <v>125</v>
      </c>
      <c r="M179" s="10">
        <f t="shared" si="67"/>
        <v>125</v>
      </c>
      <c r="N179" s="10">
        <f t="shared" si="67"/>
        <v>125</v>
      </c>
      <c r="O179" s="10">
        <f t="shared" si="67"/>
        <v>125</v>
      </c>
      <c r="P179" s="10">
        <f t="shared" si="67"/>
        <v>125</v>
      </c>
      <c r="Q179" s="10">
        <f t="shared" si="67"/>
        <v>124.99999999999999</v>
      </c>
      <c r="R179" s="10">
        <f t="shared" si="67"/>
        <v>125.00000000000001</v>
      </c>
      <c r="S179" s="10">
        <f t="shared" si="67"/>
        <v>125</v>
      </c>
      <c r="T179" s="10">
        <f t="shared" si="67"/>
        <v>125</v>
      </c>
      <c r="U179" s="10">
        <f t="shared" si="67"/>
        <v>125</v>
      </c>
      <c r="V179" s="10">
        <f t="shared" si="67"/>
        <v>125</v>
      </c>
      <c r="W179" s="10">
        <f t="shared" si="67"/>
        <v>125</v>
      </c>
      <c r="X179" s="10">
        <f t="shared" si="67"/>
        <v>124.99999999999999</v>
      </c>
      <c r="Y179" s="10">
        <f t="shared" si="67"/>
        <v>125</v>
      </c>
      <c r="Z179" s="10">
        <f t="shared" si="67"/>
        <v>124.99999999999999</v>
      </c>
      <c r="AA179" s="10">
        <f t="shared" si="67"/>
        <v>125</v>
      </c>
      <c r="AB179" s="10">
        <f t="shared" si="67"/>
        <v>125.00000000000001</v>
      </c>
      <c r="AC179" s="10">
        <f t="shared" si="67"/>
        <v>125.00000000000001</v>
      </c>
      <c r="AD179" s="10">
        <f t="shared" si="67"/>
        <v>125</v>
      </c>
      <c r="AE179" s="10">
        <f t="shared" si="67"/>
        <v>125</v>
      </c>
      <c r="AF179" s="10">
        <f t="shared" si="67"/>
        <v>125</v>
      </c>
      <c r="AG179" s="10">
        <f t="shared" si="67"/>
        <v>125</v>
      </c>
      <c r="AH179" s="10">
        <f t="shared" si="67"/>
        <v>125</v>
      </c>
      <c r="AI179" s="10">
        <f t="shared" si="67"/>
        <v>125</v>
      </c>
      <c r="AJ179" s="10">
        <f t="shared" si="67"/>
        <v>125</v>
      </c>
      <c r="AK179" s="10">
        <f t="shared" si="67"/>
        <v>125</v>
      </c>
    </row>
    <row r="180" spans="1:37" x14ac:dyDescent="0.25">
      <c r="C180" s="1"/>
      <c r="D180" s="1"/>
      <c r="E180" s="4" t="s">
        <v>84</v>
      </c>
      <c r="F180" s="4" t="s">
        <v>22</v>
      </c>
      <c r="G180" s="4"/>
      <c r="H180" s="10">
        <f>H177/H175</f>
        <v>366.116355</v>
      </c>
      <c r="I180" s="10">
        <f t="shared" ref="I180:AK180" si="68">I177/I175</f>
        <v>374.53703116499992</v>
      </c>
      <c r="J180" s="10">
        <f t="shared" si="68"/>
        <v>383.15138288179486</v>
      </c>
      <c r="K180" s="10">
        <f t="shared" si="68"/>
        <v>391.96386468807623</v>
      </c>
      <c r="L180" s="10">
        <f t="shared" si="68"/>
        <v>400.97903357590189</v>
      </c>
      <c r="M180" s="10">
        <f t="shared" si="68"/>
        <v>410.20155134814758</v>
      </c>
      <c r="N180" s="10">
        <f t="shared" si="68"/>
        <v>419.636187029155</v>
      </c>
      <c r="O180" s="10">
        <f t="shared" si="68"/>
        <v>429.28781933082547</v>
      </c>
      <c r="P180" s="10">
        <f t="shared" si="68"/>
        <v>439.16143917543445</v>
      </c>
      <c r="Q180" s="10">
        <f t="shared" si="68"/>
        <v>449.26215227646946</v>
      </c>
      <c r="R180" s="10">
        <f t="shared" si="68"/>
        <v>459.59518177882825</v>
      </c>
      <c r="S180" s="10">
        <f t="shared" si="68"/>
        <v>470.16587095974114</v>
      </c>
      <c r="T180" s="10">
        <f t="shared" si="68"/>
        <v>480.97968599181524</v>
      </c>
      <c r="U180" s="10">
        <f t="shared" si="68"/>
        <v>492.04221876962686</v>
      </c>
      <c r="V180" s="10">
        <f t="shared" si="68"/>
        <v>503.35918980132828</v>
      </c>
      <c r="W180" s="10">
        <f t="shared" si="68"/>
        <v>514.93645116675873</v>
      </c>
      <c r="X180" s="10">
        <f t="shared" si="68"/>
        <v>526.77998954359418</v>
      </c>
      <c r="Y180" s="10">
        <f t="shared" si="68"/>
        <v>538.89592930309675</v>
      </c>
      <c r="Z180" s="10">
        <f t="shared" si="68"/>
        <v>551.29053567706796</v>
      </c>
      <c r="AA180" s="10">
        <f t="shared" si="68"/>
        <v>563.97021799764048</v>
      </c>
      <c r="AB180" s="10">
        <f t="shared" si="68"/>
        <v>576.94153301158622</v>
      </c>
      <c r="AC180" s="10">
        <f t="shared" si="68"/>
        <v>590.21118827085263</v>
      </c>
      <c r="AD180" s="10">
        <f t="shared" si="68"/>
        <v>603.78604560108215</v>
      </c>
      <c r="AE180" s="10">
        <f t="shared" si="68"/>
        <v>617.67312464990709</v>
      </c>
      <c r="AF180" s="10">
        <f t="shared" si="68"/>
        <v>631.87960651685489</v>
      </c>
      <c r="AG180" s="10">
        <f t="shared" si="68"/>
        <v>646.41283746674242</v>
      </c>
      <c r="AH180" s="10">
        <f t="shared" si="68"/>
        <v>661.28033272847756</v>
      </c>
      <c r="AI180" s="10">
        <f t="shared" si="68"/>
        <v>676.48978038123244</v>
      </c>
      <c r="AJ180" s="10">
        <f t="shared" si="68"/>
        <v>692.04904533000069</v>
      </c>
      <c r="AK180" s="10">
        <f t="shared" si="68"/>
        <v>707.96617337259056</v>
      </c>
    </row>
    <row r="181" spans="1:37" x14ac:dyDescent="0.25">
      <c r="C181" s="1"/>
      <c r="D181" s="1"/>
      <c r="E181" s="4" t="s">
        <v>87</v>
      </c>
      <c r="F181" s="4" t="s">
        <v>4</v>
      </c>
      <c r="G181" s="4"/>
      <c r="H181" s="10">
        <f>H177/H176</f>
        <v>2928.93084</v>
      </c>
      <c r="I181" s="10">
        <f t="shared" ref="I181:AK181" si="69">I177/I176</f>
        <v>2996.2962493199993</v>
      </c>
      <c r="J181" s="10">
        <f t="shared" si="69"/>
        <v>3065.2110630543589</v>
      </c>
      <c r="K181" s="10">
        <f t="shared" si="69"/>
        <v>3135.7109175046098</v>
      </c>
      <c r="L181" s="10">
        <f t="shared" si="69"/>
        <v>3207.8322686072152</v>
      </c>
      <c r="M181" s="10">
        <f t="shared" si="69"/>
        <v>3281.6124107851806</v>
      </c>
      <c r="N181" s="10">
        <f t="shared" si="69"/>
        <v>3357.08949623324</v>
      </c>
      <c r="O181" s="10">
        <f t="shared" si="69"/>
        <v>3434.3025546466038</v>
      </c>
      <c r="P181" s="10">
        <f t="shared" si="69"/>
        <v>3513.2915134034756</v>
      </c>
      <c r="Q181" s="10">
        <f t="shared" si="69"/>
        <v>3594.0972182117557</v>
      </c>
      <c r="R181" s="10">
        <f t="shared" si="69"/>
        <v>3676.761454230626</v>
      </c>
      <c r="S181" s="10">
        <f t="shared" si="69"/>
        <v>3761.3269676779291</v>
      </c>
      <c r="T181" s="10">
        <f t="shared" si="69"/>
        <v>3847.837487934522</v>
      </c>
      <c r="U181" s="10">
        <f t="shared" si="69"/>
        <v>3936.3377501570149</v>
      </c>
      <c r="V181" s="10">
        <f t="shared" si="69"/>
        <v>4026.8735184106263</v>
      </c>
      <c r="W181" s="10">
        <f t="shared" si="69"/>
        <v>4119.4916093340698</v>
      </c>
      <c r="X181" s="10">
        <f t="shared" si="69"/>
        <v>4214.2399163487535</v>
      </c>
      <c r="Y181" s="10">
        <f t="shared" si="69"/>
        <v>4311.167434424774</v>
      </c>
      <c r="Z181" s="10">
        <f t="shared" si="69"/>
        <v>4410.3242854165437</v>
      </c>
      <c r="AA181" s="10">
        <f t="shared" si="69"/>
        <v>4511.7617439811238</v>
      </c>
      <c r="AB181" s="10">
        <f t="shared" si="69"/>
        <v>4615.5322640926897</v>
      </c>
      <c r="AC181" s="10">
        <f t="shared" si="69"/>
        <v>4721.689506166821</v>
      </c>
      <c r="AD181" s="10">
        <f t="shared" si="69"/>
        <v>4830.2883648086572</v>
      </c>
      <c r="AE181" s="10">
        <f t="shared" si="69"/>
        <v>4941.3849971992568</v>
      </c>
      <c r="AF181" s="10">
        <f t="shared" si="69"/>
        <v>5055.0368521348391</v>
      </c>
      <c r="AG181" s="10">
        <f t="shared" si="69"/>
        <v>5171.3026997339393</v>
      </c>
      <c r="AH181" s="10">
        <f t="shared" si="69"/>
        <v>5290.2426618278205</v>
      </c>
      <c r="AI181" s="10">
        <f t="shared" si="69"/>
        <v>5411.9182430498595</v>
      </c>
      <c r="AJ181" s="10">
        <f t="shared" si="69"/>
        <v>5536.3923626400056</v>
      </c>
      <c r="AK181" s="10">
        <f t="shared" si="69"/>
        <v>5663.7293869807245</v>
      </c>
    </row>
    <row r="182" spans="1:37" x14ac:dyDescent="0.25">
      <c r="C182" s="1"/>
      <c r="D182" s="1"/>
    </row>
    <row r="183" spans="1:37" x14ac:dyDescent="0.25">
      <c r="C183" s="1" t="str">
        <f>"Incremental "&amp;VLOOKUP(G4,E320:F322,2,FALSE)&amp;" Charges"</f>
        <v>Incremental Bulk Water Charges</v>
      </c>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x14ac:dyDescent="0.25">
      <c r="A184" s="15">
        <f>'Notes &amp; Assumptions'!A50</f>
        <v>37</v>
      </c>
      <c r="E184" t="s">
        <v>119</v>
      </c>
      <c r="F184" t="s">
        <v>8</v>
      </c>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row>
    <row r="185" spans="1:37" x14ac:dyDescent="0.25">
      <c r="A185" s="15">
        <f>'Notes &amp; Assumptions'!A51</f>
        <v>38</v>
      </c>
      <c r="E185" t="s">
        <v>123</v>
      </c>
      <c r="F185" t="s">
        <v>4</v>
      </c>
      <c r="G185" s="11"/>
      <c r="H185" s="2">
        <f t="shared" ref="H185:AK185" si="70">G185*(1+$G$14)*(1+H184)</f>
        <v>0</v>
      </c>
      <c r="I185" s="2">
        <f t="shared" si="70"/>
        <v>0</v>
      </c>
      <c r="J185" s="2">
        <f t="shared" si="70"/>
        <v>0</v>
      </c>
      <c r="K185" s="2">
        <f t="shared" si="70"/>
        <v>0</v>
      </c>
      <c r="L185" s="2">
        <f t="shared" si="70"/>
        <v>0</v>
      </c>
      <c r="M185" s="2">
        <f t="shared" si="70"/>
        <v>0</v>
      </c>
      <c r="N185" s="2">
        <f t="shared" si="70"/>
        <v>0</v>
      </c>
      <c r="O185" s="2">
        <f t="shared" si="70"/>
        <v>0</v>
      </c>
      <c r="P185" s="2">
        <f t="shared" si="70"/>
        <v>0</v>
      </c>
      <c r="Q185" s="2">
        <f t="shared" si="70"/>
        <v>0</v>
      </c>
      <c r="R185" s="2">
        <f t="shared" si="70"/>
        <v>0</v>
      </c>
      <c r="S185" s="2">
        <f t="shared" si="70"/>
        <v>0</v>
      </c>
      <c r="T185" s="2">
        <f t="shared" si="70"/>
        <v>0</v>
      </c>
      <c r="U185" s="2">
        <f t="shared" si="70"/>
        <v>0</v>
      </c>
      <c r="V185" s="2">
        <f t="shared" si="70"/>
        <v>0</v>
      </c>
      <c r="W185" s="2">
        <f t="shared" si="70"/>
        <v>0</v>
      </c>
      <c r="X185" s="2">
        <f t="shared" si="70"/>
        <v>0</v>
      </c>
      <c r="Y185" s="2">
        <f t="shared" si="70"/>
        <v>0</v>
      </c>
      <c r="Z185" s="2">
        <f t="shared" si="70"/>
        <v>0</v>
      </c>
      <c r="AA185" s="2">
        <f t="shared" si="70"/>
        <v>0</v>
      </c>
      <c r="AB185" s="2">
        <f t="shared" si="70"/>
        <v>0</v>
      </c>
      <c r="AC185" s="2">
        <f t="shared" si="70"/>
        <v>0</v>
      </c>
      <c r="AD185" s="2">
        <f t="shared" si="70"/>
        <v>0</v>
      </c>
      <c r="AE185" s="2">
        <f t="shared" si="70"/>
        <v>0</v>
      </c>
      <c r="AF185" s="2">
        <f t="shared" si="70"/>
        <v>0</v>
      </c>
      <c r="AG185" s="2">
        <f>AF185*(1+$G$14)*(1+AG184)</f>
        <v>0</v>
      </c>
      <c r="AH185" s="2">
        <f t="shared" si="70"/>
        <v>0</v>
      </c>
      <c r="AI185" s="2">
        <f t="shared" si="70"/>
        <v>0</v>
      </c>
      <c r="AJ185" s="2">
        <f t="shared" si="70"/>
        <v>0</v>
      </c>
      <c r="AK185" s="2">
        <f t="shared" si="70"/>
        <v>0</v>
      </c>
    </row>
    <row r="186" spans="1:37" x14ac:dyDescent="0.25">
      <c r="A186" s="15">
        <f>'Notes &amp; Assumptions'!A52</f>
        <v>39</v>
      </c>
      <c r="E186" t="s">
        <v>124</v>
      </c>
      <c r="F186" t="s">
        <v>7</v>
      </c>
      <c r="G186" s="2"/>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row>
    <row r="187" spans="1:37" x14ac:dyDescent="0.25">
      <c r="E187" t="s">
        <v>58</v>
      </c>
      <c r="F187" t="s">
        <v>7</v>
      </c>
      <c r="H187" s="2">
        <f>H185*H176+H186</f>
        <v>0</v>
      </c>
      <c r="I187" s="2">
        <f t="shared" ref="I187:AK187" si="71">I185*I176+I186</f>
        <v>0</v>
      </c>
      <c r="J187" s="2">
        <f t="shared" si="71"/>
        <v>0</v>
      </c>
      <c r="K187" s="2">
        <f t="shared" si="71"/>
        <v>0</v>
      </c>
      <c r="L187" s="2">
        <f t="shared" si="71"/>
        <v>0</v>
      </c>
      <c r="M187" s="2">
        <f t="shared" si="71"/>
        <v>0</v>
      </c>
      <c r="N187" s="2">
        <f t="shared" si="71"/>
        <v>0</v>
      </c>
      <c r="O187" s="2">
        <f t="shared" si="71"/>
        <v>0</v>
      </c>
      <c r="P187" s="2">
        <f t="shared" si="71"/>
        <v>0</v>
      </c>
      <c r="Q187" s="2">
        <f t="shared" si="71"/>
        <v>0</v>
      </c>
      <c r="R187" s="2">
        <f t="shared" si="71"/>
        <v>0</v>
      </c>
      <c r="S187" s="2">
        <f t="shared" si="71"/>
        <v>0</v>
      </c>
      <c r="T187" s="2">
        <f t="shared" si="71"/>
        <v>0</v>
      </c>
      <c r="U187" s="2">
        <f t="shared" si="71"/>
        <v>0</v>
      </c>
      <c r="V187" s="2">
        <f t="shared" si="71"/>
        <v>0</v>
      </c>
      <c r="W187" s="2">
        <f t="shared" si="71"/>
        <v>0</v>
      </c>
      <c r="X187" s="2">
        <f t="shared" si="71"/>
        <v>0</v>
      </c>
      <c r="Y187" s="2">
        <f t="shared" si="71"/>
        <v>0</v>
      </c>
      <c r="Z187" s="2">
        <f t="shared" si="71"/>
        <v>0</v>
      </c>
      <c r="AA187" s="2">
        <f t="shared" si="71"/>
        <v>0</v>
      </c>
      <c r="AB187" s="2">
        <f t="shared" si="71"/>
        <v>0</v>
      </c>
      <c r="AC187" s="2">
        <f t="shared" si="71"/>
        <v>0</v>
      </c>
      <c r="AD187" s="2">
        <f t="shared" si="71"/>
        <v>0</v>
      </c>
      <c r="AE187" s="2">
        <f t="shared" si="71"/>
        <v>0</v>
      </c>
      <c r="AF187" s="2">
        <f t="shared" si="71"/>
        <v>0</v>
      </c>
      <c r="AG187" s="2">
        <f t="shared" si="71"/>
        <v>0</v>
      </c>
      <c r="AH187" s="2">
        <f t="shared" si="71"/>
        <v>0</v>
      </c>
      <c r="AI187" s="2">
        <f t="shared" si="71"/>
        <v>0</v>
      </c>
      <c r="AJ187" s="2">
        <f t="shared" si="71"/>
        <v>0</v>
      </c>
      <c r="AK187" s="2">
        <f t="shared" si="71"/>
        <v>0</v>
      </c>
    </row>
    <row r="188" spans="1:37" x14ac:dyDescent="0.25">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x14ac:dyDescent="0.25">
      <c r="C189" s="1" t="s">
        <v>10</v>
      </c>
      <c r="G189" s="2"/>
    </row>
    <row r="190" spans="1:37" x14ac:dyDescent="0.25">
      <c r="C190" s="1"/>
      <c r="D190" t="s">
        <v>150</v>
      </c>
      <c r="G190" s="2"/>
    </row>
    <row r="191" spans="1:37" x14ac:dyDescent="0.25">
      <c r="A191" s="15">
        <f>'Notes &amp; Assumptions'!A53</f>
        <v>40</v>
      </c>
      <c r="C191" s="1"/>
      <c r="E191" t="s">
        <v>126</v>
      </c>
      <c r="G191" s="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row>
    <row r="192" spans="1:37" x14ac:dyDescent="0.25">
      <c r="A192" s="15">
        <f>'Notes &amp; Assumptions'!A54</f>
        <v>41</v>
      </c>
      <c r="E192" t="s">
        <v>26</v>
      </c>
      <c r="F192" t="s">
        <v>22</v>
      </c>
      <c r="G192" s="11"/>
      <c r="H192" s="2">
        <f t="shared" ref="H192:AK192" si="72">G192*(1+$G$14)*(1+H$191)</f>
        <v>0</v>
      </c>
      <c r="I192" s="2">
        <f t="shared" si="72"/>
        <v>0</v>
      </c>
      <c r="J192" s="2">
        <f t="shared" si="72"/>
        <v>0</v>
      </c>
      <c r="K192" s="2">
        <f t="shared" si="72"/>
        <v>0</v>
      </c>
      <c r="L192" s="2">
        <f t="shared" si="72"/>
        <v>0</v>
      </c>
      <c r="M192" s="2">
        <f t="shared" si="72"/>
        <v>0</v>
      </c>
      <c r="N192" s="2">
        <f t="shared" si="72"/>
        <v>0</v>
      </c>
      <c r="O192" s="2">
        <f t="shared" si="72"/>
        <v>0</v>
      </c>
      <c r="P192" s="2">
        <f t="shared" si="72"/>
        <v>0</v>
      </c>
      <c r="Q192" s="2">
        <f t="shared" si="72"/>
        <v>0</v>
      </c>
      <c r="R192" s="2">
        <f t="shared" si="72"/>
        <v>0</v>
      </c>
      <c r="S192" s="2">
        <f t="shared" si="72"/>
        <v>0</v>
      </c>
      <c r="T192" s="2">
        <f t="shared" si="72"/>
        <v>0</v>
      </c>
      <c r="U192" s="2">
        <f t="shared" si="72"/>
        <v>0</v>
      </c>
      <c r="V192" s="2">
        <f t="shared" si="72"/>
        <v>0</v>
      </c>
      <c r="W192" s="2">
        <f t="shared" si="72"/>
        <v>0</v>
      </c>
      <c r="X192" s="2">
        <f t="shared" si="72"/>
        <v>0</v>
      </c>
      <c r="Y192" s="2">
        <f t="shared" si="72"/>
        <v>0</v>
      </c>
      <c r="Z192" s="2">
        <f t="shared" si="72"/>
        <v>0</v>
      </c>
      <c r="AA192" s="2">
        <f t="shared" si="72"/>
        <v>0</v>
      </c>
      <c r="AB192" s="2">
        <f t="shared" si="72"/>
        <v>0</v>
      </c>
      <c r="AC192" s="2">
        <f t="shared" si="72"/>
        <v>0</v>
      </c>
      <c r="AD192" s="2">
        <f t="shared" si="72"/>
        <v>0</v>
      </c>
      <c r="AE192" s="2">
        <f t="shared" si="72"/>
        <v>0</v>
      </c>
      <c r="AF192" s="2">
        <f t="shared" si="72"/>
        <v>0</v>
      </c>
      <c r="AG192" s="2">
        <f>AF192*(1+$G$14)*(1+AG$191)</f>
        <v>0</v>
      </c>
      <c r="AH192" s="2">
        <f t="shared" si="72"/>
        <v>0</v>
      </c>
      <c r="AI192" s="2">
        <f t="shared" si="72"/>
        <v>0</v>
      </c>
      <c r="AJ192" s="2">
        <f t="shared" si="72"/>
        <v>0</v>
      </c>
      <c r="AK192" s="2">
        <f t="shared" si="72"/>
        <v>0</v>
      </c>
    </row>
    <row r="193" spans="1:39" x14ac:dyDescent="0.25">
      <c r="A193" s="15">
        <f>'Notes &amp; Assumptions'!A55</f>
        <v>42</v>
      </c>
      <c r="E193" t="s">
        <v>27</v>
      </c>
      <c r="F193" t="s">
        <v>4</v>
      </c>
      <c r="G193" s="11">
        <f>'Avg cost excl tax &amp; depn'!$I2</f>
        <v>2327</v>
      </c>
      <c r="H193" s="11">
        <f>'Avg cost excl tax &amp; depn'!$I3</f>
        <v>2372.7246517597246</v>
      </c>
      <c r="I193" s="11">
        <f>'Avg cost excl tax &amp; depn'!$I4</f>
        <v>2419.2665071246893</v>
      </c>
      <c r="J193" s="11">
        <f>'Avg cost excl tax &amp; depn'!$I5</f>
        <v>2466.6380335578356</v>
      </c>
      <c r="K193" s="11">
        <f>'Avg cost excl tax &amp; depn'!$I6</f>
        <v>2514.8518433298564</v>
      </c>
      <c r="L193" s="11">
        <f>'Avg cost excl tax &amp; depn'!$I7</f>
        <v>2563.9206947441776</v>
      </c>
      <c r="M193" s="11">
        <f>'Avg cost excl tax &amp; depn'!$I8</f>
        <v>2613.8574933970453</v>
      </c>
      <c r="N193" s="11">
        <f>'Avg cost excl tax &amp; depn'!$I9</f>
        <v>2664.675293475007</v>
      </c>
      <c r="O193" s="11">
        <f>'Avg cost excl tax &amp; depn'!$I10</f>
        <v>2716.3872990922187</v>
      </c>
      <c r="P193" s="11">
        <f>'Avg cost excl tax &amp; depn'!$I11</f>
        <v>2769.0068656700537</v>
      </c>
      <c r="Q193" s="11">
        <f>'Avg cost excl tax &amp; depn'!$I12</f>
        <v>2822.547501361591</v>
      </c>
      <c r="R193" s="11">
        <f>'Avg cost excl tax &amp; depn'!$I13</f>
        <v>2877.0228685236216</v>
      </c>
      <c r="S193" s="11">
        <f>'Avg cost excl tax &amp; depn'!$I14</f>
        <v>2932.4467852389384</v>
      </c>
      <c r="T193" s="11">
        <f>'Avg cost excl tax &amp; depn'!$I15</f>
        <v>2988.8332268917006</v>
      </c>
      <c r="U193" s="11">
        <f>'Avg cost excl tax &amp; depn'!$I16</f>
        <v>3046.1963277987957</v>
      </c>
      <c r="V193" s="11">
        <f>'Avg cost excl tax &amp; depn'!$I17</f>
        <v>3104.5503829001786</v>
      </c>
      <c r="W193" s="11">
        <f>'Avg cost excl tax &amp; depn'!$I18</f>
        <v>3163.9098495112653</v>
      </c>
      <c r="X193" s="11">
        <f>'Avg cost excl tax &amp; depn'!$I19</f>
        <v>3224.2893491405212</v>
      </c>
      <c r="Y193" s="11">
        <f>'Avg cost excl tax &amp; depn'!$I20</f>
        <v>3285.7036693755003</v>
      </c>
      <c r="Z193" s="11">
        <f>'Avg cost excl tax &amp; depn'!$I21</f>
        <v>3348.1677658406379</v>
      </c>
      <c r="AA193" s="11">
        <f>'Avg cost excl tax &amp; depn'!$I22</f>
        <v>3411.6967642301975</v>
      </c>
      <c r="AB193" s="11">
        <f>'Avg cost excl tax &amp; depn'!$I23</f>
        <v>3476.3059624198722</v>
      </c>
      <c r="AC193" s="11">
        <f>'Avg cost excl tax &amp; depn'!$I24</f>
        <v>3542.0108326605769</v>
      </c>
      <c r="AD193" s="11">
        <f>'Avg cost excl tax &amp; depn'!$I25</f>
        <v>3608.8270238580862</v>
      </c>
      <c r="AE193" s="11">
        <f>'Avg cost excl tax &amp; depn'!$I26</f>
        <v>3676.7703639422512</v>
      </c>
      <c r="AF193" s="11">
        <f>'Avg cost excl tax &amp; depn'!$I27</f>
        <v>3745.8568623295628</v>
      </c>
      <c r="AG193" s="11">
        <f>'Avg cost excl tax &amp; depn'!$I28</f>
        <v>3832.0115701631421</v>
      </c>
      <c r="AH193" s="11">
        <f>'Avg cost excl tax &amp; depn'!$I29</f>
        <v>3920.1478362768944</v>
      </c>
      <c r="AI193" s="11">
        <f>'Avg cost excl tax &amp; depn'!$I30</f>
        <v>4010.3112365112625</v>
      </c>
      <c r="AJ193" s="11">
        <f>'Avg cost excl tax &amp; depn'!$I31</f>
        <v>4102.5483949510217</v>
      </c>
      <c r="AK193" s="11">
        <f>'Avg cost excl tax &amp; depn'!$I32</f>
        <v>4196.9070080348938</v>
      </c>
    </row>
    <row r="194" spans="1:39" x14ac:dyDescent="0.25">
      <c r="A194" s="15">
        <f>'Notes &amp; Assumptions'!A56</f>
        <v>43</v>
      </c>
      <c r="E194" t="s">
        <v>39</v>
      </c>
      <c r="F194" t="s">
        <v>7</v>
      </c>
      <c r="G194" s="2"/>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row>
    <row r="195" spans="1:39"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row>
    <row r="196" spans="1:39" x14ac:dyDescent="0.25">
      <c r="D196" t="s">
        <v>125</v>
      </c>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row>
    <row r="197" spans="1:39" x14ac:dyDescent="0.25">
      <c r="A197" s="15">
        <f>'Notes &amp; Assumptions'!A57</f>
        <v>44</v>
      </c>
      <c r="E197" t="s">
        <v>27</v>
      </c>
      <c r="F197" t="s">
        <v>4</v>
      </c>
      <c r="G197" s="15"/>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row>
    <row r="198" spans="1:39" x14ac:dyDescent="0.25">
      <c r="A198" s="15">
        <f>'Notes &amp; Assumptions'!A58</f>
        <v>45</v>
      </c>
      <c r="E198" t="s">
        <v>39</v>
      </c>
      <c r="F198" t="s">
        <v>7</v>
      </c>
      <c r="G198" s="2"/>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row>
    <row r="199" spans="1:39" x14ac:dyDescent="0.25">
      <c r="G199" s="2"/>
    </row>
    <row r="200" spans="1:39" x14ac:dyDescent="0.25">
      <c r="E200" t="s">
        <v>10</v>
      </c>
      <c r="F200" t="s">
        <v>7</v>
      </c>
      <c r="G200" s="2"/>
      <c r="H200" s="2">
        <f>H192*H175+(H193+H197)*H176+H194+H198</f>
        <v>35590.86977639587</v>
      </c>
      <c r="I200" s="2">
        <f t="shared" ref="I200:AK200" si="73">I192*I175+(I193+I197)*I176+I194+I198</f>
        <v>73122.330177843731</v>
      </c>
      <c r="J200" s="2">
        <f t="shared" si="73"/>
        <v>112672.01708611738</v>
      </c>
      <c r="K200" s="2">
        <f t="shared" si="73"/>
        <v>154320.23840254618</v>
      </c>
      <c r="L200" s="2">
        <f t="shared" si="73"/>
        <v>198150.05693183842</v>
      </c>
      <c r="M200" s="2">
        <f t="shared" si="73"/>
        <v>244247.37566394906</v>
      </c>
      <c r="N200" s="2">
        <f t="shared" si="73"/>
        <v>292701.02552328771</v>
      </c>
      <c r="O200" s="2">
        <f t="shared" si="73"/>
        <v>343602.85565681424</v>
      </c>
      <c r="P200" s="2">
        <f t="shared" si="73"/>
        <v>397047.82633490086</v>
      </c>
      <c r="Q200" s="2">
        <f t="shared" si="73"/>
        <v>453134.10454126552</v>
      </c>
      <c r="R200" s="2">
        <f t="shared" si="73"/>
        <v>511963.16233079531</v>
      </c>
      <c r="S200" s="2">
        <f t="shared" si="73"/>
        <v>573639.87803669821</v>
      </c>
      <c r="T200" s="2">
        <f t="shared" si="73"/>
        <v>638272.64041113004</v>
      </c>
      <c r="U200" s="2">
        <f t="shared" si="73"/>
        <v>705973.45578626764</v>
      </c>
      <c r="V200" s="2">
        <f t="shared" si="73"/>
        <v>776858.05834572553</v>
      </c>
      <c r="W200" s="2">
        <f t="shared" si="73"/>
        <v>851046.02359925746</v>
      </c>
      <c r="X200" s="2">
        <f t="shared" si="73"/>
        <v>928660.88515683811</v>
      </c>
      <c r="Y200" s="2">
        <f t="shared" si="73"/>
        <v>1009830.2549015089</v>
      </c>
      <c r="Z200" s="2">
        <f t="shared" si="73"/>
        <v>1094685.9466637739</v>
      </c>
      <c r="AA200" s="2">
        <f t="shared" si="73"/>
        <v>1183364.1035038691</v>
      </c>
      <c r="AB200" s="2">
        <f t="shared" si="73"/>
        <v>1276005.3287119176</v>
      </c>
      <c r="AC200" s="2">
        <f t="shared" si="73"/>
        <v>1372754.8206397807</v>
      </c>
      <c r="AD200" s="2">
        <f t="shared" si="73"/>
        <v>1473762.5114823943</v>
      </c>
      <c r="AE200" s="2">
        <f t="shared" si="73"/>
        <v>1579183.2101305001</v>
      </c>
      <c r="AF200" s="2">
        <f t="shared" si="73"/>
        <v>1689176.7492209363</v>
      </c>
      <c r="AG200" s="2">
        <f t="shared" si="73"/>
        <v>1728027.8144530177</v>
      </c>
      <c r="AH200" s="2">
        <f t="shared" si="73"/>
        <v>1767772.4541854372</v>
      </c>
      <c r="AI200" s="2">
        <f t="shared" si="73"/>
        <v>1808431.2206317019</v>
      </c>
      <c r="AJ200" s="2">
        <f t="shared" si="73"/>
        <v>1850025.138706231</v>
      </c>
      <c r="AK200" s="2">
        <f t="shared" si="73"/>
        <v>1892575.7168964739</v>
      </c>
    </row>
    <row r="201" spans="1:39" x14ac:dyDescent="0.25">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9" x14ac:dyDescent="0.25">
      <c r="C202" s="1" t="s">
        <v>48</v>
      </c>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9" x14ac:dyDescent="0.25">
      <c r="A203" s="15">
        <f>'Notes &amp; Assumptions'!A59</f>
        <v>46</v>
      </c>
      <c r="E203" s="11" t="s">
        <v>44</v>
      </c>
      <c r="F203" t="s">
        <v>7</v>
      </c>
      <c r="G203" s="2"/>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row>
    <row r="204" spans="1:39" x14ac:dyDescent="0.25">
      <c r="A204" s="15">
        <f>'Notes &amp; Assumptions'!A60</f>
        <v>47</v>
      </c>
      <c r="E204" s="11" t="s">
        <v>45</v>
      </c>
      <c r="F204" t="s">
        <v>7</v>
      </c>
      <c r="G204" s="2"/>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row>
    <row r="205" spans="1:39" x14ac:dyDescent="0.25">
      <c r="A205" s="15">
        <f>'Notes &amp; Assumptions'!A61</f>
        <v>48</v>
      </c>
      <c r="E205" s="11" t="s">
        <v>46</v>
      </c>
      <c r="F205" t="s">
        <v>7</v>
      </c>
      <c r="G205" s="2"/>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row>
    <row r="206" spans="1:39" x14ac:dyDescent="0.25">
      <c r="A206" s="15">
        <f>'Notes &amp; Assumptions'!A62</f>
        <v>49</v>
      </c>
      <c r="E206" s="11" t="s">
        <v>47</v>
      </c>
      <c r="F206" t="s">
        <v>7</v>
      </c>
      <c r="G206" s="2"/>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row>
    <row r="207" spans="1:39" x14ac:dyDescent="0.25">
      <c r="E207" t="s">
        <v>17</v>
      </c>
      <c r="G207" s="2"/>
      <c r="H207" s="2">
        <f>SUM(H203:H206)</f>
        <v>0</v>
      </c>
      <c r="I207" s="2">
        <f t="shared" ref="I207:AK207" si="74">SUM(I203:I206)</f>
        <v>0</v>
      </c>
      <c r="J207" s="2">
        <f t="shared" si="74"/>
        <v>0</v>
      </c>
      <c r="K207" s="2">
        <f t="shared" si="74"/>
        <v>0</v>
      </c>
      <c r="L207" s="2">
        <f t="shared" si="74"/>
        <v>0</v>
      </c>
      <c r="M207" s="2">
        <f t="shared" si="74"/>
        <v>0</v>
      </c>
      <c r="N207" s="2">
        <f t="shared" si="74"/>
        <v>0</v>
      </c>
      <c r="O207" s="2">
        <f t="shared" si="74"/>
        <v>0</v>
      </c>
      <c r="P207" s="2">
        <f t="shared" si="74"/>
        <v>0</v>
      </c>
      <c r="Q207" s="2">
        <f t="shared" si="74"/>
        <v>0</v>
      </c>
      <c r="R207" s="2">
        <f t="shared" si="74"/>
        <v>0</v>
      </c>
      <c r="S207" s="2">
        <f t="shared" si="74"/>
        <v>0</v>
      </c>
      <c r="T207" s="2">
        <f t="shared" si="74"/>
        <v>0</v>
      </c>
      <c r="U207" s="2">
        <f t="shared" si="74"/>
        <v>0</v>
      </c>
      <c r="V207" s="2">
        <f t="shared" si="74"/>
        <v>0</v>
      </c>
      <c r="W207" s="2">
        <f t="shared" si="74"/>
        <v>0</v>
      </c>
      <c r="X207" s="2">
        <f t="shared" si="74"/>
        <v>0</v>
      </c>
      <c r="Y207" s="2">
        <f t="shared" si="74"/>
        <v>0</v>
      </c>
      <c r="Z207" s="2">
        <f t="shared" si="74"/>
        <v>0</v>
      </c>
      <c r="AA207" s="2">
        <f t="shared" si="74"/>
        <v>0</v>
      </c>
      <c r="AB207" s="2">
        <f t="shared" si="74"/>
        <v>0</v>
      </c>
      <c r="AC207" s="2">
        <f t="shared" si="74"/>
        <v>0</v>
      </c>
      <c r="AD207" s="2">
        <f t="shared" si="74"/>
        <v>0</v>
      </c>
      <c r="AE207" s="2">
        <f t="shared" si="74"/>
        <v>0</v>
      </c>
      <c r="AF207" s="2">
        <f t="shared" si="74"/>
        <v>0</v>
      </c>
      <c r="AG207" s="2">
        <f t="shared" si="74"/>
        <v>0</v>
      </c>
      <c r="AH207" s="2">
        <f t="shared" si="74"/>
        <v>0</v>
      </c>
      <c r="AI207" s="2">
        <f t="shared" si="74"/>
        <v>0</v>
      </c>
      <c r="AJ207" s="2">
        <f t="shared" si="74"/>
        <v>0</v>
      </c>
      <c r="AK207" s="2">
        <f t="shared" si="74"/>
        <v>0</v>
      </c>
    </row>
    <row r="208" spans="1:39" x14ac:dyDescent="0.25">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x14ac:dyDescent="0.25">
      <c r="C209" s="1" t="s">
        <v>49</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x14ac:dyDescent="0.25">
      <c r="A210" s="15">
        <f>'Notes &amp; Assumptions'!A63</f>
        <v>50</v>
      </c>
      <c r="E210" s="11" t="s">
        <v>50</v>
      </c>
      <c r="F210" t="s">
        <v>7</v>
      </c>
      <c r="G210" s="2"/>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row>
    <row r="211" spans="1:37" x14ac:dyDescent="0.25">
      <c r="A211" s="15">
        <f>'Notes &amp; Assumptions'!A64</f>
        <v>51</v>
      </c>
      <c r="E211" s="11" t="s">
        <v>51</v>
      </c>
      <c r="F211" t="s">
        <v>7</v>
      </c>
      <c r="G211" s="2"/>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row>
    <row r="212" spans="1:37" x14ac:dyDescent="0.25">
      <c r="A212" s="15">
        <f>'Notes &amp; Assumptions'!A65</f>
        <v>52</v>
      </c>
      <c r="E212" s="11" t="s">
        <v>52</v>
      </c>
      <c r="F212" t="s">
        <v>7</v>
      </c>
      <c r="G212" s="2"/>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row>
    <row r="213" spans="1:37" x14ac:dyDescent="0.25">
      <c r="A213" s="15">
        <f>'Notes &amp; Assumptions'!A66</f>
        <v>53</v>
      </c>
      <c r="E213" s="11" t="s">
        <v>53</v>
      </c>
      <c r="F213" t="s">
        <v>7</v>
      </c>
      <c r="G213" s="2"/>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row>
    <row r="214" spans="1:37" x14ac:dyDescent="0.25">
      <c r="E214" t="s">
        <v>17</v>
      </c>
      <c r="G214" s="2"/>
      <c r="H214" s="2">
        <f>SUM(H210:H213)</f>
        <v>0</v>
      </c>
      <c r="I214" s="2">
        <f t="shared" ref="I214:AK214" si="75">SUM(I210:I213)</f>
        <v>0</v>
      </c>
      <c r="J214" s="2">
        <f t="shared" si="75"/>
        <v>0</v>
      </c>
      <c r="K214" s="2">
        <f t="shared" si="75"/>
        <v>0</v>
      </c>
      <c r="L214" s="2">
        <f t="shared" si="75"/>
        <v>0</v>
      </c>
      <c r="M214" s="2">
        <f t="shared" si="75"/>
        <v>0</v>
      </c>
      <c r="N214" s="2">
        <f t="shared" si="75"/>
        <v>0</v>
      </c>
      <c r="O214" s="2">
        <f t="shared" si="75"/>
        <v>0</v>
      </c>
      <c r="P214" s="2">
        <f t="shared" si="75"/>
        <v>0</v>
      </c>
      <c r="Q214" s="2">
        <f t="shared" si="75"/>
        <v>0</v>
      </c>
      <c r="R214" s="2">
        <f t="shared" si="75"/>
        <v>0</v>
      </c>
      <c r="S214" s="2">
        <f t="shared" si="75"/>
        <v>0</v>
      </c>
      <c r="T214" s="2">
        <f t="shared" si="75"/>
        <v>0</v>
      </c>
      <c r="U214" s="2">
        <f t="shared" si="75"/>
        <v>0</v>
      </c>
      <c r="V214" s="2">
        <f t="shared" si="75"/>
        <v>0</v>
      </c>
      <c r="W214" s="2">
        <f t="shared" si="75"/>
        <v>0</v>
      </c>
      <c r="X214" s="2">
        <f t="shared" si="75"/>
        <v>0</v>
      </c>
      <c r="Y214" s="2">
        <f t="shared" si="75"/>
        <v>0</v>
      </c>
      <c r="Z214" s="2">
        <f t="shared" si="75"/>
        <v>0</v>
      </c>
      <c r="AA214" s="2">
        <f t="shared" si="75"/>
        <v>0</v>
      </c>
      <c r="AB214" s="2">
        <f t="shared" si="75"/>
        <v>0</v>
      </c>
      <c r="AC214" s="2">
        <f t="shared" si="75"/>
        <v>0</v>
      </c>
      <c r="AD214" s="2">
        <f t="shared" si="75"/>
        <v>0</v>
      </c>
      <c r="AE214" s="2">
        <f t="shared" si="75"/>
        <v>0</v>
      </c>
      <c r="AF214" s="2">
        <f t="shared" si="75"/>
        <v>0</v>
      </c>
      <c r="AG214" s="2">
        <f t="shared" si="75"/>
        <v>0</v>
      </c>
      <c r="AH214" s="2">
        <f t="shared" si="75"/>
        <v>0</v>
      </c>
      <c r="AI214" s="2">
        <f t="shared" si="75"/>
        <v>0</v>
      </c>
      <c r="AJ214" s="2">
        <f t="shared" si="75"/>
        <v>0</v>
      </c>
      <c r="AK214" s="2">
        <f t="shared" si="75"/>
        <v>0</v>
      </c>
    </row>
    <row r="215" spans="1:37" x14ac:dyDescent="0.25">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x14ac:dyDescent="0.25">
      <c r="C216" s="1" t="s">
        <v>33</v>
      </c>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x14ac:dyDescent="0.25">
      <c r="C217" s="1"/>
      <c r="D217" s="1"/>
      <c r="E217" t="s">
        <v>29</v>
      </c>
      <c r="F217" t="s">
        <v>3</v>
      </c>
      <c r="G217" s="2"/>
      <c r="H217" s="2">
        <f t="shared" ref="H217:AK217" si="76">H174</f>
        <v>120</v>
      </c>
      <c r="I217" s="2">
        <f t="shared" si="76"/>
        <v>121.79999999999998</v>
      </c>
      <c r="J217" s="2">
        <f t="shared" si="76"/>
        <v>123.62699999999997</v>
      </c>
      <c r="K217" s="2">
        <f t="shared" si="76"/>
        <v>125.48140499999995</v>
      </c>
      <c r="L217" s="2">
        <f t="shared" si="76"/>
        <v>127.36362607499994</v>
      </c>
      <c r="M217" s="2">
        <f t="shared" si="76"/>
        <v>129.27408046612493</v>
      </c>
      <c r="N217" s="2">
        <f t="shared" si="76"/>
        <v>131.2131916731168</v>
      </c>
      <c r="O217" s="2">
        <f t="shared" si="76"/>
        <v>133.18138954821353</v>
      </c>
      <c r="P217" s="2">
        <f t="shared" si="76"/>
        <v>135.17911039143672</v>
      </c>
      <c r="Q217" s="2">
        <f t="shared" si="76"/>
        <v>137.20679704730827</v>
      </c>
      <c r="R217" s="2">
        <f t="shared" si="76"/>
        <v>139.26489900301789</v>
      </c>
      <c r="S217" s="2">
        <f t="shared" si="76"/>
        <v>141.35387248806313</v>
      </c>
      <c r="T217" s="2">
        <f t="shared" si="76"/>
        <v>143.47418057538405</v>
      </c>
      <c r="U217" s="2">
        <f t="shared" si="76"/>
        <v>145.62629328401479</v>
      </c>
      <c r="V217" s="2">
        <f t="shared" si="76"/>
        <v>147.81068768327501</v>
      </c>
      <c r="W217" s="2">
        <f t="shared" si="76"/>
        <v>150.02784799852412</v>
      </c>
      <c r="X217" s="2">
        <f t="shared" si="76"/>
        <v>152.27826571850198</v>
      </c>
      <c r="Y217" s="2">
        <f t="shared" si="76"/>
        <v>154.56243970427951</v>
      </c>
      <c r="Z217" s="2">
        <f t="shared" si="76"/>
        <v>156.88087629984369</v>
      </c>
      <c r="AA217" s="2">
        <f t="shared" si="76"/>
        <v>159.23408944434132</v>
      </c>
      <c r="AB217" s="2">
        <f t="shared" si="76"/>
        <v>161.62260078600642</v>
      </c>
      <c r="AC217" s="2">
        <f t="shared" si="76"/>
        <v>164.04693979779648</v>
      </c>
      <c r="AD217" s="2">
        <f t="shared" si="76"/>
        <v>166.50764389476342</v>
      </c>
      <c r="AE217" s="2">
        <f t="shared" si="76"/>
        <v>169.00525855318486</v>
      </c>
      <c r="AF217" s="2">
        <f t="shared" si="76"/>
        <v>171.54033743148261</v>
      </c>
      <c r="AG217" s="2">
        <f t="shared" si="76"/>
        <v>0</v>
      </c>
      <c r="AH217" s="2">
        <f t="shared" si="76"/>
        <v>0</v>
      </c>
      <c r="AI217" s="2">
        <f t="shared" si="76"/>
        <v>0</v>
      </c>
      <c r="AJ217" s="2">
        <f t="shared" si="76"/>
        <v>0</v>
      </c>
      <c r="AK217" s="2">
        <f t="shared" si="76"/>
        <v>0</v>
      </c>
    </row>
    <row r="218" spans="1:37" x14ac:dyDescent="0.25">
      <c r="E218" t="s">
        <v>18</v>
      </c>
      <c r="F218" t="s">
        <v>22</v>
      </c>
      <c r="G218" s="9">
        <f ca="1">MAX(0,-G245/(NPV($G$16,H217:AK217)))</f>
        <v>9508.1742006857676</v>
      </c>
      <c r="H218" s="2">
        <f t="shared" ref="H218:AK218" ca="1" si="77">G218*(1+$G$14)</f>
        <v>9726.8622073015395</v>
      </c>
      <c r="I218" s="2">
        <f t="shared" ca="1" si="77"/>
        <v>9950.5800380694745</v>
      </c>
      <c r="J218" s="2">
        <f t="shared" ca="1" si="77"/>
        <v>10179.443378945072</v>
      </c>
      <c r="K218" s="2">
        <f t="shared" ca="1" si="77"/>
        <v>10413.570576660808</v>
      </c>
      <c r="L218" s="2">
        <f t="shared" ca="1" si="77"/>
        <v>10653.082699924005</v>
      </c>
      <c r="M218" s="2">
        <f t="shared" ca="1" si="77"/>
        <v>10898.103602022256</v>
      </c>
      <c r="N218" s="2">
        <f t="shared" ca="1" si="77"/>
        <v>11148.759984868768</v>
      </c>
      <c r="O218" s="2">
        <f t="shared" ca="1" si="77"/>
        <v>11405.181464520749</v>
      </c>
      <c r="P218" s="2">
        <f t="shared" ca="1" si="77"/>
        <v>11667.500638204725</v>
      </c>
      <c r="Q218" s="2">
        <f t="shared" ca="1" si="77"/>
        <v>11935.853152883432</v>
      </c>
      <c r="R218" s="2">
        <f t="shared" ca="1" si="77"/>
        <v>12210.377775399749</v>
      </c>
      <c r="S218" s="2">
        <f t="shared" ca="1" si="77"/>
        <v>12491.216464233943</v>
      </c>
      <c r="T218" s="2">
        <f t="shared" ca="1" si="77"/>
        <v>12778.514442911322</v>
      </c>
      <c r="U218" s="2">
        <f t="shared" ca="1" si="77"/>
        <v>13072.420275098282</v>
      </c>
      <c r="V218" s="2">
        <f t="shared" ca="1" si="77"/>
        <v>13373.085941425541</v>
      </c>
      <c r="W218" s="2">
        <f t="shared" ca="1" si="77"/>
        <v>13680.666918078326</v>
      </c>
      <c r="X218" s="2">
        <f t="shared" ca="1" si="77"/>
        <v>13995.322257194126</v>
      </c>
      <c r="Y218" s="2">
        <f t="shared" ca="1" si="77"/>
        <v>14317.21466910959</v>
      </c>
      <c r="Z218" s="2">
        <f t="shared" ca="1" si="77"/>
        <v>14646.510606499109</v>
      </c>
      <c r="AA218" s="2">
        <f t="shared" ca="1" si="77"/>
        <v>14983.380350448588</v>
      </c>
      <c r="AB218" s="2">
        <f t="shared" ca="1" si="77"/>
        <v>15327.998098508904</v>
      </c>
      <c r="AC218" s="2">
        <f t="shared" ca="1" si="77"/>
        <v>15680.542054774607</v>
      </c>
      <c r="AD218" s="2">
        <f t="shared" ca="1" si="77"/>
        <v>16041.194522034422</v>
      </c>
      <c r="AE218" s="2">
        <f t="shared" ca="1" si="77"/>
        <v>16410.141996041213</v>
      </c>
      <c r="AF218" s="2">
        <f t="shared" ca="1" si="77"/>
        <v>16787.575261950158</v>
      </c>
      <c r="AG218" s="2">
        <f ca="1">AF218*(1+$G$14)</f>
        <v>17173.689492975009</v>
      </c>
      <c r="AH218" s="2">
        <f t="shared" ca="1" si="77"/>
        <v>17568.684351313434</v>
      </c>
      <c r="AI218" s="2">
        <f t="shared" ca="1" si="77"/>
        <v>17972.764091393641</v>
      </c>
      <c r="AJ218" s="2">
        <f t="shared" ca="1" si="77"/>
        <v>18386.137665495695</v>
      </c>
      <c r="AK218" s="2">
        <f t="shared" ca="1" si="77"/>
        <v>18809.018831802096</v>
      </c>
    </row>
    <row r="219" spans="1:37" x14ac:dyDescent="0.25">
      <c r="E219" t="s">
        <v>21</v>
      </c>
      <c r="F219" t="s">
        <v>7</v>
      </c>
      <c r="H219" s="2">
        <f ca="1">H218*H217</f>
        <v>1167223.4648761847</v>
      </c>
      <c r="I219" s="2">
        <f t="shared" ref="I219:AK219" ca="1" si="78">I218*I217</f>
        <v>1211980.6486368619</v>
      </c>
      <c r="J219" s="2">
        <f t="shared" ca="1" si="78"/>
        <v>1258454.0466088422</v>
      </c>
      <c r="K219" s="2">
        <f t="shared" ca="1" si="78"/>
        <v>1306709.4670260579</v>
      </c>
      <c r="L219" s="2">
        <f t="shared" ca="1" si="78"/>
        <v>1356815.2415391719</v>
      </c>
      <c r="M219" s="2">
        <f t="shared" ca="1" si="78"/>
        <v>1408842.3219759911</v>
      </c>
      <c r="N219" s="2">
        <f t="shared" ca="1" si="78"/>
        <v>1462864.3808121604</v>
      </c>
      <c r="O219" s="2">
        <f t="shared" ca="1" si="78"/>
        <v>1518957.9154944024</v>
      </c>
      <c r="P219" s="2">
        <f t="shared" ca="1" si="78"/>
        <v>1577202.3567640348</v>
      </c>
      <c r="Q219" s="2">
        <f t="shared" ca="1" si="78"/>
        <v>1637680.1811341515</v>
      </c>
      <c r="R219" s="2">
        <f t="shared" ca="1" si="78"/>
        <v>1700477.0276797402</v>
      </c>
      <c r="S219" s="2">
        <f t="shared" ca="1" si="78"/>
        <v>1765681.8193061196</v>
      </c>
      <c r="T219" s="2">
        <f t="shared" ca="1" si="78"/>
        <v>1833386.8886674123</v>
      </c>
      <c r="U219" s="2">
        <f t="shared" ca="1" si="78"/>
        <v>1903688.1089133639</v>
      </c>
      <c r="V219" s="2">
        <f t="shared" ca="1" si="78"/>
        <v>1976685.0294496464</v>
      </c>
      <c r="W219" s="2">
        <f t="shared" ca="1" si="78"/>
        <v>2052481.0169038926</v>
      </c>
      <c r="X219" s="2">
        <f t="shared" ca="1" si="78"/>
        <v>2131183.4014970721</v>
      </c>
      <c r="Y219" s="2">
        <f t="shared" ca="1" si="78"/>
        <v>2212903.629027477</v>
      </c>
      <c r="Z219" s="2">
        <f t="shared" ca="1" si="78"/>
        <v>2297757.4186825352</v>
      </c>
      <c r="AA219" s="2">
        <f t="shared" ca="1" si="78"/>
        <v>2385864.9269019165</v>
      </c>
      <c r="AB219" s="2">
        <f t="shared" ca="1" si="78"/>
        <v>2477350.9175239699</v>
      </c>
      <c r="AC219" s="2">
        <f t="shared" ca="1" si="78"/>
        <v>2572344.9384564259</v>
      </c>
      <c r="AD219" s="2">
        <f t="shared" ca="1" si="78"/>
        <v>2670981.5051215375</v>
      </c>
      <c r="AE219" s="2">
        <f t="shared" ca="1" si="78"/>
        <v>2773400.2909354223</v>
      </c>
      <c r="AF219" s="2">
        <f t="shared" ca="1" si="78"/>
        <v>2879746.3250913401</v>
      </c>
      <c r="AG219" s="2">
        <f t="shared" ca="1" si="78"/>
        <v>0</v>
      </c>
      <c r="AH219" s="2">
        <f t="shared" ca="1" si="78"/>
        <v>0</v>
      </c>
      <c r="AI219" s="2">
        <f t="shared" ca="1" si="78"/>
        <v>0</v>
      </c>
      <c r="AJ219" s="2">
        <f t="shared" ca="1" si="78"/>
        <v>0</v>
      </c>
      <c r="AK219" s="2">
        <f t="shared" ca="1" si="78"/>
        <v>0</v>
      </c>
    </row>
    <row r="221" spans="1:37" x14ac:dyDescent="0.25">
      <c r="D221" s="3" t="s">
        <v>9</v>
      </c>
    </row>
    <row r="222" spans="1:37" x14ac:dyDescent="0.25">
      <c r="D222" s="3"/>
      <c r="E222" t="s">
        <v>108</v>
      </c>
      <c r="F222" t="s">
        <v>7</v>
      </c>
      <c r="G222" s="2">
        <f t="shared" ref="G222:AK222" si="79">G42</f>
        <v>0</v>
      </c>
      <c r="H222" s="2">
        <f t="shared" si="79"/>
        <v>360000</v>
      </c>
      <c r="I222" s="2">
        <f t="shared" si="79"/>
        <v>365399.99999999994</v>
      </c>
      <c r="J222" s="2">
        <f t="shared" si="79"/>
        <v>370880.99999999988</v>
      </c>
      <c r="K222" s="2">
        <f t="shared" si="79"/>
        <v>376444.21499999985</v>
      </c>
      <c r="L222" s="2">
        <f t="shared" si="79"/>
        <v>382090.87822499982</v>
      </c>
      <c r="M222" s="2">
        <f t="shared" si="79"/>
        <v>387822.24139837478</v>
      </c>
      <c r="N222" s="2">
        <f t="shared" si="79"/>
        <v>393639.57501935039</v>
      </c>
      <c r="O222" s="2">
        <f t="shared" si="79"/>
        <v>399544.16864464059</v>
      </c>
      <c r="P222" s="2">
        <f t="shared" si="79"/>
        <v>405537.33117431018</v>
      </c>
      <c r="Q222" s="2">
        <f t="shared" si="79"/>
        <v>411620.39114192483</v>
      </c>
      <c r="R222" s="2">
        <f t="shared" si="79"/>
        <v>417794.69700905366</v>
      </c>
      <c r="S222" s="2">
        <f t="shared" si="79"/>
        <v>424061.61746418942</v>
      </c>
      <c r="T222" s="2">
        <f t="shared" si="79"/>
        <v>430422.54172615218</v>
      </c>
      <c r="U222" s="2">
        <f t="shared" si="79"/>
        <v>436878.8798520444</v>
      </c>
      <c r="V222" s="2">
        <f t="shared" si="79"/>
        <v>443432.06304982502</v>
      </c>
      <c r="W222" s="2">
        <f t="shared" si="79"/>
        <v>450083.54399557237</v>
      </c>
      <c r="X222" s="2">
        <f t="shared" si="79"/>
        <v>456834.79715550598</v>
      </c>
      <c r="Y222" s="2">
        <f t="shared" si="79"/>
        <v>463687.31911283854</v>
      </c>
      <c r="Z222" s="2">
        <f t="shared" si="79"/>
        <v>470642.62889953109</v>
      </c>
      <c r="AA222" s="2">
        <f t="shared" si="79"/>
        <v>477702.26833302394</v>
      </c>
      <c r="AB222" s="2">
        <f t="shared" si="79"/>
        <v>484867.80235801922</v>
      </c>
      <c r="AC222" s="2">
        <f t="shared" si="79"/>
        <v>492140.81939338945</v>
      </c>
      <c r="AD222" s="2">
        <f t="shared" si="79"/>
        <v>499522.93168429023</v>
      </c>
      <c r="AE222" s="2">
        <f t="shared" si="79"/>
        <v>507015.77565955458</v>
      </c>
      <c r="AF222" s="2">
        <f t="shared" si="79"/>
        <v>514621.01229444786</v>
      </c>
      <c r="AG222" s="2">
        <f t="shared" si="79"/>
        <v>0</v>
      </c>
      <c r="AH222" s="2">
        <f t="shared" si="79"/>
        <v>0</v>
      </c>
      <c r="AI222" s="2">
        <f t="shared" si="79"/>
        <v>0</v>
      </c>
      <c r="AJ222" s="2">
        <f t="shared" si="79"/>
        <v>0</v>
      </c>
      <c r="AK222" s="2">
        <f t="shared" si="79"/>
        <v>0</v>
      </c>
    </row>
    <row r="223" spans="1:37" x14ac:dyDescent="0.25">
      <c r="D223" s="3"/>
      <c r="E223" t="s">
        <v>11</v>
      </c>
      <c r="F223" t="s">
        <v>7</v>
      </c>
      <c r="G223" s="2">
        <f t="shared" ref="G223:AK223" si="80">G177</f>
        <v>0</v>
      </c>
      <c r="H223" s="2">
        <f t="shared" si="80"/>
        <v>43933.962599999999</v>
      </c>
      <c r="I223" s="2">
        <f t="shared" si="80"/>
        <v>90563.054135696977</v>
      </c>
      <c r="J223" s="2">
        <f t="shared" si="80"/>
        <v>140013.86039234564</v>
      </c>
      <c r="K223" s="2">
        <f t="shared" si="80"/>
        <v>192418.35563165927</v>
      </c>
      <c r="L223" s="2">
        <f t="shared" si="80"/>
        <v>247914.12150746342</v>
      </c>
      <c r="M223" s="2">
        <f t="shared" si="80"/>
        <v>306644.57465844473</v>
      </c>
      <c r="N223" s="2">
        <f t="shared" si="80"/>
        <v>368759.20331722137</v>
      </c>
      <c r="O223" s="2">
        <f t="shared" si="80"/>
        <v>434413.81328811916</v>
      </c>
      <c r="P223" s="2">
        <f t="shared" si="80"/>
        <v>503770.7836597042</v>
      </c>
      <c r="Q223" s="2">
        <f t="shared" si="80"/>
        <v>576999.33263231185</v>
      </c>
      <c r="R223" s="2">
        <f t="shared" si="80"/>
        <v>654275.79385555722</v>
      </c>
      <c r="S223" s="2">
        <f t="shared" si="80"/>
        <v>735783.90368611726</v>
      </c>
      <c r="T223" s="2">
        <f t="shared" si="80"/>
        <v>821715.09979197918</v>
      </c>
      <c r="U223" s="2">
        <f t="shared" si="80"/>
        <v>912268.8315458576</v>
      </c>
      <c r="V223" s="2">
        <f t="shared" si="80"/>
        <v>1007652.8826676428</v>
      </c>
      <c r="W223" s="2">
        <f t="shared" si="80"/>
        <v>1108083.7065935445</v>
      </c>
      <c r="X223" s="2">
        <f t="shared" si="80"/>
        <v>1213786.7750681052</v>
      </c>
      <c r="Y223" s="2">
        <f t="shared" si="80"/>
        <v>1324996.9404744627</v>
      </c>
      <c r="Z223" s="2">
        <f t="shared" si="80"/>
        <v>1441958.812438204</v>
      </c>
      <c r="AA223" s="2">
        <f t="shared" si="80"/>
        <v>1564927.1492608637</v>
      </c>
      <c r="AB223" s="2">
        <f t="shared" si="80"/>
        <v>1694167.2647606616</v>
      </c>
      <c r="AC223" s="2">
        <f t="shared" si="80"/>
        <v>1829955.451120411</v>
      </c>
      <c r="AD223" s="2">
        <f t="shared" si="80"/>
        <v>1972579.4183657528</v>
      </c>
      <c r="AE223" s="2">
        <f t="shared" si="80"/>
        <v>2122338.7511209762</v>
      </c>
      <c r="AF223" s="2">
        <f t="shared" si="80"/>
        <v>2279545.383314732</v>
      </c>
      <c r="AG223" s="2">
        <f t="shared" si="80"/>
        <v>2331974.9271309706</v>
      </c>
      <c r="AH223" s="2">
        <f t="shared" si="80"/>
        <v>2385610.3504549828</v>
      </c>
      <c r="AI223" s="2">
        <f t="shared" si="80"/>
        <v>2440479.3885154473</v>
      </c>
      <c r="AJ223" s="2">
        <f t="shared" si="80"/>
        <v>2496610.414451302</v>
      </c>
      <c r="AK223" s="2">
        <f t="shared" si="80"/>
        <v>2554032.4539836817</v>
      </c>
    </row>
    <row r="224" spans="1:37" x14ac:dyDescent="0.25">
      <c r="D224" s="3"/>
      <c r="E224" t="s">
        <v>58</v>
      </c>
      <c r="F224" t="s">
        <v>7</v>
      </c>
      <c r="G224" s="2">
        <f t="shared" ref="G224:AK224" si="81">-G187</f>
        <v>0</v>
      </c>
      <c r="H224" s="2">
        <f t="shared" si="81"/>
        <v>0</v>
      </c>
      <c r="I224" s="2">
        <f t="shared" si="81"/>
        <v>0</v>
      </c>
      <c r="J224" s="2">
        <f t="shared" si="81"/>
        <v>0</v>
      </c>
      <c r="K224" s="2">
        <f t="shared" si="81"/>
        <v>0</v>
      </c>
      <c r="L224" s="2">
        <f t="shared" si="81"/>
        <v>0</v>
      </c>
      <c r="M224" s="2">
        <f t="shared" si="81"/>
        <v>0</v>
      </c>
      <c r="N224" s="2">
        <f t="shared" si="81"/>
        <v>0</v>
      </c>
      <c r="O224" s="2">
        <f t="shared" si="81"/>
        <v>0</v>
      </c>
      <c r="P224" s="2">
        <f t="shared" si="81"/>
        <v>0</v>
      </c>
      <c r="Q224" s="2">
        <f t="shared" si="81"/>
        <v>0</v>
      </c>
      <c r="R224" s="2">
        <f t="shared" si="81"/>
        <v>0</v>
      </c>
      <c r="S224" s="2">
        <f t="shared" si="81"/>
        <v>0</v>
      </c>
      <c r="T224" s="2">
        <f t="shared" si="81"/>
        <v>0</v>
      </c>
      <c r="U224" s="2">
        <f t="shared" si="81"/>
        <v>0</v>
      </c>
      <c r="V224" s="2">
        <f t="shared" si="81"/>
        <v>0</v>
      </c>
      <c r="W224" s="2">
        <f t="shared" si="81"/>
        <v>0</v>
      </c>
      <c r="X224" s="2">
        <f t="shared" si="81"/>
        <v>0</v>
      </c>
      <c r="Y224" s="2">
        <f t="shared" si="81"/>
        <v>0</v>
      </c>
      <c r="Z224" s="2">
        <f t="shared" si="81"/>
        <v>0</v>
      </c>
      <c r="AA224" s="2">
        <f t="shared" si="81"/>
        <v>0</v>
      </c>
      <c r="AB224" s="2">
        <f t="shared" si="81"/>
        <v>0</v>
      </c>
      <c r="AC224" s="2">
        <f t="shared" si="81"/>
        <v>0</v>
      </c>
      <c r="AD224" s="2">
        <f t="shared" si="81"/>
        <v>0</v>
      </c>
      <c r="AE224" s="2">
        <f t="shared" si="81"/>
        <v>0</v>
      </c>
      <c r="AF224" s="2">
        <f t="shared" si="81"/>
        <v>0</v>
      </c>
      <c r="AG224" s="2">
        <f t="shared" si="81"/>
        <v>0</v>
      </c>
      <c r="AH224" s="2">
        <f t="shared" si="81"/>
        <v>0</v>
      </c>
      <c r="AI224" s="2">
        <f t="shared" si="81"/>
        <v>0</v>
      </c>
      <c r="AJ224" s="2">
        <f t="shared" si="81"/>
        <v>0</v>
      </c>
      <c r="AK224" s="2">
        <f t="shared" si="81"/>
        <v>0</v>
      </c>
    </row>
    <row r="225" spans="4:38" x14ac:dyDescent="0.25">
      <c r="D225" s="3"/>
      <c r="E225" t="s">
        <v>10</v>
      </c>
      <c r="F225" t="s">
        <v>7</v>
      </c>
      <c r="G225" s="2">
        <f t="shared" ref="G225:AK225" si="82">-G200</f>
        <v>0</v>
      </c>
      <c r="H225" s="2">
        <f t="shared" si="82"/>
        <v>-35590.86977639587</v>
      </c>
      <c r="I225" s="2">
        <f t="shared" si="82"/>
        <v>-73122.330177843731</v>
      </c>
      <c r="J225" s="2">
        <f t="shared" si="82"/>
        <v>-112672.01708611738</v>
      </c>
      <c r="K225" s="2">
        <f t="shared" si="82"/>
        <v>-154320.23840254618</v>
      </c>
      <c r="L225" s="2">
        <f t="shared" si="82"/>
        <v>-198150.05693183842</v>
      </c>
      <c r="M225" s="2">
        <f t="shared" si="82"/>
        <v>-244247.37566394906</v>
      </c>
      <c r="N225" s="2">
        <f t="shared" si="82"/>
        <v>-292701.02552328771</v>
      </c>
      <c r="O225" s="2">
        <f t="shared" si="82"/>
        <v>-343602.85565681424</v>
      </c>
      <c r="P225" s="2">
        <f t="shared" si="82"/>
        <v>-397047.82633490086</v>
      </c>
      <c r="Q225" s="2">
        <f t="shared" si="82"/>
        <v>-453134.10454126552</v>
      </c>
      <c r="R225" s="2">
        <f t="shared" si="82"/>
        <v>-511963.16233079531</v>
      </c>
      <c r="S225" s="2">
        <f t="shared" si="82"/>
        <v>-573639.87803669821</v>
      </c>
      <c r="T225" s="2">
        <f t="shared" si="82"/>
        <v>-638272.64041113004</v>
      </c>
      <c r="U225" s="2">
        <f t="shared" si="82"/>
        <v>-705973.45578626764</v>
      </c>
      <c r="V225" s="2">
        <f t="shared" si="82"/>
        <v>-776858.05834572553</v>
      </c>
      <c r="W225" s="2">
        <f t="shared" si="82"/>
        <v>-851046.02359925746</v>
      </c>
      <c r="X225" s="2">
        <f t="shared" si="82"/>
        <v>-928660.88515683811</v>
      </c>
      <c r="Y225" s="2">
        <f t="shared" si="82"/>
        <v>-1009830.2549015089</v>
      </c>
      <c r="Z225" s="2">
        <f t="shared" si="82"/>
        <v>-1094685.9466637739</v>
      </c>
      <c r="AA225" s="2">
        <f t="shared" si="82"/>
        <v>-1183364.1035038691</v>
      </c>
      <c r="AB225" s="2">
        <f t="shared" si="82"/>
        <v>-1276005.3287119176</v>
      </c>
      <c r="AC225" s="2">
        <f t="shared" si="82"/>
        <v>-1372754.8206397807</v>
      </c>
      <c r="AD225" s="2">
        <f t="shared" si="82"/>
        <v>-1473762.5114823943</v>
      </c>
      <c r="AE225" s="2">
        <f t="shared" si="82"/>
        <v>-1579183.2101305001</v>
      </c>
      <c r="AF225" s="2">
        <f t="shared" si="82"/>
        <v>-1689176.7492209363</v>
      </c>
      <c r="AG225" s="2">
        <f t="shared" si="82"/>
        <v>-1728027.8144530177</v>
      </c>
      <c r="AH225" s="2">
        <f t="shared" si="82"/>
        <v>-1767772.4541854372</v>
      </c>
      <c r="AI225" s="2">
        <f t="shared" si="82"/>
        <v>-1808431.2206317019</v>
      </c>
      <c r="AJ225" s="2">
        <f t="shared" si="82"/>
        <v>-1850025.138706231</v>
      </c>
      <c r="AK225" s="2">
        <f t="shared" si="82"/>
        <v>-1892575.7168964739</v>
      </c>
    </row>
    <row r="226" spans="4:38" x14ac:dyDescent="0.25">
      <c r="D226" s="3"/>
      <c r="E226" t="s">
        <v>12</v>
      </c>
      <c r="F226" t="s">
        <v>7</v>
      </c>
      <c r="G226" s="2">
        <f t="shared" ref="G226:AK226" si="83">-G34-G50-G85</f>
        <v>-151498.39400000003</v>
      </c>
      <c r="H226" s="2">
        <f t="shared" si="83"/>
        <v>-175139.01900000003</v>
      </c>
      <c r="I226" s="2">
        <f t="shared" si="83"/>
        <v>-245472.76900000003</v>
      </c>
      <c r="J226" s="2">
        <f t="shared" si="83"/>
        <v>-280533.78150000004</v>
      </c>
      <c r="K226" s="2">
        <f t="shared" si="83"/>
        <v>-302561.2091875</v>
      </c>
      <c r="L226" s="2">
        <f t="shared" si="83"/>
        <v>-311962.34516531252</v>
      </c>
      <c r="M226" s="2">
        <f t="shared" si="83"/>
        <v>-321825.74818279222</v>
      </c>
      <c r="N226" s="2">
        <f t="shared" si="83"/>
        <v>-333324.36787053407</v>
      </c>
      <c r="O226" s="2">
        <f t="shared" si="83"/>
        <v>-338318.66997859208</v>
      </c>
      <c r="P226" s="2">
        <f t="shared" si="83"/>
        <v>-351137.88661827095</v>
      </c>
      <c r="Q226" s="2">
        <f t="shared" si="83"/>
        <v>-393001.89150754502</v>
      </c>
      <c r="R226" s="2">
        <f t="shared" si="83"/>
        <v>-401974.32522015821</v>
      </c>
      <c r="S226" s="2">
        <f t="shared" si="83"/>
        <v>-411025.09543846059</v>
      </c>
      <c r="T226" s="2">
        <f t="shared" si="83"/>
        <v>-420155.37721003749</v>
      </c>
      <c r="U226" s="2">
        <f t="shared" si="83"/>
        <v>-429366.36320818804</v>
      </c>
      <c r="V226" s="2">
        <f t="shared" si="83"/>
        <v>-438659.26399631082</v>
      </c>
      <c r="W226" s="2">
        <f t="shared" si="83"/>
        <v>-448035.30829625548</v>
      </c>
      <c r="X226" s="2">
        <f t="shared" si="83"/>
        <v>-457495.74326069932</v>
      </c>
      <c r="Y226" s="2">
        <f t="shared" si="83"/>
        <v>-467041.83474960981</v>
      </c>
      <c r="Z226" s="2">
        <f t="shared" si="83"/>
        <v>-476674.86761085392</v>
      </c>
      <c r="AA226" s="2">
        <f t="shared" si="83"/>
        <v>-486396.14596501674</v>
      </c>
      <c r="AB226" s="2">
        <f t="shared" si="83"/>
        <v>-496206.99349449197</v>
      </c>
      <c r="AC226" s="2">
        <f t="shared" si="83"/>
        <v>-506108.75373690936</v>
      </c>
      <c r="AD226" s="2">
        <f t="shared" si="83"/>
        <v>-516102.79038296296</v>
      </c>
      <c r="AE226" s="2">
        <f t="shared" si="83"/>
        <v>-526190.4875787074</v>
      </c>
      <c r="AF226" s="2">
        <f t="shared" si="83"/>
        <v>-536373.25023238803</v>
      </c>
      <c r="AG226" s="2">
        <f t="shared" si="83"/>
        <v>-540123.25023238803</v>
      </c>
      <c r="AH226" s="2">
        <f t="shared" si="83"/>
        <v>-543873.25023238803</v>
      </c>
      <c r="AI226" s="2">
        <f t="shared" si="83"/>
        <v>-547623.25023238803</v>
      </c>
      <c r="AJ226" s="2">
        <f t="shared" si="83"/>
        <v>-551373.25023238803</v>
      </c>
      <c r="AK226" s="2">
        <f t="shared" si="83"/>
        <v>-555123.25023238803</v>
      </c>
    </row>
    <row r="227" spans="4:38" x14ac:dyDescent="0.25">
      <c r="D227" s="3"/>
      <c r="E227" t="s">
        <v>48</v>
      </c>
      <c r="F227" t="s">
        <v>7</v>
      </c>
      <c r="G227" s="2">
        <f t="shared" ref="G227:AK227" si="84">G207</f>
        <v>0</v>
      </c>
      <c r="H227" s="2">
        <f t="shared" si="84"/>
        <v>0</v>
      </c>
      <c r="I227" s="2">
        <f t="shared" si="84"/>
        <v>0</v>
      </c>
      <c r="J227" s="2">
        <f t="shared" si="84"/>
        <v>0</v>
      </c>
      <c r="K227" s="2">
        <f t="shared" si="84"/>
        <v>0</v>
      </c>
      <c r="L227" s="2">
        <f t="shared" si="84"/>
        <v>0</v>
      </c>
      <c r="M227" s="2">
        <f t="shared" si="84"/>
        <v>0</v>
      </c>
      <c r="N227" s="2">
        <f t="shared" si="84"/>
        <v>0</v>
      </c>
      <c r="O227" s="2">
        <f t="shared" si="84"/>
        <v>0</v>
      </c>
      <c r="P227" s="2">
        <f t="shared" si="84"/>
        <v>0</v>
      </c>
      <c r="Q227" s="2">
        <f t="shared" si="84"/>
        <v>0</v>
      </c>
      <c r="R227" s="2">
        <f t="shared" si="84"/>
        <v>0</v>
      </c>
      <c r="S227" s="2">
        <f t="shared" si="84"/>
        <v>0</v>
      </c>
      <c r="T227" s="2">
        <f t="shared" si="84"/>
        <v>0</v>
      </c>
      <c r="U227" s="2">
        <f t="shared" si="84"/>
        <v>0</v>
      </c>
      <c r="V227" s="2">
        <f t="shared" si="84"/>
        <v>0</v>
      </c>
      <c r="W227" s="2">
        <f t="shared" si="84"/>
        <v>0</v>
      </c>
      <c r="X227" s="2">
        <f t="shared" si="84"/>
        <v>0</v>
      </c>
      <c r="Y227" s="2">
        <f t="shared" si="84"/>
        <v>0</v>
      </c>
      <c r="Z227" s="2">
        <f t="shared" si="84"/>
        <v>0</v>
      </c>
      <c r="AA227" s="2">
        <f t="shared" si="84"/>
        <v>0</v>
      </c>
      <c r="AB227" s="2">
        <f t="shared" si="84"/>
        <v>0</v>
      </c>
      <c r="AC227" s="2">
        <f t="shared" si="84"/>
        <v>0</v>
      </c>
      <c r="AD227" s="2">
        <f t="shared" si="84"/>
        <v>0</v>
      </c>
      <c r="AE227" s="2">
        <f t="shared" si="84"/>
        <v>0</v>
      </c>
      <c r="AF227" s="2">
        <f t="shared" si="84"/>
        <v>0</v>
      </c>
      <c r="AG227" s="2">
        <f t="shared" si="84"/>
        <v>0</v>
      </c>
      <c r="AH227" s="2">
        <f t="shared" si="84"/>
        <v>0</v>
      </c>
      <c r="AI227" s="2">
        <f t="shared" si="84"/>
        <v>0</v>
      </c>
      <c r="AJ227" s="2">
        <f t="shared" si="84"/>
        <v>0</v>
      </c>
      <c r="AK227" s="2">
        <f t="shared" si="84"/>
        <v>0</v>
      </c>
    </row>
    <row r="228" spans="4:38" x14ac:dyDescent="0.25">
      <c r="D228" s="3"/>
      <c r="E228" t="s">
        <v>13</v>
      </c>
      <c r="F228" t="s">
        <v>7</v>
      </c>
      <c r="H228" s="2">
        <f t="shared" ref="H228:AK228" ca="1" si="85">H219</f>
        <v>1167223.4648761847</v>
      </c>
      <c r="I228" s="2">
        <f t="shared" ca="1" si="85"/>
        <v>1211980.6486368619</v>
      </c>
      <c r="J228" s="2">
        <f t="shared" ca="1" si="85"/>
        <v>1258454.0466088422</v>
      </c>
      <c r="K228" s="2">
        <f t="shared" ca="1" si="85"/>
        <v>1306709.4670260579</v>
      </c>
      <c r="L228" s="2">
        <f t="shared" ca="1" si="85"/>
        <v>1356815.2415391719</v>
      </c>
      <c r="M228" s="2">
        <f t="shared" ca="1" si="85"/>
        <v>1408842.3219759911</v>
      </c>
      <c r="N228" s="2">
        <f t="shared" ca="1" si="85"/>
        <v>1462864.3808121604</v>
      </c>
      <c r="O228" s="2">
        <f t="shared" ca="1" si="85"/>
        <v>1518957.9154944024</v>
      </c>
      <c r="P228" s="2">
        <f t="shared" ca="1" si="85"/>
        <v>1577202.3567640348</v>
      </c>
      <c r="Q228" s="2">
        <f t="shared" ca="1" si="85"/>
        <v>1637680.1811341515</v>
      </c>
      <c r="R228" s="2">
        <f t="shared" ca="1" si="85"/>
        <v>1700477.0276797402</v>
      </c>
      <c r="S228" s="2">
        <f t="shared" ca="1" si="85"/>
        <v>1765681.8193061196</v>
      </c>
      <c r="T228" s="2">
        <f t="shared" ca="1" si="85"/>
        <v>1833386.8886674123</v>
      </c>
      <c r="U228" s="2">
        <f t="shared" ca="1" si="85"/>
        <v>1903688.1089133639</v>
      </c>
      <c r="V228" s="2">
        <f t="shared" ca="1" si="85"/>
        <v>1976685.0294496464</v>
      </c>
      <c r="W228" s="2">
        <f t="shared" ca="1" si="85"/>
        <v>2052481.0169038926</v>
      </c>
      <c r="X228" s="2">
        <f t="shared" ca="1" si="85"/>
        <v>2131183.4014970721</v>
      </c>
      <c r="Y228" s="2">
        <f t="shared" ca="1" si="85"/>
        <v>2212903.629027477</v>
      </c>
      <c r="Z228" s="2">
        <f t="shared" ca="1" si="85"/>
        <v>2297757.4186825352</v>
      </c>
      <c r="AA228" s="2">
        <f t="shared" ca="1" si="85"/>
        <v>2385864.9269019165</v>
      </c>
      <c r="AB228" s="2">
        <f t="shared" ca="1" si="85"/>
        <v>2477350.9175239699</v>
      </c>
      <c r="AC228" s="2">
        <f t="shared" ca="1" si="85"/>
        <v>2572344.9384564259</v>
      </c>
      <c r="AD228" s="2">
        <f t="shared" ca="1" si="85"/>
        <v>2670981.5051215375</v>
      </c>
      <c r="AE228" s="2">
        <f t="shared" ca="1" si="85"/>
        <v>2773400.2909354223</v>
      </c>
      <c r="AF228" s="2">
        <f t="shared" ca="1" si="85"/>
        <v>2879746.3250913401</v>
      </c>
      <c r="AG228" s="2">
        <f t="shared" ca="1" si="85"/>
        <v>0</v>
      </c>
      <c r="AH228" s="2">
        <f t="shared" ca="1" si="85"/>
        <v>0</v>
      </c>
      <c r="AI228" s="2">
        <f t="shared" ca="1" si="85"/>
        <v>0</v>
      </c>
      <c r="AJ228" s="2">
        <f t="shared" ca="1" si="85"/>
        <v>0</v>
      </c>
      <c r="AK228" s="2">
        <f t="shared" ca="1" si="85"/>
        <v>0</v>
      </c>
    </row>
    <row r="229" spans="4:38" x14ac:dyDescent="0.25">
      <c r="D229" s="3"/>
    </row>
    <row r="230" spans="4:38" x14ac:dyDescent="0.25">
      <c r="D230" s="3"/>
      <c r="E230" t="s">
        <v>14</v>
      </c>
      <c r="F230" t="s">
        <v>7</v>
      </c>
      <c r="G230" s="2">
        <f t="shared" ref="G230:AK230" si="86">SUM(G222:G228)</f>
        <v>-151498.39400000003</v>
      </c>
      <c r="H230" s="2">
        <f t="shared" ca="1" si="86"/>
        <v>1360427.5386997887</v>
      </c>
      <c r="I230" s="2">
        <f t="shared" ca="1" si="86"/>
        <v>1349348.603594715</v>
      </c>
      <c r="J230" s="2">
        <f t="shared" ca="1" si="86"/>
        <v>1376143.1084150705</v>
      </c>
      <c r="K230" s="2">
        <f t="shared" ca="1" si="86"/>
        <v>1418690.5900676709</v>
      </c>
      <c r="L230" s="2">
        <f t="shared" ca="1" si="86"/>
        <v>1476707.8391744844</v>
      </c>
      <c r="M230" s="2">
        <f t="shared" ca="1" si="86"/>
        <v>1537236.0141860694</v>
      </c>
      <c r="N230" s="2">
        <f t="shared" ca="1" si="86"/>
        <v>1599237.7657549104</v>
      </c>
      <c r="O230" s="2">
        <f t="shared" ca="1" si="86"/>
        <v>1670994.3717917558</v>
      </c>
      <c r="P230" s="2">
        <f t="shared" ca="1" si="86"/>
        <v>1738324.7586448775</v>
      </c>
      <c r="Q230" s="2">
        <f t="shared" ca="1" si="86"/>
        <v>1780163.9088595775</v>
      </c>
      <c r="R230" s="2">
        <f t="shared" ca="1" si="86"/>
        <v>1858610.0309933973</v>
      </c>
      <c r="S230" s="2">
        <f t="shared" ca="1" si="86"/>
        <v>1940862.3669812675</v>
      </c>
      <c r="T230" s="2">
        <f t="shared" ca="1" si="86"/>
        <v>2027096.5125643762</v>
      </c>
      <c r="U230" s="2">
        <f t="shared" ca="1" si="86"/>
        <v>2117496.0013168105</v>
      </c>
      <c r="V230" s="2">
        <f t="shared" ca="1" si="86"/>
        <v>2212252.652825078</v>
      </c>
      <c r="W230" s="2">
        <f t="shared" ca="1" si="86"/>
        <v>2311566.9355974966</v>
      </c>
      <c r="X230" s="2">
        <f t="shared" ca="1" si="86"/>
        <v>2415648.3453031457</v>
      </c>
      <c r="Y230" s="2">
        <f t="shared" ca="1" si="86"/>
        <v>2524715.7989636594</v>
      </c>
      <c r="Z230" s="2">
        <f t="shared" ca="1" si="86"/>
        <v>2638998.0457456424</v>
      </c>
      <c r="AA230" s="2">
        <f t="shared" ca="1" si="86"/>
        <v>2758734.0950269182</v>
      </c>
      <c r="AB230" s="2">
        <f t="shared" ca="1" si="86"/>
        <v>2884173.6624362413</v>
      </c>
      <c r="AC230" s="2">
        <f t="shared" ca="1" si="86"/>
        <v>3015577.6345935361</v>
      </c>
      <c r="AD230" s="2">
        <f t="shared" ca="1" si="86"/>
        <v>3153218.5533062229</v>
      </c>
      <c r="AE230" s="2">
        <f t="shared" ca="1" si="86"/>
        <v>3297381.1200067457</v>
      </c>
      <c r="AF230" s="2">
        <f t="shared" ca="1" si="86"/>
        <v>3448362.7212471957</v>
      </c>
      <c r="AG230" s="2">
        <f t="shared" ca="1" si="86"/>
        <v>63823.862445564941</v>
      </c>
      <c r="AH230" s="2">
        <f t="shared" ca="1" si="86"/>
        <v>73964.646037157625</v>
      </c>
      <c r="AI230" s="2">
        <f t="shared" ca="1" si="86"/>
        <v>84424.917651357362</v>
      </c>
      <c r="AJ230" s="2">
        <f t="shared" ca="1" si="86"/>
        <v>95212.025512682972</v>
      </c>
      <c r="AK230" s="2">
        <f t="shared" ca="1" si="86"/>
        <v>106333.48685481981</v>
      </c>
    </row>
    <row r="231" spans="4:38" x14ac:dyDescent="0.25">
      <c r="D231" s="3"/>
      <c r="E231" t="s">
        <v>15</v>
      </c>
      <c r="F231" t="s">
        <v>7</v>
      </c>
      <c r="G231" s="2">
        <f>-G230*G$18</f>
        <v>0</v>
      </c>
      <c r="H231" s="2">
        <f t="shared" ref="H231:AK231" ca="1" si="87">-H230*H$18</f>
        <v>0</v>
      </c>
      <c r="I231" s="2">
        <f t="shared" ca="1" si="87"/>
        <v>0</v>
      </c>
      <c r="J231" s="2">
        <f t="shared" ca="1" si="87"/>
        <v>0</v>
      </c>
      <c r="K231" s="2">
        <f t="shared" ca="1" si="87"/>
        <v>-425607.17702030129</v>
      </c>
      <c r="L231" s="2">
        <f t="shared" ca="1" si="87"/>
        <v>-443012.35175234528</v>
      </c>
      <c r="M231" s="2">
        <f t="shared" ca="1" si="87"/>
        <v>-461170.80425582081</v>
      </c>
      <c r="N231" s="2">
        <f t="shared" ca="1" si="87"/>
        <v>-479771.32972647308</v>
      </c>
      <c r="O231" s="2">
        <f t="shared" ca="1" si="87"/>
        <v>-501298.31153752672</v>
      </c>
      <c r="P231" s="2">
        <f t="shared" ca="1" si="87"/>
        <v>-521497.42759346322</v>
      </c>
      <c r="Q231" s="2">
        <f t="shared" ca="1" si="87"/>
        <v>-534049.17265787325</v>
      </c>
      <c r="R231" s="2">
        <f t="shared" ca="1" si="87"/>
        <v>-557583.00929801923</v>
      </c>
      <c r="S231" s="2">
        <f t="shared" ca="1" si="87"/>
        <v>-582258.71009438019</v>
      </c>
      <c r="T231" s="2">
        <f t="shared" ca="1" si="87"/>
        <v>-608128.95376931282</v>
      </c>
      <c r="U231" s="2">
        <f t="shared" ca="1" si="87"/>
        <v>-635248.8003950431</v>
      </c>
      <c r="V231" s="2">
        <f t="shared" ca="1" si="87"/>
        <v>-663675.79584752338</v>
      </c>
      <c r="W231" s="2">
        <f t="shared" ca="1" si="87"/>
        <v>-693470.0806792489</v>
      </c>
      <c r="X231" s="2">
        <f t="shared" ca="1" si="87"/>
        <v>-724694.50359094364</v>
      </c>
      <c r="Y231" s="2">
        <f t="shared" ca="1" si="87"/>
        <v>-757414.73968909786</v>
      </c>
      <c r="Z231" s="2">
        <f t="shared" ca="1" si="87"/>
        <v>-791699.41372369265</v>
      </c>
      <c r="AA231" s="2">
        <f t="shared" ca="1" si="87"/>
        <v>-827620.22850807547</v>
      </c>
      <c r="AB231" s="2">
        <f t="shared" ca="1" si="87"/>
        <v>-865252.09873087239</v>
      </c>
      <c r="AC231" s="2">
        <f t="shared" ca="1" si="87"/>
        <v>-904673.29037806077</v>
      </c>
      <c r="AD231" s="2">
        <f t="shared" ca="1" si="87"/>
        <v>-945965.56599186687</v>
      </c>
      <c r="AE231" s="2">
        <f t="shared" ca="1" si="87"/>
        <v>-989214.33600202366</v>
      </c>
      <c r="AF231" s="2">
        <f t="shared" ca="1" si="87"/>
        <v>-1034508.8163741587</v>
      </c>
      <c r="AG231" s="2">
        <f t="shared" ca="1" si="87"/>
        <v>-19147.158733669483</v>
      </c>
      <c r="AH231" s="2">
        <f t="shared" ca="1" si="87"/>
        <v>-22189.393811147285</v>
      </c>
      <c r="AI231" s="2">
        <f t="shared" ca="1" si="87"/>
        <v>-25327.475295407206</v>
      </c>
      <c r="AJ231" s="2">
        <f t="shared" ca="1" si="87"/>
        <v>-28563.607653804891</v>
      </c>
      <c r="AK231" s="2">
        <f t="shared" ca="1" si="87"/>
        <v>-31900.046056445943</v>
      </c>
    </row>
    <row r="232" spans="4:38" x14ac:dyDescent="0.25">
      <c r="D232" s="3"/>
    </row>
    <row r="233" spans="4:38" x14ac:dyDescent="0.25">
      <c r="D233" s="3" t="s">
        <v>28</v>
      </c>
    </row>
    <row r="234" spans="4:38" x14ac:dyDescent="0.25">
      <c r="E234" t="s">
        <v>1</v>
      </c>
      <c r="F234" t="s">
        <v>7</v>
      </c>
      <c r="G234" s="2">
        <f t="shared" ref="G234:AK234" si="88">-G26</f>
        <v>-12119871.520000003</v>
      </c>
      <c r="H234" s="2">
        <f t="shared" si="88"/>
        <v>-1531250</v>
      </c>
      <c r="I234" s="2">
        <f t="shared" si="88"/>
        <v>-5261300</v>
      </c>
      <c r="J234" s="2">
        <f t="shared" si="88"/>
        <v>-2434000</v>
      </c>
      <c r="K234" s="2">
        <f t="shared" si="88"/>
        <v>-1385750</v>
      </c>
      <c r="L234" s="2">
        <f t="shared" si="88"/>
        <v>-370000</v>
      </c>
      <c r="M234" s="2">
        <f t="shared" si="88"/>
        <v>-401250</v>
      </c>
      <c r="N234" s="2">
        <f t="shared" si="88"/>
        <v>-526250</v>
      </c>
      <c r="O234" s="2">
        <f t="shared" si="88"/>
        <v>0</v>
      </c>
      <c r="P234" s="2">
        <f t="shared" si="88"/>
        <v>-620000</v>
      </c>
      <c r="Q234" s="2">
        <f t="shared" si="88"/>
        <v>-2937500</v>
      </c>
      <c r="R234" s="24">
        <f t="shared" si="88"/>
        <v>-300000</v>
      </c>
      <c r="S234" s="24">
        <f t="shared" si="88"/>
        <v>-300000</v>
      </c>
      <c r="T234" s="24">
        <f t="shared" si="88"/>
        <v>-300000</v>
      </c>
      <c r="U234" s="24">
        <f t="shared" si="88"/>
        <v>-300000</v>
      </c>
      <c r="V234" s="24">
        <f t="shared" si="88"/>
        <v>-300000</v>
      </c>
      <c r="W234" s="24">
        <f t="shared" si="88"/>
        <v>-300000</v>
      </c>
      <c r="X234" s="24">
        <f t="shared" si="88"/>
        <v>-300000</v>
      </c>
      <c r="Y234" s="24">
        <f t="shared" si="88"/>
        <v>-300000</v>
      </c>
      <c r="Z234" s="24">
        <f t="shared" si="88"/>
        <v>-300000</v>
      </c>
      <c r="AA234" s="24">
        <f t="shared" si="88"/>
        <v>-300000</v>
      </c>
      <c r="AB234" s="24">
        <f t="shared" si="88"/>
        <v>-300000</v>
      </c>
      <c r="AC234" s="24">
        <f t="shared" si="88"/>
        <v>-300000</v>
      </c>
      <c r="AD234" s="24">
        <f t="shared" si="88"/>
        <v>-300000</v>
      </c>
      <c r="AE234" s="24">
        <f t="shared" si="88"/>
        <v>-300000</v>
      </c>
      <c r="AF234" s="24">
        <f t="shared" si="88"/>
        <v>-300000</v>
      </c>
      <c r="AG234" s="24">
        <f t="shared" si="88"/>
        <v>-300000</v>
      </c>
      <c r="AH234" s="24">
        <f t="shared" si="88"/>
        <v>-300000</v>
      </c>
      <c r="AI234" s="24">
        <f t="shared" si="88"/>
        <v>-300000</v>
      </c>
      <c r="AJ234" s="24">
        <f t="shared" si="88"/>
        <v>-300000</v>
      </c>
      <c r="AK234" s="24">
        <f t="shared" si="88"/>
        <v>-300000</v>
      </c>
    </row>
    <row r="235" spans="4:38" x14ac:dyDescent="0.25">
      <c r="E235" t="s">
        <v>19</v>
      </c>
      <c r="F235" t="s">
        <v>7</v>
      </c>
      <c r="G235" s="2">
        <f t="shared" ref="G235:AK235" si="89">G84</f>
        <v>0</v>
      </c>
      <c r="H235" s="2">
        <f t="shared" si="89"/>
        <v>0</v>
      </c>
      <c r="I235" s="2">
        <f t="shared" si="89"/>
        <v>0</v>
      </c>
      <c r="J235" s="2">
        <f t="shared" si="89"/>
        <v>0</v>
      </c>
      <c r="K235" s="2">
        <f t="shared" si="89"/>
        <v>0</v>
      </c>
      <c r="L235" s="2">
        <f t="shared" si="89"/>
        <v>0</v>
      </c>
      <c r="M235" s="2">
        <f t="shared" si="89"/>
        <v>0</v>
      </c>
      <c r="N235" s="2">
        <f t="shared" si="89"/>
        <v>0</v>
      </c>
      <c r="O235" s="2">
        <f t="shared" si="89"/>
        <v>0</v>
      </c>
      <c r="P235" s="2">
        <f t="shared" si="89"/>
        <v>0</v>
      </c>
      <c r="Q235" s="2">
        <f t="shared" si="89"/>
        <v>0</v>
      </c>
      <c r="R235" s="2">
        <f t="shared" si="89"/>
        <v>0</v>
      </c>
      <c r="S235" s="2">
        <f t="shared" si="89"/>
        <v>0</v>
      </c>
      <c r="T235" s="2">
        <f t="shared" si="89"/>
        <v>0</v>
      </c>
      <c r="U235" s="2">
        <f t="shared" si="89"/>
        <v>0</v>
      </c>
      <c r="V235" s="2">
        <f t="shared" si="89"/>
        <v>0</v>
      </c>
      <c r="W235" s="2">
        <f t="shared" si="89"/>
        <v>0</v>
      </c>
      <c r="X235" s="2">
        <f t="shared" si="89"/>
        <v>0</v>
      </c>
      <c r="Y235" s="2">
        <f t="shared" si="89"/>
        <v>0</v>
      </c>
      <c r="Z235" s="2">
        <f t="shared" si="89"/>
        <v>0</v>
      </c>
      <c r="AA235" s="2">
        <f t="shared" si="89"/>
        <v>0</v>
      </c>
      <c r="AB235" s="2">
        <f t="shared" si="89"/>
        <v>0</v>
      </c>
      <c r="AC235" s="2">
        <f t="shared" si="89"/>
        <v>0</v>
      </c>
      <c r="AD235" s="2">
        <f t="shared" si="89"/>
        <v>0</v>
      </c>
      <c r="AE235" s="2">
        <f t="shared" si="89"/>
        <v>0</v>
      </c>
      <c r="AF235" s="2">
        <f t="shared" si="89"/>
        <v>0</v>
      </c>
      <c r="AG235" s="2">
        <f t="shared" si="89"/>
        <v>0</v>
      </c>
      <c r="AH235" s="2">
        <f t="shared" si="89"/>
        <v>0</v>
      </c>
      <c r="AI235" s="2">
        <f t="shared" si="89"/>
        <v>0</v>
      </c>
      <c r="AJ235" s="2">
        <f t="shared" si="89"/>
        <v>0</v>
      </c>
      <c r="AK235" s="2">
        <f t="shared" si="89"/>
        <v>0</v>
      </c>
    </row>
    <row r="236" spans="4:38" x14ac:dyDescent="0.25">
      <c r="E236" t="s">
        <v>110</v>
      </c>
      <c r="F236" t="s">
        <v>7</v>
      </c>
      <c r="G236" s="2">
        <f t="shared" ref="G236:AK236" si="90">G53</f>
        <v>0</v>
      </c>
      <c r="H236" s="2">
        <f t="shared" si="90"/>
        <v>0</v>
      </c>
      <c r="I236" s="2">
        <f t="shared" si="90"/>
        <v>0</v>
      </c>
      <c r="J236" s="2">
        <f t="shared" si="90"/>
        <v>0</v>
      </c>
      <c r="K236" s="2">
        <f t="shared" si="90"/>
        <v>0</v>
      </c>
      <c r="L236" s="2">
        <f t="shared" si="90"/>
        <v>0</v>
      </c>
      <c r="M236" s="2">
        <f t="shared" si="90"/>
        <v>0</v>
      </c>
      <c r="N236" s="2">
        <f t="shared" si="90"/>
        <v>0</v>
      </c>
      <c r="O236" s="2">
        <f t="shared" si="90"/>
        <v>0</v>
      </c>
      <c r="P236" s="2">
        <f t="shared" si="90"/>
        <v>0</v>
      </c>
      <c r="Q236" s="2">
        <f t="shared" si="90"/>
        <v>0</v>
      </c>
      <c r="R236" s="2">
        <f t="shared" si="90"/>
        <v>0</v>
      </c>
      <c r="S236" s="2">
        <f t="shared" si="90"/>
        <v>0</v>
      </c>
      <c r="T236" s="2">
        <f t="shared" si="90"/>
        <v>0</v>
      </c>
      <c r="U236" s="2">
        <f t="shared" si="90"/>
        <v>0</v>
      </c>
      <c r="V236" s="2">
        <f t="shared" si="90"/>
        <v>0</v>
      </c>
      <c r="W236" s="2">
        <f t="shared" si="90"/>
        <v>0</v>
      </c>
      <c r="X236" s="2">
        <f t="shared" si="90"/>
        <v>0</v>
      </c>
      <c r="Y236" s="2">
        <f t="shared" si="90"/>
        <v>0</v>
      </c>
      <c r="Z236" s="2">
        <f t="shared" si="90"/>
        <v>0</v>
      </c>
      <c r="AA236" s="2">
        <f t="shared" si="90"/>
        <v>0</v>
      </c>
      <c r="AB236" s="2">
        <f t="shared" si="90"/>
        <v>0</v>
      </c>
      <c r="AC236" s="2">
        <f t="shared" si="90"/>
        <v>0</v>
      </c>
      <c r="AD236" s="2">
        <f t="shared" si="90"/>
        <v>0</v>
      </c>
      <c r="AE236" s="2">
        <f t="shared" si="90"/>
        <v>0</v>
      </c>
      <c r="AF236" s="2">
        <f t="shared" si="90"/>
        <v>0</v>
      </c>
      <c r="AG236" s="2">
        <f t="shared" si="90"/>
        <v>0</v>
      </c>
      <c r="AH236" s="2">
        <f t="shared" si="90"/>
        <v>0</v>
      </c>
      <c r="AI236" s="2">
        <f t="shared" si="90"/>
        <v>0</v>
      </c>
      <c r="AJ236" s="2">
        <f t="shared" si="90"/>
        <v>0</v>
      </c>
      <c r="AK236" s="2">
        <f t="shared" si="90"/>
        <v>0</v>
      </c>
    </row>
    <row r="237" spans="4:38" x14ac:dyDescent="0.25">
      <c r="E237" t="s">
        <v>11</v>
      </c>
      <c r="F237" t="s">
        <v>7</v>
      </c>
      <c r="G237" s="2">
        <f t="shared" ref="G237:AK237" si="91">G177</f>
        <v>0</v>
      </c>
      <c r="H237" s="2">
        <f t="shared" si="91"/>
        <v>43933.962599999999</v>
      </c>
      <c r="I237" s="2">
        <f t="shared" si="91"/>
        <v>90563.054135696977</v>
      </c>
      <c r="J237" s="2">
        <f t="shared" si="91"/>
        <v>140013.86039234564</v>
      </c>
      <c r="K237" s="2">
        <f t="shared" si="91"/>
        <v>192418.35563165927</v>
      </c>
      <c r="L237" s="2">
        <f t="shared" si="91"/>
        <v>247914.12150746342</v>
      </c>
      <c r="M237" s="2">
        <f t="shared" si="91"/>
        <v>306644.57465844473</v>
      </c>
      <c r="N237" s="2">
        <f t="shared" si="91"/>
        <v>368759.20331722137</v>
      </c>
      <c r="O237" s="2">
        <f t="shared" si="91"/>
        <v>434413.81328811916</v>
      </c>
      <c r="P237" s="2">
        <f t="shared" si="91"/>
        <v>503770.7836597042</v>
      </c>
      <c r="Q237" s="2">
        <f t="shared" si="91"/>
        <v>576999.33263231185</v>
      </c>
      <c r="R237" s="2">
        <f t="shared" si="91"/>
        <v>654275.79385555722</v>
      </c>
      <c r="S237" s="2">
        <f t="shared" si="91"/>
        <v>735783.90368611726</v>
      </c>
      <c r="T237" s="2">
        <f t="shared" si="91"/>
        <v>821715.09979197918</v>
      </c>
      <c r="U237" s="2">
        <f t="shared" si="91"/>
        <v>912268.8315458576</v>
      </c>
      <c r="V237" s="2">
        <f t="shared" si="91"/>
        <v>1007652.8826676428</v>
      </c>
      <c r="W237" s="2">
        <f t="shared" si="91"/>
        <v>1108083.7065935445</v>
      </c>
      <c r="X237" s="2">
        <f t="shared" si="91"/>
        <v>1213786.7750681052</v>
      </c>
      <c r="Y237" s="2">
        <f t="shared" si="91"/>
        <v>1324996.9404744627</v>
      </c>
      <c r="Z237" s="2">
        <f t="shared" si="91"/>
        <v>1441958.812438204</v>
      </c>
      <c r="AA237" s="2">
        <f t="shared" si="91"/>
        <v>1564927.1492608637</v>
      </c>
      <c r="AB237" s="2">
        <f t="shared" si="91"/>
        <v>1694167.2647606616</v>
      </c>
      <c r="AC237" s="2">
        <f t="shared" si="91"/>
        <v>1829955.451120411</v>
      </c>
      <c r="AD237" s="2">
        <f t="shared" si="91"/>
        <v>1972579.4183657528</v>
      </c>
      <c r="AE237" s="2">
        <f t="shared" si="91"/>
        <v>2122338.7511209762</v>
      </c>
      <c r="AF237" s="2">
        <f t="shared" si="91"/>
        <v>2279545.383314732</v>
      </c>
      <c r="AG237" s="2">
        <f t="shared" si="91"/>
        <v>2331974.9271309706</v>
      </c>
      <c r="AH237" s="2">
        <f t="shared" si="91"/>
        <v>2385610.3504549828</v>
      </c>
      <c r="AI237" s="2">
        <f t="shared" si="91"/>
        <v>2440479.3885154473</v>
      </c>
      <c r="AJ237" s="2">
        <f t="shared" si="91"/>
        <v>2496610.414451302</v>
      </c>
      <c r="AK237" s="2">
        <f t="shared" si="91"/>
        <v>2554032.4539836817</v>
      </c>
      <c r="AL237" s="2">
        <f t="shared" ref="AL237:AL241" si="92">IF(AF237=0,0,IF($G$15&gt;(AK237/AF237)^(1/5)-1+2%,AK237*(AK237/AF237)^(1/5)/($G$15-((AK237/AF237)^(1/5)-1)),AK237*(1+$G$14)/$G$16))</f>
        <v>81905178.696717843</v>
      </c>
    </row>
    <row r="238" spans="4:38" x14ac:dyDescent="0.25">
      <c r="E238" t="s">
        <v>58</v>
      </c>
      <c r="F238" t="s">
        <v>7</v>
      </c>
      <c r="G238" s="2">
        <f t="shared" ref="G238:AK238" si="93">G224</f>
        <v>0</v>
      </c>
      <c r="H238" s="2">
        <f t="shared" si="93"/>
        <v>0</v>
      </c>
      <c r="I238" s="2">
        <f t="shared" si="93"/>
        <v>0</v>
      </c>
      <c r="J238" s="2">
        <f t="shared" si="93"/>
        <v>0</v>
      </c>
      <c r="K238" s="2">
        <f t="shared" si="93"/>
        <v>0</v>
      </c>
      <c r="L238" s="2">
        <f t="shared" si="93"/>
        <v>0</v>
      </c>
      <c r="M238" s="2">
        <f t="shared" si="93"/>
        <v>0</v>
      </c>
      <c r="N238" s="2">
        <f t="shared" si="93"/>
        <v>0</v>
      </c>
      <c r="O238" s="2">
        <f t="shared" si="93"/>
        <v>0</v>
      </c>
      <c r="P238" s="2">
        <f t="shared" si="93"/>
        <v>0</v>
      </c>
      <c r="Q238" s="2">
        <f t="shared" si="93"/>
        <v>0</v>
      </c>
      <c r="R238" s="2">
        <f t="shared" si="93"/>
        <v>0</v>
      </c>
      <c r="S238" s="2">
        <f t="shared" si="93"/>
        <v>0</v>
      </c>
      <c r="T238" s="2">
        <f t="shared" si="93"/>
        <v>0</v>
      </c>
      <c r="U238" s="2">
        <f t="shared" si="93"/>
        <v>0</v>
      </c>
      <c r="V238" s="2">
        <f t="shared" si="93"/>
        <v>0</v>
      </c>
      <c r="W238" s="2">
        <f t="shared" si="93"/>
        <v>0</v>
      </c>
      <c r="X238" s="2">
        <f t="shared" si="93"/>
        <v>0</v>
      </c>
      <c r="Y238" s="2">
        <f t="shared" si="93"/>
        <v>0</v>
      </c>
      <c r="Z238" s="2">
        <f t="shared" si="93"/>
        <v>0</v>
      </c>
      <c r="AA238" s="2">
        <f t="shared" si="93"/>
        <v>0</v>
      </c>
      <c r="AB238" s="2">
        <f t="shared" si="93"/>
        <v>0</v>
      </c>
      <c r="AC238" s="2">
        <f t="shared" si="93"/>
        <v>0</v>
      </c>
      <c r="AD238" s="2">
        <f t="shared" si="93"/>
        <v>0</v>
      </c>
      <c r="AE238" s="2">
        <f t="shared" si="93"/>
        <v>0</v>
      </c>
      <c r="AF238" s="2">
        <f t="shared" si="93"/>
        <v>0</v>
      </c>
      <c r="AG238" s="2">
        <f t="shared" si="93"/>
        <v>0</v>
      </c>
      <c r="AH238" s="2">
        <f t="shared" si="93"/>
        <v>0</v>
      </c>
      <c r="AI238" s="2">
        <f t="shared" si="93"/>
        <v>0</v>
      </c>
      <c r="AJ238" s="2">
        <f t="shared" si="93"/>
        <v>0</v>
      </c>
      <c r="AK238" s="2">
        <f t="shared" si="93"/>
        <v>0</v>
      </c>
      <c r="AL238" s="2">
        <f t="shared" si="92"/>
        <v>0</v>
      </c>
    </row>
    <row r="239" spans="4:38" x14ac:dyDescent="0.25">
      <c r="E239" t="s">
        <v>10</v>
      </c>
      <c r="F239" t="s">
        <v>7</v>
      </c>
      <c r="G239" s="2">
        <f t="shared" ref="G239:AK239" si="94">-G200</f>
        <v>0</v>
      </c>
      <c r="H239" s="2">
        <f t="shared" si="94"/>
        <v>-35590.86977639587</v>
      </c>
      <c r="I239" s="2">
        <f t="shared" si="94"/>
        <v>-73122.330177843731</v>
      </c>
      <c r="J239" s="2">
        <f t="shared" si="94"/>
        <v>-112672.01708611738</v>
      </c>
      <c r="K239" s="2">
        <f t="shared" si="94"/>
        <v>-154320.23840254618</v>
      </c>
      <c r="L239" s="2">
        <f t="shared" si="94"/>
        <v>-198150.05693183842</v>
      </c>
      <c r="M239" s="2">
        <f t="shared" si="94"/>
        <v>-244247.37566394906</v>
      </c>
      <c r="N239" s="2">
        <f t="shared" si="94"/>
        <v>-292701.02552328771</v>
      </c>
      <c r="O239" s="2">
        <f t="shared" si="94"/>
        <v>-343602.85565681424</v>
      </c>
      <c r="P239" s="2">
        <f t="shared" si="94"/>
        <v>-397047.82633490086</v>
      </c>
      <c r="Q239" s="2">
        <f t="shared" si="94"/>
        <v>-453134.10454126552</v>
      </c>
      <c r="R239" s="2">
        <f t="shared" si="94"/>
        <v>-511963.16233079531</v>
      </c>
      <c r="S239" s="2">
        <f t="shared" si="94"/>
        <v>-573639.87803669821</v>
      </c>
      <c r="T239" s="2">
        <f t="shared" si="94"/>
        <v>-638272.64041113004</v>
      </c>
      <c r="U239" s="2">
        <f t="shared" si="94"/>
        <v>-705973.45578626764</v>
      </c>
      <c r="V239" s="2">
        <f t="shared" si="94"/>
        <v>-776858.05834572553</v>
      </c>
      <c r="W239" s="2">
        <f t="shared" si="94"/>
        <v>-851046.02359925746</v>
      </c>
      <c r="X239" s="2">
        <f t="shared" si="94"/>
        <v>-928660.88515683811</v>
      </c>
      <c r="Y239" s="2">
        <f t="shared" si="94"/>
        <v>-1009830.2549015089</v>
      </c>
      <c r="Z239" s="2">
        <f t="shared" si="94"/>
        <v>-1094685.9466637739</v>
      </c>
      <c r="AA239" s="2">
        <f t="shared" si="94"/>
        <v>-1183364.1035038691</v>
      </c>
      <c r="AB239" s="2">
        <f t="shared" si="94"/>
        <v>-1276005.3287119176</v>
      </c>
      <c r="AC239" s="2">
        <f t="shared" si="94"/>
        <v>-1372754.8206397807</v>
      </c>
      <c r="AD239" s="2">
        <f t="shared" si="94"/>
        <v>-1473762.5114823943</v>
      </c>
      <c r="AE239" s="2">
        <f t="shared" si="94"/>
        <v>-1579183.2101305001</v>
      </c>
      <c r="AF239" s="2">
        <f t="shared" si="94"/>
        <v>-1689176.7492209363</v>
      </c>
      <c r="AG239" s="2">
        <f t="shared" si="94"/>
        <v>-1728027.8144530177</v>
      </c>
      <c r="AH239" s="2">
        <f t="shared" si="94"/>
        <v>-1767772.4541854372</v>
      </c>
      <c r="AI239" s="2">
        <f t="shared" si="94"/>
        <v>-1808431.2206317019</v>
      </c>
      <c r="AJ239" s="2">
        <f t="shared" si="94"/>
        <v>-1850025.138706231</v>
      </c>
      <c r="AK239" s="2">
        <f t="shared" si="94"/>
        <v>-1892575.7168964739</v>
      </c>
      <c r="AL239" s="2">
        <f t="shared" si="92"/>
        <v>-60692945.403921232</v>
      </c>
    </row>
    <row r="240" spans="4:38" x14ac:dyDescent="0.25">
      <c r="E240" t="s">
        <v>48</v>
      </c>
      <c r="F240" t="s">
        <v>7</v>
      </c>
      <c r="G240" s="2">
        <f t="shared" ref="G240:AK240" si="95">G207</f>
        <v>0</v>
      </c>
      <c r="H240" s="2">
        <f t="shared" si="95"/>
        <v>0</v>
      </c>
      <c r="I240" s="2">
        <f t="shared" si="95"/>
        <v>0</v>
      </c>
      <c r="J240" s="2">
        <f t="shared" si="95"/>
        <v>0</v>
      </c>
      <c r="K240" s="2">
        <f t="shared" si="95"/>
        <v>0</v>
      </c>
      <c r="L240" s="2">
        <f t="shared" si="95"/>
        <v>0</v>
      </c>
      <c r="M240" s="2">
        <f t="shared" si="95"/>
        <v>0</v>
      </c>
      <c r="N240" s="2">
        <f t="shared" si="95"/>
        <v>0</v>
      </c>
      <c r="O240" s="2">
        <f t="shared" si="95"/>
        <v>0</v>
      </c>
      <c r="P240" s="2">
        <f t="shared" si="95"/>
        <v>0</v>
      </c>
      <c r="Q240" s="2">
        <f t="shared" si="95"/>
        <v>0</v>
      </c>
      <c r="R240" s="2">
        <f t="shared" si="95"/>
        <v>0</v>
      </c>
      <c r="S240" s="2">
        <f t="shared" si="95"/>
        <v>0</v>
      </c>
      <c r="T240" s="2">
        <f t="shared" si="95"/>
        <v>0</v>
      </c>
      <c r="U240" s="2">
        <f t="shared" si="95"/>
        <v>0</v>
      </c>
      <c r="V240" s="2">
        <f t="shared" si="95"/>
        <v>0</v>
      </c>
      <c r="W240" s="2">
        <f t="shared" si="95"/>
        <v>0</v>
      </c>
      <c r="X240" s="2">
        <f t="shared" si="95"/>
        <v>0</v>
      </c>
      <c r="Y240" s="2">
        <f t="shared" si="95"/>
        <v>0</v>
      </c>
      <c r="Z240" s="2">
        <f t="shared" si="95"/>
        <v>0</v>
      </c>
      <c r="AA240" s="2">
        <f t="shared" si="95"/>
        <v>0</v>
      </c>
      <c r="AB240" s="2">
        <f t="shared" si="95"/>
        <v>0</v>
      </c>
      <c r="AC240" s="2">
        <f t="shared" si="95"/>
        <v>0</v>
      </c>
      <c r="AD240" s="2">
        <f t="shared" si="95"/>
        <v>0</v>
      </c>
      <c r="AE240" s="2">
        <f t="shared" si="95"/>
        <v>0</v>
      </c>
      <c r="AF240" s="2">
        <f t="shared" si="95"/>
        <v>0</v>
      </c>
      <c r="AG240" s="2">
        <f t="shared" si="95"/>
        <v>0</v>
      </c>
      <c r="AH240" s="2">
        <f t="shared" si="95"/>
        <v>0</v>
      </c>
      <c r="AI240" s="2">
        <f t="shared" si="95"/>
        <v>0</v>
      </c>
      <c r="AJ240" s="2">
        <f t="shared" si="95"/>
        <v>0</v>
      </c>
      <c r="AK240" s="2">
        <f t="shared" si="95"/>
        <v>0</v>
      </c>
      <c r="AL240" s="2">
        <f t="shared" si="92"/>
        <v>0</v>
      </c>
    </row>
    <row r="241" spans="3:40" x14ac:dyDescent="0.25">
      <c r="E241" t="s">
        <v>49</v>
      </c>
      <c r="F241" t="s">
        <v>7</v>
      </c>
      <c r="G241" s="2">
        <f t="shared" ref="G241:AK241" si="96">G214</f>
        <v>0</v>
      </c>
      <c r="H241" s="2">
        <f t="shared" si="96"/>
        <v>0</v>
      </c>
      <c r="I241" s="2">
        <f t="shared" si="96"/>
        <v>0</v>
      </c>
      <c r="J241" s="2">
        <f t="shared" si="96"/>
        <v>0</v>
      </c>
      <c r="K241" s="2">
        <f t="shared" si="96"/>
        <v>0</v>
      </c>
      <c r="L241" s="2">
        <f t="shared" si="96"/>
        <v>0</v>
      </c>
      <c r="M241" s="2">
        <f t="shared" si="96"/>
        <v>0</v>
      </c>
      <c r="N241" s="2">
        <f t="shared" si="96"/>
        <v>0</v>
      </c>
      <c r="O241" s="2">
        <f t="shared" si="96"/>
        <v>0</v>
      </c>
      <c r="P241" s="2">
        <f t="shared" si="96"/>
        <v>0</v>
      </c>
      <c r="Q241" s="2">
        <f t="shared" si="96"/>
        <v>0</v>
      </c>
      <c r="R241" s="2">
        <f t="shared" si="96"/>
        <v>0</v>
      </c>
      <c r="S241" s="2">
        <f t="shared" si="96"/>
        <v>0</v>
      </c>
      <c r="T241" s="2">
        <f t="shared" si="96"/>
        <v>0</v>
      </c>
      <c r="U241" s="2">
        <f t="shared" si="96"/>
        <v>0</v>
      </c>
      <c r="V241" s="2">
        <f t="shared" si="96"/>
        <v>0</v>
      </c>
      <c r="W241" s="2">
        <f t="shared" si="96"/>
        <v>0</v>
      </c>
      <c r="X241" s="2">
        <f t="shared" si="96"/>
        <v>0</v>
      </c>
      <c r="Y241" s="2">
        <f t="shared" si="96"/>
        <v>0</v>
      </c>
      <c r="Z241" s="2">
        <f t="shared" si="96"/>
        <v>0</v>
      </c>
      <c r="AA241" s="2">
        <f t="shared" si="96"/>
        <v>0</v>
      </c>
      <c r="AB241" s="2">
        <f t="shared" si="96"/>
        <v>0</v>
      </c>
      <c r="AC241" s="2">
        <f t="shared" si="96"/>
        <v>0</v>
      </c>
      <c r="AD241" s="2">
        <f t="shared" si="96"/>
        <v>0</v>
      </c>
      <c r="AE241" s="2">
        <f t="shared" si="96"/>
        <v>0</v>
      </c>
      <c r="AF241" s="2">
        <f t="shared" si="96"/>
        <v>0</v>
      </c>
      <c r="AG241" s="2">
        <f t="shared" si="96"/>
        <v>0</v>
      </c>
      <c r="AH241" s="2">
        <f t="shared" si="96"/>
        <v>0</v>
      </c>
      <c r="AI241" s="2">
        <f t="shared" si="96"/>
        <v>0</v>
      </c>
      <c r="AJ241" s="2">
        <f t="shared" si="96"/>
        <v>0</v>
      </c>
      <c r="AK241" s="2">
        <f t="shared" si="96"/>
        <v>0</v>
      </c>
      <c r="AL241" s="2">
        <f t="shared" si="92"/>
        <v>0</v>
      </c>
    </row>
    <row r="242" spans="3:40" x14ac:dyDescent="0.25">
      <c r="E242" t="s">
        <v>20</v>
      </c>
      <c r="F242" t="s">
        <v>7</v>
      </c>
      <c r="G242" s="2">
        <f t="shared" ref="G242:AK242" si="97">G231</f>
        <v>0</v>
      </c>
      <c r="H242" s="2">
        <f t="shared" ca="1" si="97"/>
        <v>0</v>
      </c>
      <c r="I242" s="2">
        <f t="shared" ca="1" si="97"/>
        <v>0</v>
      </c>
      <c r="J242" s="2">
        <f t="shared" ca="1" si="97"/>
        <v>0</v>
      </c>
      <c r="K242" s="2">
        <f t="shared" ca="1" si="97"/>
        <v>-425607.17702030129</v>
      </c>
      <c r="L242" s="2">
        <f t="shared" ca="1" si="97"/>
        <v>-443012.35175234528</v>
      </c>
      <c r="M242" s="2">
        <f t="shared" ca="1" si="97"/>
        <v>-461170.80425582081</v>
      </c>
      <c r="N242" s="2">
        <f t="shared" ca="1" si="97"/>
        <v>-479771.32972647308</v>
      </c>
      <c r="O242" s="2">
        <f t="shared" ca="1" si="97"/>
        <v>-501298.31153752672</v>
      </c>
      <c r="P242" s="2">
        <f t="shared" ca="1" si="97"/>
        <v>-521497.42759346322</v>
      </c>
      <c r="Q242" s="2">
        <f t="shared" ca="1" si="97"/>
        <v>-534049.17265787325</v>
      </c>
      <c r="R242" s="2">
        <f t="shared" ca="1" si="97"/>
        <v>-557583.00929801923</v>
      </c>
      <c r="S242" s="2">
        <f t="shared" ca="1" si="97"/>
        <v>-582258.71009438019</v>
      </c>
      <c r="T242" s="2">
        <f t="shared" ca="1" si="97"/>
        <v>-608128.95376931282</v>
      </c>
      <c r="U242" s="2">
        <f t="shared" ca="1" si="97"/>
        <v>-635248.8003950431</v>
      </c>
      <c r="V242" s="2">
        <f t="shared" ca="1" si="97"/>
        <v>-663675.79584752338</v>
      </c>
      <c r="W242" s="2">
        <f t="shared" ca="1" si="97"/>
        <v>-693470.0806792489</v>
      </c>
      <c r="X242" s="2">
        <f t="shared" ca="1" si="97"/>
        <v>-724694.50359094364</v>
      </c>
      <c r="Y242" s="2">
        <f t="shared" ca="1" si="97"/>
        <v>-757414.73968909786</v>
      </c>
      <c r="Z242" s="2">
        <f t="shared" ca="1" si="97"/>
        <v>-791699.41372369265</v>
      </c>
      <c r="AA242" s="2">
        <f t="shared" ca="1" si="97"/>
        <v>-827620.22850807547</v>
      </c>
      <c r="AB242" s="2">
        <f t="shared" ca="1" si="97"/>
        <v>-865252.09873087239</v>
      </c>
      <c r="AC242" s="2">
        <f t="shared" ca="1" si="97"/>
        <v>-904673.29037806077</v>
      </c>
      <c r="AD242" s="2">
        <f t="shared" ca="1" si="97"/>
        <v>-945965.56599186687</v>
      </c>
      <c r="AE242" s="2">
        <f t="shared" ca="1" si="97"/>
        <v>-989214.33600202366</v>
      </c>
      <c r="AF242" s="2">
        <f t="shared" ca="1" si="97"/>
        <v>-1034508.8163741587</v>
      </c>
      <c r="AG242" s="2">
        <f t="shared" ca="1" si="97"/>
        <v>-19147.158733669483</v>
      </c>
      <c r="AH242" s="2">
        <f t="shared" ca="1" si="97"/>
        <v>-22189.393811147285</v>
      </c>
      <c r="AI242" s="2">
        <f t="shared" ca="1" si="97"/>
        <v>-25327.475295407206</v>
      </c>
      <c r="AJ242" s="2">
        <f t="shared" ca="1" si="97"/>
        <v>-28563.607653804891</v>
      </c>
      <c r="AK242" s="2">
        <f t="shared" ca="1" si="97"/>
        <v>-31900.046056445943</v>
      </c>
      <c r="AL242" s="2">
        <f ca="1">IF(AF242=0,0,IF($G$15&gt;(AK242/AF242)^(1/5)-1+2%,AK242*(AK242/AF242)^(1/5)/($G$15-((AK242/AF242)^(1/5)-1)),AK242*(1+$G$14)/$G$16))</f>
        <v>-28598.726432333897</v>
      </c>
      <c r="AN242" s="19"/>
    </row>
    <row r="243" spans="3:40" x14ac:dyDescent="0.25">
      <c r="E243" t="s">
        <v>174</v>
      </c>
      <c r="F243" t="s">
        <v>7</v>
      </c>
      <c r="G243" s="2">
        <f>-$G$17*G242</f>
        <v>0</v>
      </c>
      <c r="H243" s="2">
        <f t="shared" ref="H243:AK243" ca="1" si="98">-$G$17*H242</f>
        <v>0</v>
      </c>
      <c r="I243" s="2">
        <f t="shared" ca="1" si="98"/>
        <v>0</v>
      </c>
      <c r="J243" s="2">
        <f t="shared" ca="1" si="98"/>
        <v>0</v>
      </c>
      <c r="K243" s="2">
        <f t="shared" ca="1" si="98"/>
        <v>212803.58851015064</v>
      </c>
      <c r="L243" s="2">
        <f t="shared" ca="1" si="98"/>
        <v>221506.17587617264</v>
      </c>
      <c r="M243" s="2">
        <f t="shared" ca="1" si="98"/>
        <v>230585.40212791041</v>
      </c>
      <c r="N243" s="2">
        <f t="shared" ca="1" si="98"/>
        <v>239885.66486323654</v>
      </c>
      <c r="O243" s="2">
        <f t="shared" ca="1" si="98"/>
        <v>250649.15576876336</v>
      </c>
      <c r="P243" s="2">
        <f t="shared" ca="1" si="98"/>
        <v>260748.71379673161</v>
      </c>
      <c r="Q243" s="2">
        <f t="shared" ca="1" si="98"/>
        <v>267024.58632893662</v>
      </c>
      <c r="R243" s="2">
        <f t="shared" ca="1" si="98"/>
        <v>278791.50464900961</v>
      </c>
      <c r="S243" s="2">
        <f t="shared" ca="1" si="98"/>
        <v>291129.3550471901</v>
      </c>
      <c r="T243" s="2">
        <f t="shared" ca="1" si="98"/>
        <v>304064.47688465641</v>
      </c>
      <c r="U243" s="2">
        <f t="shared" ca="1" si="98"/>
        <v>317624.40019752155</v>
      </c>
      <c r="V243" s="2">
        <f t="shared" ca="1" si="98"/>
        <v>331837.89792376169</v>
      </c>
      <c r="W243" s="2">
        <f t="shared" ca="1" si="98"/>
        <v>346735.04033962445</v>
      </c>
      <c r="X243" s="2">
        <f t="shared" ca="1" si="98"/>
        <v>362347.25179547182</v>
      </c>
      <c r="Y243" s="2">
        <f t="shared" ca="1" si="98"/>
        <v>378707.36984454893</v>
      </c>
      <c r="Z243" s="2">
        <f t="shared" ca="1" si="98"/>
        <v>395849.70686184632</v>
      </c>
      <c r="AA243" s="2">
        <f t="shared" ca="1" si="98"/>
        <v>413810.11425403773</v>
      </c>
      <c r="AB243" s="2">
        <f t="shared" ca="1" si="98"/>
        <v>432626.04936543619</v>
      </c>
      <c r="AC243" s="2">
        <f t="shared" ca="1" si="98"/>
        <v>452336.64518903039</v>
      </c>
      <c r="AD243" s="2">
        <f t="shared" ca="1" si="98"/>
        <v>472982.78299593343</v>
      </c>
      <c r="AE243" s="2">
        <f t="shared" ca="1" si="98"/>
        <v>494607.16800101183</v>
      </c>
      <c r="AF243" s="2">
        <f t="shared" ca="1" si="98"/>
        <v>517254.40818707936</v>
      </c>
      <c r="AG243" s="2">
        <f t="shared" ca="1" si="98"/>
        <v>9573.5793668347414</v>
      </c>
      <c r="AH243" s="2">
        <f t="shared" ca="1" si="98"/>
        <v>11094.696905573643</v>
      </c>
      <c r="AI243" s="2">
        <f t="shared" ca="1" si="98"/>
        <v>12663.737647703603</v>
      </c>
      <c r="AJ243" s="2">
        <f t="shared" ca="1" si="98"/>
        <v>14281.803826902446</v>
      </c>
      <c r="AK243" s="2">
        <f t="shared" ca="1" si="98"/>
        <v>15950.023028222971</v>
      </c>
      <c r="AL243" s="2">
        <f t="shared" ref="AL243" ca="1" si="99">IF(AF243=0,0,IF($G$15&gt;(AK243/AF243)^(1/5)-1+2%,AK243*(AK243/AF243)^(1/5)/($G$15-((AK243/AF243)^(1/5)-1)),AK243*(1+$G$14)/$G$16))</f>
        <v>14299.363216166948</v>
      </c>
    </row>
    <row r="244" spans="3:40" x14ac:dyDescent="0.25">
      <c r="E244" t="s">
        <v>23</v>
      </c>
      <c r="F244" t="s">
        <v>7</v>
      </c>
      <c r="G244" s="2">
        <f>SUM(G234:G243)</f>
        <v>-12119871.520000003</v>
      </c>
      <c r="H244" s="2">
        <f t="shared" ref="H244:AL244" ca="1" si="100">SUM(H234:H243)</f>
        <v>-1522906.9071763959</v>
      </c>
      <c r="I244" s="2">
        <f t="shared" ca="1" si="100"/>
        <v>-5243859.2760421466</v>
      </c>
      <c r="J244" s="2">
        <f t="shared" ca="1" si="100"/>
        <v>-2406658.1566937719</v>
      </c>
      <c r="K244" s="2">
        <f t="shared" ca="1" si="100"/>
        <v>-1560455.4712810377</v>
      </c>
      <c r="L244" s="2">
        <f t="shared" ca="1" si="100"/>
        <v>-541742.11130054772</v>
      </c>
      <c r="M244" s="2">
        <f t="shared" ca="1" si="100"/>
        <v>-569438.20313341473</v>
      </c>
      <c r="N244" s="2">
        <f t="shared" ca="1" si="100"/>
        <v>-690077.48706930294</v>
      </c>
      <c r="O244" s="2">
        <f t="shared" ca="1" si="100"/>
        <v>-159838.19813745844</v>
      </c>
      <c r="P244" s="2">
        <f t="shared" ca="1" si="100"/>
        <v>-774025.75647192821</v>
      </c>
      <c r="Q244" s="2">
        <f t="shared" ca="1" si="100"/>
        <v>-3080659.3582378905</v>
      </c>
      <c r="R244" s="2">
        <f t="shared" ca="1" si="100"/>
        <v>-436478.87312424771</v>
      </c>
      <c r="S244" s="2">
        <f t="shared" ca="1" si="100"/>
        <v>-428985.32939777104</v>
      </c>
      <c r="T244" s="2">
        <f t="shared" ca="1" si="100"/>
        <v>-420622.01750380726</v>
      </c>
      <c r="U244" s="2">
        <f t="shared" ca="1" si="100"/>
        <v>-411329.0244379316</v>
      </c>
      <c r="V244" s="2">
        <f t="shared" ca="1" si="100"/>
        <v>-401043.07360184443</v>
      </c>
      <c r="W244" s="2">
        <f t="shared" ca="1" si="100"/>
        <v>-389697.35734533746</v>
      </c>
      <c r="X244" s="2">
        <f t="shared" ca="1" si="100"/>
        <v>-377221.36188420473</v>
      </c>
      <c r="Y244" s="2">
        <f t="shared" ca="1" si="100"/>
        <v>-363540.68427159515</v>
      </c>
      <c r="Z244" s="2">
        <f t="shared" ca="1" si="100"/>
        <v>-348576.84108741622</v>
      </c>
      <c r="AA244" s="2">
        <f t="shared" ca="1" si="100"/>
        <v>-332247.06849704322</v>
      </c>
      <c r="AB244" s="2">
        <f t="shared" ca="1" si="100"/>
        <v>-314464.11331669218</v>
      </c>
      <c r="AC244" s="2">
        <f t="shared" ca="1" si="100"/>
        <v>-295136.01470840006</v>
      </c>
      <c r="AD244" s="2">
        <f t="shared" ca="1" si="100"/>
        <v>-274165.87611257494</v>
      </c>
      <c r="AE244" s="2">
        <f t="shared" ca="1" si="100"/>
        <v>-251451.6270105358</v>
      </c>
      <c r="AF244" s="2">
        <f t="shared" ca="1" si="100"/>
        <v>-226885.77409328369</v>
      </c>
      <c r="AG244" s="2">
        <f t="shared" ca="1" si="100"/>
        <v>294373.5333111182</v>
      </c>
      <c r="AH244" s="2">
        <f t="shared" ca="1" si="100"/>
        <v>306743.199363972</v>
      </c>
      <c r="AI244" s="2">
        <f t="shared" ca="1" si="100"/>
        <v>319384.43023604178</v>
      </c>
      <c r="AJ244" s="2">
        <f t="shared" ca="1" si="100"/>
        <v>332303.47191816859</v>
      </c>
      <c r="AK244" s="2">
        <f t="shared" ca="1" si="100"/>
        <v>345506.71405898489</v>
      </c>
      <c r="AL244" s="2">
        <f t="shared" ca="1" si="100"/>
        <v>21197933.929580443</v>
      </c>
    </row>
    <row r="245" spans="3:40" x14ac:dyDescent="0.25">
      <c r="E245" t="s">
        <v>31</v>
      </c>
      <c r="F245" t="s">
        <v>7</v>
      </c>
      <c r="G245" s="2">
        <f ca="1">NPV($G$15,H244:AL244)+G244</f>
        <v>-23028671.378784254</v>
      </c>
    </row>
    <row r="247" spans="3:40" x14ac:dyDescent="0.25">
      <c r="E247" t="s">
        <v>13</v>
      </c>
      <c r="F247" t="s">
        <v>7</v>
      </c>
      <c r="H247" s="2">
        <f t="shared" ref="H247:AK247" ca="1" si="101">H219</f>
        <v>1167223.4648761847</v>
      </c>
      <c r="I247" s="2">
        <f t="shared" ca="1" si="101"/>
        <v>1211980.6486368619</v>
      </c>
      <c r="J247" s="2">
        <f t="shared" ca="1" si="101"/>
        <v>1258454.0466088422</v>
      </c>
      <c r="K247" s="2">
        <f t="shared" ca="1" si="101"/>
        <v>1306709.4670260579</v>
      </c>
      <c r="L247" s="2">
        <f t="shared" ca="1" si="101"/>
        <v>1356815.2415391719</v>
      </c>
      <c r="M247" s="2">
        <f t="shared" ca="1" si="101"/>
        <v>1408842.3219759911</v>
      </c>
      <c r="N247" s="2">
        <f t="shared" ca="1" si="101"/>
        <v>1462864.3808121604</v>
      </c>
      <c r="O247" s="2">
        <f t="shared" ca="1" si="101"/>
        <v>1518957.9154944024</v>
      </c>
      <c r="P247" s="2">
        <f t="shared" ca="1" si="101"/>
        <v>1577202.3567640348</v>
      </c>
      <c r="Q247" s="2">
        <f t="shared" ca="1" si="101"/>
        <v>1637680.1811341515</v>
      </c>
      <c r="R247" s="2">
        <f t="shared" ca="1" si="101"/>
        <v>1700477.0276797402</v>
      </c>
      <c r="S247" s="2">
        <f t="shared" ca="1" si="101"/>
        <v>1765681.8193061196</v>
      </c>
      <c r="T247" s="2">
        <f t="shared" ca="1" si="101"/>
        <v>1833386.8886674123</v>
      </c>
      <c r="U247" s="2">
        <f t="shared" ca="1" si="101"/>
        <v>1903688.1089133639</v>
      </c>
      <c r="V247" s="2">
        <f t="shared" ca="1" si="101"/>
        <v>1976685.0294496464</v>
      </c>
      <c r="W247" s="2">
        <f t="shared" ca="1" si="101"/>
        <v>2052481.0169038926</v>
      </c>
      <c r="X247" s="2">
        <f t="shared" ca="1" si="101"/>
        <v>2131183.4014970721</v>
      </c>
      <c r="Y247" s="2">
        <f t="shared" ca="1" si="101"/>
        <v>2212903.629027477</v>
      </c>
      <c r="Z247" s="2">
        <f t="shared" ca="1" si="101"/>
        <v>2297757.4186825352</v>
      </c>
      <c r="AA247" s="2">
        <f t="shared" ca="1" si="101"/>
        <v>2385864.9269019165</v>
      </c>
      <c r="AB247" s="2">
        <f t="shared" ca="1" si="101"/>
        <v>2477350.9175239699</v>
      </c>
      <c r="AC247" s="2">
        <f t="shared" ca="1" si="101"/>
        <v>2572344.9384564259</v>
      </c>
      <c r="AD247" s="2">
        <f t="shared" ca="1" si="101"/>
        <v>2670981.5051215375</v>
      </c>
      <c r="AE247" s="2">
        <f t="shared" ca="1" si="101"/>
        <v>2773400.2909354223</v>
      </c>
      <c r="AF247" s="2">
        <f t="shared" ca="1" si="101"/>
        <v>2879746.3250913401</v>
      </c>
      <c r="AG247" s="2">
        <f t="shared" ca="1" si="101"/>
        <v>0</v>
      </c>
      <c r="AH247" s="2">
        <f t="shared" ca="1" si="101"/>
        <v>0</v>
      </c>
      <c r="AI247" s="2">
        <f t="shared" ca="1" si="101"/>
        <v>0</v>
      </c>
      <c r="AJ247" s="2">
        <f t="shared" ca="1" si="101"/>
        <v>0</v>
      </c>
      <c r="AK247" s="2">
        <f t="shared" ca="1" si="101"/>
        <v>0</v>
      </c>
    </row>
    <row r="248" spans="3:40" x14ac:dyDescent="0.25">
      <c r="E248" t="s">
        <v>24</v>
      </c>
      <c r="F248" t="s">
        <v>7</v>
      </c>
      <c r="G248" s="24">
        <f ca="1">NPV($G$15,H247:AL247)+G247</f>
        <v>23028671.378784262</v>
      </c>
    </row>
    <row r="249" spans="3:40" x14ac:dyDescent="0.25">
      <c r="E249" s="4" t="s">
        <v>34</v>
      </c>
      <c r="F249" s="4"/>
      <c r="G249" s="5" t="str">
        <f ca="1">IF(G245&gt;0,"N/A",IF(ABS(G245+G248)&gt;1,"Error","OK"))</f>
        <v>OK</v>
      </c>
    </row>
    <row r="251" spans="3:40" x14ac:dyDescent="0.25">
      <c r="C251" s="1" t="s">
        <v>35</v>
      </c>
      <c r="D251" s="1"/>
    </row>
    <row r="252" spans="3:40" x14ac:dyDescent="0.25">
      <c r="C252" s="1"/>
      <c r="D252" s="1"/>
    </row>
    <row r="253" spans="3:40" x14ac:dyDescent="0.25">
      <c r="C253" s="1"/>
      <c r="D253" s="3" t="s">
        <v>35</v>
      </c>
      <c r="F253" t="s">
        <v>7</v>
      </c>
      <c r="G253" s="9">
        <f ca="1">MAX(0,-G279)</f>
        <v>20068187.794144515</v>
      </c>
    </row>
    <row r="255" spans="3:40" x14ac:dyDescent="0.25">
      <c r="D255" s="3" t="s">
        <v>9</v>
      </c>
    </row>
    <row r="256" spans="3:40" x14ac:dyDescent="0.25">
      <c r="E256" t="s">
        <v>108</v>
      </c>
      <c r="F256" t="s">
        <v>7</v>
      </c>
      <c r="G256" s="2">
        <f t="shared" ref="G256:AK261" si="102">G222</f>
        <v>0</v>
      </c>
      <c r="H256" s="2">
        <f t="shared" si="102"/>
        <v>360000</v>
      </c>
      <c r="I256" s="2">
        <f t="shared" si="102"/>
        <v>365399.99999999994</v>
      </c>
      <c r="J256" s="2">
        <f t="shared" si="102"/>
        <v>370880.99999999988</v>
      </c>
      <c r="K256" s="2">
        <f t="shared" si="102"/>
        <v>376444.21499999985</v>
      </c>
      <c r="L256" s="2">
        <f t="shared" si="102"/>
        <v>382090.87822499982</v>
      </c>
      <c r="M256" s="2">
        <f t="shared" si="102"/>
        <v>387822.24139837478</v>
      </c>
      <c r="N256" s="2">
        <f t="shared" si="102"/>
        <v>393639.57501935039</v>
      </c>
      <c r="O256" s="2">
        <f t="shared" si="102"/>
        <v>399544.16864464059</v>
      </c>
      <c r="P256" s="2">
        <f t="shared" si="102"/>
        <v>405537.33117431018</v>
      </c>
      <c r="Q256" s="2">
        <f t="shared" si="102"/>
        <v>411620.39114192483</v>
      </c>
      <c r="R256" s="2">
        <f t="shared" si="102"/>
        <v>417794.69700905366</v>
      </c>
      <c r="S256" s="2">
        <f t="shared" si="102"/>
        <v>424061.61746418942</v>
      </c>
      <c r="T256" s="2">
        <f t="shared" si="102"/>
        <v>430422.54172615218</v>
      </c>
      <c r="U256" s="2">
        <f t="shared" si="102"/>
        <v>436878.8798520444</v>
      </c>
      <c r="V256" s="2">
        <f t="shared" si="102"/>
        <v>443432.06304982502</v>
      </c>
      <c r="W256" s="2">
        <f t="shared" si="102"/>
        <v>450083.54399557237</v>
      </c>
      <c r="X256" s="2">
        <f t="shared" si="102"/>
        <v>456834.79715550598</v>
      </c>
      <c r="Y256" s="2">
        <f t="shared" si="102"/>
        <v>463687.31911283854</v>
      </c>
      <c r="Z256" s="2">
        <f t="shared" si="102"/>
        <v>470642.62889953109</v>
      </c>
      <c r="AA256" s="2">
        <f t="shared" si="102"/>
        <v>477702.26833302394</v>
      </c>
      <c r="AB256" s="2">
        <f t="shared" si="102"/>
        <v>484867.80235801922</v>
      </c>
      <c r="AC256" s="2">
        <f t="shared" si="102"/>
        <v>492140.81939338945</v>
      </c>
      <c r="AD256" s="2">
        <f t="shared" si="102"/>
        <v>499522.93168429023</v>
      </c>
      <c r="AE256" s="2">
        <f t="shared" si="102"/>
        <v>507015.77565955458</v>
      </c>
      <c r="AF256" s="2">
        <f t="shared" si="102"/>
        <v>514621.01229444786</v>
      </c>
      <c r="AG256" s="2">
        <f t="shared" si="102"/>
        <v>0</v>
      </c>
      <c r="AH256" s="2">
        <f t="shared" si="102"/>
        <v>0</v>
      </c>
      <c r="AI256" s="2">
        <f t="shared" si="102"/>
        <v>0</v>
      </c>
      <c r="AJ256" s="2">
        <f t="shared" si="102"/>
        <v>0</v>
      </c>
      <c r="AK256" s="2">
        <f t="shared" si="102"/>
        <v>0</v>
      </c>
    </row>
    <row r="257" spans="4:38" x14ac:dyDescent="0.25">
      <c r="D257" s="3"/>
      <c r="E257" t="s">
        <v>11</v>
      </c>
      <c r="F257" t="s">
        <v>7</v>
      </c>
      <c r="G257" s="2">
        <f t="shared" si="102"/>
        <v>0</v>
      </c>
      <c r="H257" s="2">
        <f t="shared" si="102"/>
        <v>43933.962599999999</v>
      </c>
      <c r="I257" s="2">
        <f t="shared" si="102"/>
        <v>90563.054135696977</v>
      </c>
      <c r="J257" s="2">
        <f t="shared" si="102"/>
        <v>140013.86039234564</v>
      </c>
      <c r="K257" s="2">
        <f t="shared" si="102"/>
        <v>192418.35563165927</v>
      </c>
      <c r="L257" s="2">
        <f t="shared" si="102"/>
        <v>247914.12150746342</v>
      </c>
      <c r="M257" s="2">
        <f t="shared" si="102"/>
        <v>306644.57465844473</v>
      </c>
      <c r="N257" s="2">
        <f t="shared" si="102"/>
        <v>368759.20331722137</v>
      </c>
      <c r="O257" s="2">
        <f t="shared" si="102"/>
        <v>434413.81328811916</v>
      </c>
      <c r="P257" s="2">
        <f t="shared" si="102"/>
        <v>503770.7836597042</v>
      </c>
      <c r="Q257" s="2">
        <f t="shared" si="102"/>
        <v>576999.33263231185</v>
      </c>
      <c r="R257" s="2">
        <f t="shared" si="102"/>
        <v>654275.79385555722</v>
      </c>
      <c r="S257" s="2">
        <f t="shared" si="102"/>
        <v>735783.90368611726</v>
      </c>
      <c r="T257" s="2">
        <f t="shared" si="102"/>
        <v>821715.09979197918</v>
      </c>
      <c r="U257" s="2">
        <f t="shared" si="102"/>
        <v>912268.8315458576</v>
      </c>
      <c r="V257" s="2">
        <f t="shared" si="102"/>
        <v>1007652.8826676428</v>
      </c>
      <c r="W257" s="2">
        <f t="shared" si="102"/>
        <v>1108083.7065935445</v>
      </c>
      <c r="X257" s="2">
        <f t="shared" si="102"/>
        <v>1213786.7750681052</v>
      </c>
      <c r="Y257" s="2">
        <f t="shared" si="102"/>
        <v>1324996.9404744627</v>
      </c>
      <c r="Z257" s="2">
        <f t="shared" si="102"/>
        <v>1441958.812438204</v>
      </c>
      <c r="AA257" s="2">
        <f t="shared" si="102"/>
        <v>1564927.1492608637</v>
      </c>
      <c r="AB257" s="2">
        <f t="shared" si="102"/>
        <v>1694167.2647606616</v>
      </c>
      <c r="AC257" s="2">
        <f t="shared" si="102"/>
        <v>1829955.451120411</v>
      </c>
      <c r="AD257" s="2">
        <f t="shared" si="102"/>
        <v>1972579.4183657528</v>
      </c>
      <c r="AE257" s="2">
        <f t="shared" si="102"/>
        <v>2122338.7511209762</v>
      </c>
      <c r="AF257" s="2">
        <f t="shared" si="102"/>
        <v>2279545.383314732</v>
      </c>
      <c r="AG257" s="2">
        <f t="shared" si="102"/>
        <v>2331974.9271309706</v>
      </c>
      <c r="AH257" s="2">
        <f t="shared" si="102"/>
        <v>2385610.3504549828</v>
      </c>
      <c r="AI257" s="2">
        <f t="shared" si="102"/>
        <v>2440479.3885154473</v>
      </c>
      <c r="AJ257" s="2">
        <f t="shared" si="102"/>
        <v>2496610.414451302</v>
      </c>
      <c r="AK257" s="2">
        <f t="shared" si="102"/>
        <v>2554032.4539836817</v>
      </c>
    </row>
    <row r="258" spans="4:38" x14ac:dyDescent="0.25">
      <c r="D258" s="3"/>
      <c r="E258" t="s">
        <v>58</v>
      </c>
      <c r="F258" t="s">
        <v>7</v>
      </c>
      <c r="G258" s="2">
        <f t="shared" si="102"/>
        <v>0</v>
      </c>
      <c r="H258" s="2">
        <f t="shared" si="102"/>
        <v>0</v>
      </c>
      <c r="I258" s="2">
        <f t="shared" si="102"/>
        <v>0</v>
      </c>
      <c r="J258" s="2">
        <f t="shared" si="102"/>
        <v>0</v>
      </c>
      <c r="K258" s="2">
        <f t="shared" si="102"/>
        <v>0</v>
      </c>
      <c r="L258" s="2">
        <f t="shared" si="102"/>
        <v>0</v>
      </c>
      <c r="M258" s="2">
        <f t="shared" si="102"/>
        <v>0</v>
      </c>
      <c r="N258" s="2">
        <f t="shared" si="102"/>
        <v>0</v>
      </c>
      <c r="O258" s="2">
        <f t="shared" si="102"/>
        <v>0</v>
      </c>
      <c r="P258" s="2">
        <f t="shared" si="102"/>
        <v>0</v>
      </c>
      <c r="Q258" s="2">
        <f t="shared" si="102"/>
        <v>0</v>
      </c>
      <c r="R258" s="2">
        <f t="shared" si="102"/>
        <v>0</v>
      </c>
      <c r="S258" s="2">
        <f t="shared" si="102"/>
        <v>0</v>
      </c>
      <c r="T258" s="2">
        <f t="shared" si="102"/>
        <v>0</v>
      </c>
      <c r="U258" s="2">
        <f t="shared" si="102"/>
        <v>0</v>
      </c>
      <c r="V258" s="2">
        <f t="shared" si="102"/>
        <v>0</v>
      </c>
      <c r="W258" s="2">
        <f t="shared" si="102"/>
        <v>0</v>
      </c>
      <c r="X258" s="2">
        <f t="shared" si="102"/>
        <v>0</v>
      </c>
      <c r="Y258" s="2">
        <f t="shared" si="102"/>
        <v>0</v>
      </c>
      <c r="Z258" s="2">
        <f t="shared" si="102"/>
        <v>0</v>
      </c>
      <c r="AA258" s="2">
        <f t="shared" si="102"/>
        <v>0</v>
      </c>
      <c r="AB258" s="2">
        <f t="shared" si="102"/>
        <v>0</v>
      </c>
      <c r="AC258" s="2">
        <f t="shared" si="102"/>
        <v>0</v>
      </c>
      <c r="AD258" s="2">
        <f t="shared" si="102"/>
        <v>0</v>
      </c>
      <c r="AE258" s="2">
        <f t="shared" si="102"/>
        <v>0</v>
      </c>
      <c r="AF258" s="2">
        <f t="shared" si="102"/>
        <v>0</v>
      </c>
      <c r="AG258" s="2">
        <f t="shared" si="102"/>
        <v>0</v>
      </c>
      <c r="AH258" s="2">
        <f t="shared" si="102"/>
        <v>0</v>
      </c>
      <c r="AI258" s="2">
        <f t="shared" si="102"/>
        <v>0</v>
      </c>
      <c r="AJ258" s="2">
        <f t="shared" si="102"/>
        <v>0</v>
      </c>
      <c r="AK258" s="2">
        <f t="shared" si="102"/>
        <v>0</v>
      </c>
    </row>
    <row r="259" spans="4:38" x14ac:dyDescent="0.25">
      <c r="D259" s="3"/>
      <c r="E259" t="s">
        <v>10</v>
      </c>
      <c r="F259" t="s">
        <v>7</v>
      </c>
      <c r="G259" s="2">
        <f t="shared" si="102"/>
        <v>0</v>
      </c>
      <c r="H259" s="2">
        <f t="shared" si="102"/>
        <v>-35590.86977639587</v>
      </c>
      <c r="I259" s="2">
        <f t="shared" si="102"/>
        <v>-73122.330177843731</v>
      </c>
      <c r="J259" s="2">
        <f t="shared" si="102"/>
        <v>-112672.01708611738</v>
      </c>
      <c r="K259" s="2">
        <f t="shared" si="102"/>
        <v>-154320.23840254618</v>
      </c>
      <c r="L259" s="2">
        <f t="shared" si="102"/>
        <v>-198150.05693183842</v>
      </c>
      <c r="M259" s="2">
        <f t="shared" si="102"/>
        <v>-244247.37566394906</v>
      </c>
      <c r="N259" s="2">
        <f t="shared" si="102"/>
        <v>-292701.02552328771</v>
      </c>
      <c r="O259" s="2">
        <f t="shared" si="102"/>
        <v>-343602.85565681424</v>
      </c>
      <c r="P259" s="2">
        <f t="shared" si="102"/>
        <v>-397047.82633490086</v>
      </c>
      <c r="Q259" s="2">
        <f t="shared" si="102"/>
        <v>-453134.10454126552</v>
      </c>
      <c r="R259" s="2">
        <f t="shared" si="102"/>
        <v>-511963.16233079531</v>
      </c>
      <c r="S259" s="2">
        <f t="shared" si="102"/>
        <v>-573639.87803669821</v>
      </c>
      <c r="T259" s="2">
        <f t="shared" si="102"/>
        <v>-638272.64041113004</v>
      </c>
      <c r="U259" s="2">
        <f t="shared" si="102"/>
        <v>-705973.45578626764</v>
      </c>
      <c r="V259" s="2">
        <f t="shared" si="102"/>
        <v>-776858.05834572553</v>
      </c>
      <c r="W259" s="2">
        <f t="shared" si="102"/>
        <v>-851046.02359925746</v>
      </c>
      <c r="X259" s="2">
        <f t="shared" si="102"/>
        <v>-928660.88515683811</v>
      </c>
      <c r="Y259" s="2">
        <f t="shared" si="102"/>
        <v>-1009830.2549015089</v>
      </c>
      <c r="Z259" s="2">
        <f t="shared" si="102"/>
        <v>-1094685.9466637739</v>
      </c>
      <c r="AA259" s="2">
        <f t="shared" si="102"/>
        <v>-1183364.1035038691</v>
      </c>
      <c r="AB259" s="2">
        <f t="shared" si="102"/>
        <v>-1276005.3287119176</v>
      </c>
      <c r="AC259" s="2">
        <f t="shared" si="102"/>
        <v>-1372754.8206397807</v>
      </c>
      <c r="AD259" s="2">
        <f t="shared" si="102"/>
        <v>-1473762.5114823943</v>
      </c>
      <c r="AE259" s="2">
        <f t="shared" si="102"/>
        <v>-1579183.2101305001</v>
      </c>
      <c r="AF259" s="2">
        <f t="shared" si="102"/>
        <v>-1689176.7492209363</v>
      </c>
      <c r="AG259" s="2">
        <f t="shared" si="102"/>
        <v>-1728027.8144530177</v>
      </c>
      <c r="AH259" s="2">
        <f t="shared" si="102"/>
        <v>-1767772.4541854372</v>
      </c>
      <c r="AI259" s="2">
        <f t="shared" si="102"/>
        <v>-1808431.2206317019</v>
      </c>
      <c r="AJ259" s="2">
        <f t="shared" si="102"/>
        <v>-1850025.138706231</v>
      </c>
      <c r="AK259" s="2">
        <f t="shared" si="102"/>
        <v>-1892575.7168964739</v>
      </c>
    </row>
    <row r="260" spans="4:38" x14ac:dyDescent="0.25">
      <c r="D260" s="3"/>
      <c r="E260" t="s">
        <v>12</v>
      </c>
      <c r="F260" t="s">
        <v>7</v>
      </c>
      <c r="G260" s="2">
        <f t="shared" si="102"/>
        <v>-151498.39400000003</v>
      </c>
      <c r="H260" s="2">
        <f t="shared" si="102"/>
        <v>-175139.01900000003</v>
      </c>
      <c r="I260" s="2">
        <f t="shared" si="102"/>
        <v>-245472.76900000003</v>
      </c>
      <c r="J260" s="2">
        <f t="shared" si="102"/>
        <v>-280533.78150000004</v>
      </c>
      <c r="K260" s="2">
        <f t="shared" si="102"/>
        <v>-302561.2091875</v>
      </c>
      <c r="L260" s="2">
        <f t="shared" si="102"/>
        <v>-311962.34516531252</v>
      </c>
      <c r="M260" s="2">
        <f t="shared" si="102"/>
        <v>-321825.74818279222</v>
      </c>
      <c r="N260" s="2">
        <f t="shared" si="102"/>
        <v>-333324.36787053407</v>
      </c>
      <c r="O260" s="2">
        <f t="shared" si="102"/>
        <v>-338318.66997859208</v>
      </c>
      <c r="P260" s="2">
        <f t="shared" si="102"/>
        <v>-351137.88661827095</v>
      </c>
      <c r="Q260" s="2">
        <f t="shared" si="102"/>
        <v>-393001.89150754502</v>
      </c>
      <c r="R260" s="2">
        <f t="shared" si="102"/>
        <v>-401974.32522015821</v>
      </c>
      <c r="S260" s="2">
        <f t="shared" si="102"/>
        <v>-411025.09543846059</v>
      </c>
      <c r="T260" s="2">
        <f t="shared" si="102"/>
        <v>-420155.37721003749</v>
      </c>
      <c r="U260" s="2">
        <f t="shared" si="102"/>
        <v>-429366.36320818804</v>
      </c>
      <c r="V260" s="2">
        <f t="shared" si="102"/>
        <v>-438659.26399631082</v>
      </c>
      <c r="W260" s="2">
        <f t="shared" si="102"/>
        <v>-448035.30829625548</v>
      </c>
      <c r="X260" s="2">
        <f t="shared" si="102"/>
        <v>-457495.74326069932</v>
      </c>
      <c r="Y260" s="2">
        <f t="shared" si="102"/>
        <v>-467041.83474960981</v>
      </c>
      <c r="Z260" s="2">
        <f t="shared" si="102"/>
        <v>-476674.86761085392</v>
      </c>
      <c r="AA260" s="2">
        <f t="shared" si="102"/>
        <v>-486396.14596501674</v>
      </c>
      <c r="AB260" s="2">
        <f t="shared" si="102"/>
        <v>-496206.99349449197</v>
      </c>
      <c r="AC260" s="2">
        <f t="shared" si="102"/>
        <v>-506108.75373690936</v>
      </c>
      <c r="AD260" s="2">
        <f t="shared" si="102"/>
        <v>-516102.79038296296</v>
      </c>
      <c r="AE260" s="2">
        <f t="shared" si="102"/>
        <v>-526190.4875787074</v>
      </c>
      <c r="AF260" s="2">
        <f t="shared" si="102"/>
        <v>-536373.25023238803</v>
      </c>
      <c r="AG260" s="2">
        <f t="shared" si="102"/>
        <v>-540123.25023238803</v>
      </c>
      <c r="AH260" s="2">
        <f t="shared" si="102"/>
        <v>-543873.25023238803</v>
      </c>
      <c r="AI260" s="2">
        <f t="shared" si="102"/>
        <v>-547623.25023238803</v>
      </c>
      <c r="AJ260" s="2">
        <f t="shared" si="102"/>
        <v>-551373.25023238803</v>
      </c>
      <c r="AK260" s="2">
        <f t="shared" si="102"/>
        <v>-555123.25023238803</v>
      </c>
    </row>
    <row r="261" spans="4:38" x14ac:dyDescent="0.25">
      <c r="D261" s="3"/>
      <c r="E261" t="s">
        <v>48</v>
      </c>
      <c r="F261" t="s">
        <v>7</v>
      </c>
      <c r="G261" s="2">
        <f t="shared" si="102"/>
        <v>0</v>
      </c>
      <c r="H261" s="2">
        <f t="shared" si="102"/>
        <v>0</v>
      </c>
      <c r="I261" s="2">
        <f t="shared" si="102"/>
        <v>0</v>
      </c>
      <c r="J261" s="2">
        <f t="shared" si="102"/>
        <v>0</v>
      </c>
      <c r="K261" s="2">
        <f t="shared" si="102"/>
        <v>0</v>
      </c>
      <c r="L261" s="2">
        <f t="shared" si="102"/>
        <v>0</v>
      </c>
      <c r="M261" s="2">
        <f t="shared" si="102"/>
        <v>0</v>
      </c>
      <c r="N261" s="2">
        <f t="shared" si="102"/>
        <v>0</v>
      </c>
      <c r="O261" s="2">
        <f t="shared" si="102"/>
        <v>0</v>
      </c>
      <c r="P261" s="2">
        <f t="shared" si="102"/>
        <v>0</v>
      </c>
      <c r="Q261" s="2">
        <f t="shared" si="102"/>
        <v>0</v>
      </c>
      <c r="R261" s="2">
        <f t="shared" si="102"/>
        <v>0</v>
      </c>
      <c r="S261" s="2">
        <f t="shared" si="102"/>
        <v>0</v>
      </c>
      <c r="T261" s="2">
        <f t="shared" si="102"/>
        <v>0</v>
      </c>
      <c r="U261" s="2">
        <f t="shared" si="102"/>
        <v>0</v>
      </c>
      <c r="V261" s="2">
        <f t="shared" si="102"/>
        <v>0</v>
      </c>
      <c r="W261" s="2">
        <f t="shared" si="102"/>
        <v>0</v>
      </c>
      <c r="X261" s="2">
        <f t="shared" si="102"/>
        <v>0</v>
      </c>
      <c r="Y261" s="2">
        <f t="shared" si="102"/>
        <v>0</v>
      </c>
      <c r="Z261" s="2">
        <f t="shared" si="102"/>
        <v>0</v>
      </c>
      <c r="AA261" s="2">
        <f t="shared" si="102"/>
        <v>0</v>
      </c>
      <c r="AB261" s="2">
        <f t="shared" si="102"/>
        <v>0</v>
      </c>
      <c r="AC261" s="2">
        <f t="shared" si="102"/>
        <v>0</v>
      </c>
      <c r="AD261" s="2">
        <f t="shared" si="102"/>
        <v>0</v>
      </c>
      <c r="AE261" s="2">
        <f t="shared" si="102"/>
        <v>0</v>
      </c>
      <c r="AF261" s="2">
        <f t="shared" si="102"/>
        <v>0</v>
      </c>
      <c r="AG261" s="2">
        <f t="shared" si="102"/>
        <v>0</v>
      </c>
      <c r="AH261" s="2">
        <f t="shared" si="102"/>
        <v>0</v>
      </c>
      <c r="AI261" s="2">
        <f t="shared" si="102"/>
        <v>0</v>
      </c>
      <c r="AJ261" s="2">
        <f t="shared" si="102"/>
        <v>0</v>
      </c>
      <c r="AK261" s="2">
        <f t="shared" si="102"/>
        <v>0</v>
      </c>
    </row>
    <row r="262" spans="4:38" x14ac:dyDescent="0.25">
      <c r="D262" s="3"/>
      <c r="E262" t="s">
        <v>13</v>
      </c>
      <c r="F262" t="s">
        <v>7</v>
      </c>
      <c r="G262" s="2">
        <f ca="1">G253</f>
        <v>20068187.794144515</v>
      </c>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4:38" x14ac:dyDescent="0.25">
      <c r="D263" s="3"/>
    </row>
    <row r="264" spans="4:38" x14ac:dyDescent="0.25">
      <c r="D264" s="3"/>
      <c r="E264" t="s">
        <v>14</v>
      </c>
      <c r="F264" t="s">
        <v>7</v>
      </c>
      <c r="G264" s="2">
        <f t="shared" ref="G264:AK264" ca="1" si="103">SUM(G256:G262)</f>
        <v>19916689.400144514</v>
      </c>
      <c r="H264" s="2">
        <f t="shared" si="103"/>
        <v>193204.07382360409</v>
      </c>
      <c r="I264" s="2">
        <f t="shared" si="103"/>
        <v>137367.95495785313</v>
      </c>
      <c r="J264" s="2">
        <f t="shared" si="103"/>
        <v>117689.06180622813</v>
      </c>
      <c r="K264" s="2">
        <f t="shared" si="103"/>
        <v>111981.12304161297</v>
      </c>
      <c r="L264" s="2">
        <f t="shared" si="103"/>
        <v>119892.59763531236</v>
      </c>
      <c r="M264" s="2">
        <f t="shared" si="103"/>
        <v>128393.69221007824</v>
      </c>
      <c r="N264" s="2">
        <f t="shared" si="103"/>
        <v>136373.38494274998</v>
      </c>
      <c r="O264" s="2">
        <f t="shared" si="103"/>
        <v>152036.45629735343</v>
      </c>
      <c r="P264" s="2">
        <f t="shared" si="103"/>
        <v>161122.40188084252</v>
      </c>
      <c r="Q264" s="2">
        <f t="shared" si="103"/>
        <v>142483.72772542608</v>
      </c>
      <c r="R264" s="2">
        <f t="shared" si="103"/>
        <v>158133.00331365725</v>
      </c>
      <c r="S264" s="2">
        <f t="shared" si="103"/>
        <v>175180.547675148</v>
      </c>
      <c r="T264" s="2">
        <f t="shared" si="103"/>
        <v>193709.62389696384</v>
      </c>
      <c r="U264" s="2">
        <f t="shared" si="103"/>
        <v>213807.89240344643</v>
      </c>
      <c r="V264" s="2">
        <f t="shared" si="103"/>
        <v>235567.62337543158</v>
      </c>
      <c r="W264" s="2">
        <f t="shared" si="103"/>
        <v>259085.91869360401</v>
      </c>
      <c r="X264" s="2">
        <f t="shared" si="103"/>
        <v>284464.94380607374</v>
      </c>
      <c r="Y264" s="2">
        <f t="shared" si="103"/>
        <v>311812.16993618244</v>
      </c>
      <c r="Z264" s="2">
        <f t="shared" si="103"/>
        <v>341240.62706310715</v>
      </c>
      <c r="AA264" s="2">
        <f t="shared" si="103"/>
        <v>372869.16812500166</v>
      </c>
      <c r="AB264" s="2">
        <f t="shared" si="103"/>
        <v>406822.74491227145</v>
      </c>
      <c r="AC264" s="2">
        <f t="shared" si="103"/>
        <v>443232.69613711035</v>
      </c>
      <c r="AD264" s="2">
        <f t="shared" si="103"/>
        <v>482237.04818468558</v>
      </c>
      <c r="AE264" s="2">
        <f t="shared" si="103"/>
        <v>523980.82907132327</v>
      </c>
      <c r="AF264" s="2">
        <f t="shared" si="103"/>
        <v>568616.39615585562</v>
      </c>
      <c r="AG264" s="2">
        <f t="shared" si="103"/>
        <v>63823.862445564941</v>
      </c>
      <c r="AH264" s="2">
        <f t="shared" si="103"/>
        <v>73964.646037157625</v>
      </c>
      <c r="AI264" s="2">
        <f t="shared" si="103"/>
        <v>84424.917651357362</v>
      </c>
      <c r="AJ264" s="2">
        <f t="shared" si="103"/>
        <v>95212.025512682972</v>
      </c>
      <c r="AK264" s="2">
        <f t="shared" si="103"/>
        <v>106333.48685481981</v>
      </c>
    </row>
    <row r="265" spans="4:38" x14ac:dyDescent="0.25">
      <c r="D265" s="3"/>
      <c r="E265" t="s">
        <v>15</v>
      </c>
      <c r="F265" t="s">
        <v>7</v>
      </c>
      <c r="G265" s="2">
        <f ca="1">-G264*G$18</f>
        <v>0</v>
      </c>
      <c r="H265" s="2">
        <f t="shared" ref="H265:AK265" si="104">-H264*H$18</f>
        <v>0</v>
      </c>
      <c r="I265" s="2">
        <f t="shared" si="104"/>
        <v>0</v>
      </c>
      <c r="J265" s="2">
        <f t="shared" si="104"/>
        <v>0</v>
      </c>
      <c r="K265" s="2">
        <f t="shared" si="104"/>
        <v>-33594.336912483886</v>
      </c>
      <c r="L265" s="2">
        <f t="shared" si="104"/>
        <v>-35967.779290593702</v>
      </c>
      <c r="M265" s="2">
        <f t="shared" si="104"/>
        <v>-38518.107663023467</v>
      </c>
      <c r="N265" s="2">
        <f t="shared" si="104"/>
        <v>-40912.015482824994</v>
      </c>
      <c r="O265" s="2">
        <f t="shared" si="104"/>
        <v>-45610.93688920603</v>
      </c>
      <c r="P265" s="2">
        <f t="shared" si="104"/>
        <v>-48336.720564252755</v>
      </c>
      <c r="Q265" s="2">
        <f t="shared" si="104"/>
        <v>-42745.118317627821</v>
      </c>
      <c r="R265" s="2">
        <f t="shared" si="104"/>
        <v>-47439.900994097174</v>
      </c>
      <c r="S265" s="2">
        <f t="shared" si="104"/>
        <v>-52554.164302544399</v>
      </c>
      <c r="T265" s="2">
        <f t="shared" si="104"/>
        <v>-58112.887169089146</v>
      </c>
      <c r="U265" s="2">
        <f t="shared" si="104"/>
        <v>-64142.367721033923</v>
      </c>
      <c r="V265" s="2">
        <f t="shared" si="104"/>
        <v>-70670.287012629473</v>
      </c>
      <c r="W265" s="2">
        <f t="shared" si="104"/>
        <v>-77725.775608081196</v>
      </c>
      <c r="X265" s="2">
        <f t="shared" si="104"/>
        <v>-85339.483141822115</v>
      </c>
      <c r="Y265" s="2">
        <f t="shared" si="104"/>
        <v>-93543.650980854727</v>
      </c>
      <c r="Z265" s="2">
        <f t="shared" si="104"/>
        <v>-102372.18811893214</v>
      </c>
      <c r="AA265" s="2">
        <f t="shared" si="104"/>
        <v>-111860.75043750049</v>
      </c>
      <c r="AB265" s="2">
        <f t="shared" si="104"/>
        <v>-122046.82347368143</v>
      </c>
      <c r="AC265" s="2">
        <f t="shared" si="104"/>
        <v>-132969.80884113311</v>
      </c>
      <c r="AD265" s="2">
        <f t="shared" si="104"/>
        <v>-144671.11445540568</v>
      </c>
      <c r="AE265" s="2">
        <f t="shared" si="104"/>
        <v>-157194.24872139699</v>
      </c>
      <c r="AF265" s="2">
        <f t="shared" si="104"/>
        <v>-170584.91884675669</v>
      </c>
      <c r="AG265" s="2">
        <f t="shared" si="104"/>
        <v>-19147.158733669483</v>
      </c>
      <c r="AH265" s="2">
        <f t="shared" si="104"/>
        <v>-22189.393811147285</v>
      </c>
      <c r="AI265" s="2">
        <f t="shared" si="104"/>
        <v>-25327.475295407206</v>
      </c>
      <c r="AJ265" s="2">
        <f t="shared" si="104"/>
        <v>-28563.607653804891</v>
      </c>
      <c r="AK265" s="2">
        <f t="shared" si="104"/>
        <v>-31900.046056445943</v>
      </c>
    </row>
    <row r="266" spans="4:38" x14ac:dyDescent="0.25">
      <c r="D266" s="3"/>
    </row>
    <row r="267" spans="4:38" x14ac:dyDescent="0.25">
      <c r="D267" s="3" t="s">
        <v>28</v>
      </c>
    </row>
    <row r="268" spans="4:38" x14ac:dyDescent="0.25">
      <c r="E268" t="s">
        <v>1</v>
      </c>
      <c r="F268" t="s">
        <v>7</v>
      </c>
      <c r="G268" s="2">
        <f t="shared" ref="G268:AK275" si="105">G234</f>
        <v>-12119871.520000003</v>
      </c>
      <c r="H268" s="2">
        <f t="shared" si="105"/>
        <v>-1531250</v>
      </c>
      <c r="I268" s="2">
        <f t="shared" si="105"/>
        <v>-5261300</v>
      </c>
      <c r="J268" s="2">
        <f t="shared" si="105"/>
        <v>-2434000</v>
      </c>
      <c r="K268" s="2">
        <f t="shared" si="105"/>
        <v>-1385750</v>
      </c>
      <c r="L268" s="2">
        <f t="shared" si="105"/>
        <v>-370000</v>
      </c>
      <c r="M268" s="2">
        <f t="shared" si="105"/>
        <v>-401250</v>
      </c>
      <c r="N268" s="2">
        <f t="shared" si="105"/>
        <v>-526250</v>
      </c>
      <c r="O268" s="2">
        <f t="shared" si="105"/>
        <v>0</v>
      </c>
      <c r="P268" s="2">
        <f t="shared" si="105"/>
        <v>-620000</v>
      </c>
      <c r="Q268" s="2">
        <f t="shared" si="105"/>
        <v>-2937500</v>
      </c>
      <c r="R268" s="2">
        <f t="shared" si="105"/>
        <v>-300000</v>
      </c>
      <c r="S268" s="2">
        <f t="shared" si="105"/>
        <v>-300000</v>
      </c>
      <c r="T268" s="2">
        <f t="shared" si="105"/>
        <v>-300000</v>
      </c>
      <c r="U268" s="2">
        <f t="shared" si="105"/>
        <v>-300000</v>
      </c>
      <c r="V268" s="2">
        <f t="shared" si="105"/>
        <v>-300000</v>
      </c>
      <c r="W268" s="2">
        <f t="shared" si="105"/>
        <v>-300000</v>
      </c>
      <c r="X268" s="2">
        <f t="shared" si="105"/>
        <v>-300000</v>
      </c>
      <c r="Y268" s="2">
        <f t="shared" si="105"/>
        <v>-300000</v>
      </c>
      <c r="Z268" s="2">
        <f t="shared" si="105"/>
        <v>-300000</v>
      </c>
      <c r="AA268" s="2">
        <f t="shared" si="105"/>
        <v>-300000</v>
      </c>
      <c r="AB268" s="2">
        <f t="shared" si="105"/>
        <v>-300000</v>
      </c>
      <c r="AC268" s="2">
        <f t="shared" si="105"/>
        <v>-300000</v>
      </c>
      <c r="AD268" s="2">
        <f t="shared" si="105"/>
        <v>-300000</v>
      </c>
      <c r="AE268" s="2">
        <f t="shared" si="105"/>
        <v>-300000</v>
      </c>
      <c r="AF268" s="2">
        <f t="shared" si="105"/>
        <v>-300000</v>
      </c>
      <c r="AG268" s="2">
        <f t="shared" si="105"/>
        <v>-300000</v>
      </c>
      <c r="AH268" s="2">
        <f t="shared" si="105"/>
        <v>-300000</v>
      </c>
      <c r="AI268" s="2">
        <f t="shared" si="105"/>
        <v>-300000</v>
      </c>
      <c r="AJ268" s="2">
        <f t="shared" si="105"/>
        <v>-300000</v>
      </c>
      <c r="AK268" s="2">
        <f t="shared" si="105"/>
        <v>-300000</v>
      </c>
    </row>
    <row r="269" spans="4:38" x14ac:dyDescent="0.25">
      <c r="E269" t="s">
        <v>19</v>
      </c>
      <c r="F269" t="s">
        <v>7</v>
      </c>
      <c r="G269" s="2">
        <f t="shared" si="105"/>
        <v>0</v>
      </c>
      <c r="H269" s="2">
        <f t="shared" si="105"/>
        <v>0</v>
      </c>
      <c r="I269" s="2">
        <f t="shared" si="105"/>
        <v>0</v>
      </c>
      <c r="J269" s="2">
        <f t="shared" si="105"/>
        <v>0</v>
      </c>
      <c r="K269" s="2">
        <f t="shared" si="105"/>
        <v>0</v>
      </c>
      <c r="L269" s="2">
        <f t="shared" si="105"/>
        <v>0</v>
      </c>
      <c r="M269" s="2">
        <f t="shared" si="105"/>
        <v>0</v>
      </c>
      <c r="N269" s="2">
        <f t="shared" si="105"/>
        <v>0</v>
      </c>
      <c r="O269" s="2">
        <f t="shared" si="105"/>
        <v>0</v>
      </c>
      <c r="P269" s="2">
        <f t="shared" si="105"/>
        <v>0</v>
      </c>
      <c r="Q269" s="2">
        <f t="shared" si="105"/>
        <v>0</v>
      </c>
      <c r="R269" s="2">
        <f t="shared" si="105"/>
        <v>0</v>
      </c>
      <c r="S269" s="2">
        <f t="shared" si="105"/>
        <v>0</v>
      </c>
      <c r="T269" s="2">
        <f t="shared" si="105"/>
        <v>0</v>
      </c>
      <c r="U269" s="2">
        <f t="shared" si="105"/>
        <v>0</v>
      </c>
      <c r="V269" s="2">
        <f t="shared" si="105"/>
        <v>0</v>
      </c>
      <c r="W269" s="2">
        <f t="shared" si="105"/>
        <v>0</v>
      </c>
      <c r="X269" s="2">
        <f t="shared" si="105"/>
        <v>0</v>
      </c>
      <c r="Y269" s="2">
        <f t="shared" si="105"/>
        <v>0</v>
      </c>
      <c r="Z269" s="2">
        <f t="shared" si="105"/>
        <v>0</v>
      </c>
      <c r="AA269" s="2">
        <f t="shared" si="105"/>
        <v>0</v>
      </c>
      <c r="AB269" s="2">
        <f t="shared" si="105"/>
        <v>0</v>
      </c>
      <c r="AC269" s="2">
        <f t="shared" si="105"/>
        <v>0</v>
      </c>
      <c r="AD269" s="2">
        <f t="shared" si="105"/>
        <v>0</v>
      </c>
      <c r="AE269" s="2">
        <f t="shared" si="105"/>
        <v>0</v>
      </c>
      <c r="AF269" s="2">
        <f t="shared" si="105"/>
        <v>0</v>
      </c>
      <c r="AG269" s="2">
        <f t="shared" si="105"/>
        <v>0</v>
      </c>
      <c r="AH269" s="2">
        <f t="shared" si="105"/>
        <v>0</v>
      </c>
      <c r="AI269" s="2">
        <f t="shared" si="105"/>
        <v>0</v>
      </c>
      <c r="AJ269" s="2">
        <f t="shared" si="105"/>
        <v>0</v>
      </c>
      <c r="AK269" s="2">
        <f t="shared" si="105"/>
        <v>0</v>
      </c>
    </row>
    <row r="270" spans="4:38" x14ac:dyDescent="0.25">
      <c r="E270" t="s">
        <v>110</v>
      </c>
      <c r="F270" t="s">
        <v>7</v>
      </c>
      <c r="G270" s="2">
        <f t="shared" si="105"/>
        <v>0</v>
      </c>
      <c r="H270" s="2">
        <f t="shared" si="105"/>
        <v>0</v>
      </c>
      <c r="I270" s="2">
        <f t="shared" si="105"/>
        <v>0</v>
      </c>
      <c r="J270" s="2">
        <f t="shared" si="105"/>
        <v>0</v>
      </c>
      <c r="K270" s="2">
        <f t="shared" si="105"/>
        <v>0</v>
      </c>
      <c r="L270" s="2">
        <f t="shared" si="105"/>
        <v>0</v>
      </c>
      <c r="M270" s="2">
        <f t="shared" si="105"/>
        <v>0</v>
      </c>
      <c r="N270" s="2">
        <f t="shared" si="105"/>
        <v>0</v>
      </c>
      <c r="O270" s="2">
        <f t="shared" si="105"/>
        <v>0</v>
      </c>
      <c r="P270" s="2">
        <f t="shared" si="105"/>
        <v>0</v>
      </c>
      <c r="Q270" s="2">
        <f t="shared" si="105"/>
        <v>0</v>
      </c>
      <c r="R270" s="2">
        <f t="shared" si="105"/>
        <v>0</v>
      </c>
      <c r="S270" s="2">
        <f t="shared" si="105"/>
        <v>0</v>
      </c>
      <c r="T270" s="2">
        <f t="shared" si="105"/>
        <v>0</v>
      </c>
      <c r="U270" s="2">
        <f t="shared" si="105"/>
        <v>0</v>
      </c>
      <c r="V270" s="2">
        <f t="shared" si="105"/>
        <v>0</v>
      </c>
      <c r="W270" s="2">
        <f t="shared" si="105"/>
        <v>0</v>
      </c>
      <c r="X270" s="2">
        <f t="shared" si="105"/>
        <v>0</v>
      </c>
      <c r="Y270" s="2">
        <f t="shared" si="105"/>
        <v>0</v>
      </c>
      <c r="Z270" s="2">
        <f t="shared" si="105"/>
        <v>0</v>
      </c>
      <c r="AA270" s="2">
        <f t="shared" si="105"/>
        <v>0</v>
      </c>
      <c r="AB270" s="2">
        <f t="shared" si="105"/>
        <v>0</v>
      </c>
      <c r="AC270" s="2">
        <f t="shared" si="105"/>
        <v>0</v>
      </c>
      <c r="AD270" s="2">
        <f t="shared" si="105"/>
        <v>0</v>
      </c>
      <c r="AE270" s="2">
        <f t="shared" si="105"/>
        <v>0</v>
      </c>
      <c r="AF270" s="2">
        <f t="shared" si="105"/>
        <v>0</v>
      </c>
      <c r="AG270" s="2">
        <f t="shared" si="105"/>
        <v>0</v>
      </c>
      <c r="AH270" s="2">
        <f t="shared" si="105"/>
        <v>0</v>
      </c>
      <c r="AI270" s="2">
        <f t="shared" si="105"/>
        <v>0</v>
      </c>
      <c r="AJ270" s="2">
        <f t="shared" si="105"/>
        <v>0</v>
      </c>
      <c r="AK270" s="2">
        <f t="shared" si="105"/>
        <v>0</v>
      </c>
    </row>
    <row r="271" spans="4:38" x14ac:dyDescent="0.25">
      <c r="E271" t="s">
        <v>11</v>
      </c>
      <c r="F271" t="s">
        <v>7</v>
      </c>
      <c r="G271" s="2">
        <f t="shared" si="105"/>
        <v>0</v>
      </c>
      <c r="H271" s="2">
        <f t="shared" si="105"/>
        <v>43933.962599999999</v>
      </c>
      <c r="I271" s="2">
        <f t="shared" si="105"/>
        <v>90563.054135696977</v>
      </c>
      <c r="J271" s="2">
        <f t="shared" si="105"/>
        <v>140013.86039234564</v>
      </c>
      <c r="K271" s="2">
        <f t="shared" si="105"/>
        <v>192418.35563165927</v>
      </c>
      <c r="L271" s="2">
        <f t="shared" si="105"/>
        <v>247914.12150746342</v>
      </c>
      <c r="M271" s="2">
        <f t="shared" si="105"/>
        <v>306644.57465844473</v>
      </c>
      <c r="N271" s="2">
        <f t="shared" si="105"/>
        <v>368759.20331722137</v>
      </c>
      <c r="O271" s="2">
        <f t="shared" si="105"/>
        <v>434413.81328811916</v>
      </c>
      <c r="P271" s="2">
        <f t="shared" si="105"/>
        <v>503770.7836597042</v>
      </c>
      <c r="Q271" s="2">
        <f t="shared" si="105"/>
        <v>576999.33263231185</v>
      </c>
      <c r="R271" s="2">
        <f t="shared" si="105"/>
        <v>654275.79385555722</v>
      </c>
      <c r="S271" s="2">
        <f t="shared" si="105"/>
        <v>735783.90368611726</v>
      </c>
      <c r="T271" s="2">
        <f t="shared" si="105"/>
        <v>821715.09979197918</v>
      </c>
      <c r="U271" s="2">
        <f t="shared" si="105"/>
        <v>912268.8315458576</v>
      </c>
      <c r="V271" s="2">
        <f t="shared" si="105"/>
        <v>1007652.8826676428</v>
      </c>
      <c r="W271" s="2">
        <f t="shared" si="105"/>
        <v>1108083.7065935445</v>
      </c>
      <c r="X271" s="2">
        <f t="shared" si="105"/>
        <v>1213786.7750681052</v>
      </c>
      <c r="Y271" s="2">
        <f t="shared" si="105"/>
        <v>1324996.9404744627</v>
      </c>
      <c r="Z271" s="2">
        <f t="shared" si="105"/>
        <v>1441958.812438204</v>
      </c>
      <c r="AA271" s="2">
        <f t="shared" si="105"/>
        <v>1564927.1492608637</v>
      </c>
      <c r="AB271" s="2">
        <f t="shared" si="105"/>
        <v>1694167.2647606616</v>
      </c>
      <c r="AC271" s="2">
        <f t="shared" si="105"/>
        <v>1829955.451120411</v>
      </c>
      <c r="AD271" s="2">
        <f t="shared" si="105"/>
        <v>1972579.4183657528</v>
      </c>
      <c r="AE271" s="2">
        <f t="shared" si="105"/>
        <v>2122338.7511209762</v>
      </c>
      <c r="AF271" s="2">
        <f t="shared" si="105"/>
        <v>2279545.383314732</v>
      </c>
      <c r="AG271" s="2">
        <f t="shared" si="105"/>
        <v>2331974.9271309706</v>
      </c>
      <c r="AH271" s="2">
        <f t="shared" si="105"/>
        <v>2385610.3504549828</v>
      </c>
      <c r="AI271" s="2">
        <f t="shared" si="105"/>
        <v>2440479.3885154473</v>
      </c>
      <c r="AJ271" s="2">
        <f t="shared" si="105"/>
        <v>2496610.414451302</v>
      </c>
      <c r="AK271" s="2">
        <f t="shared" si="105"/>
        <v>2554032.4539836817</v>
      </c>
      <c r="AL271" s="2">
        <f t="shared" ref="AL271:AL275" si="106">IF(AF271=0,0,IF($G$15&gt;(AK271/AF271)^(1/5)-1+2%,AK271*(AK271/AF271)^(1/5)/($G$15-((AK271/AF271)^(1/5)-1)),AK271*(1+$G$14)/$G$16))</f>
        <v>81905178.696717843</v>
      </c>
    </row>
    <row r="272" spans="4:38" x14ac:dyDescent="0.25">
      <c r="E272" t="s">
        <v>58</v>
      </c>
      <c r="F272" t="s">
        <v>7</v>
      </c>
      <c r="G272" s="2">
        <f t="shared" si="105"/>
        <v>0</v>
      </c>
      <c r="H272" s="2">
        <f t="shared" si="105"/>
        <v>0</v>
      </c>
      <c r="I272" s="2">
        <f t="shared" si="105"/>
        <v>0</v>
      </c>
      <c r="J272" s="2">
        <f t="shared" si="105"/>
        <v>0</v>
      </c>
      <c r="K272" s="2">
        <f t="shared" si="105"/>
        <v>0</v>
      </c>
      <c r="L272" s="2">
        <f t="shared" si="105"/>
        <v>0</v>
      </c>
      <c r="M272" s="2">
        <f t="shared" si="105"/>
        <v>0</v>
      </c>
      <c r="N272" s="2">
        <f t="shared" si="105"/>
        <v>0</v>
      </c>
      <c r="O272" s="2">
        <f t="shared" si="105"/>
        <v>0</v>
      </c>
      <c r="P272" s="2">
        <f t="shared" si="105"/>
        <v>0</v>
      </c>
      <c r="Q272" s="2">
        <f t="shared" si="105"/>
        <v>0</v>
      </c>
      <c r="R272" s="2">
        <f t="shared" si="105"/>
        <v>0</v>
      </c>
      <c r="S272" s="2">
        <f t="shared" si="105"/>
        <v>0</v>
      </c>
      <c r="T272" s="2">
        <f t="shared" si="105"/>
        <v>0</v>
      </c>
      <c r="U272" s="2">
        <f t="shared" si="105"/>
        <v>0</v>
      </c>
      <c r="V272" s="2">
        <f t="shared" si="105"/>
        <v>0</v>
      </c>
      <c r="W272" s="2">
        <f t="shared" si="105"/>
        <v>0</v>
      </c>
      <c r="X272" s="2">
        <f t="shared" si="105"/>
        <v>0</v>
      </c>
      <c r="Y272" s="2">
        <f t="shared" si="105"/>
        <v>0</v>
      </c>
      <c r="Z272" s="2">
        <f t="shared" si="105"/>
        <v>0</v>
      </c>
      <c r="AA272" s="2">
        <f t="shared" si="105"/>
        <v>0</v>
      </c>
      <c r="AB272" s="2">
        <f t="shared" si="105"/>
        <v>0</v>
      </c>
      <c r="AC272" s="2">
        <f t="shared" si="105"/>
        <v>0</v>
      </c>
      <c r="AD272" s="2">
        <f t="shared" si="105"/>
        <v>0</v>
      </c>
      <c r="AE272" s="2">
        <f t="shared" si="105"/>
        <v>0</v>
      </c>
      <c r="AF272" s="2">
        <f t="shared" si="105"/>
        <v>0</v>
      </c>
      <c r="AG272" s="2">
        <f t="shared" si="105"/>
        <v>0</v>
      </c>
      <c r="AH272" s="2">
        <f t="shared" si="105"/>
        <v>0</v>
      </c>
      <c r="AI272" s="2">
        <f t="shared" si="105"/>
        <v>0</v>
      </c>
      <c r="AJ272" s="2">
        <f t="shared" si="105"/>
        <v>0</v>
      </c>
      <c r="AK272" s="2">
        <f t="shared" si="105"/>
        <v>0</v>
      </c>
      <c r="AL272" s="2">
        <f t="shared" si="106"/>
        <v>0</v>
      </c>
    </row>
    <row r="273" spans="1:38" x14ac:dyDescent="0.25">
      <c r="E273" t="s">
        <v>10</v>
      </c>
      <c r="F273" t="s">
        <v>7</v>
      </c>
      <c r="G273" s="2">
        <f t="shared" si="105"/>
        <v>0</v>
      </c>
      <c r="H273" s="2">
        <f t="shared" si="105"/>
        <v>-35590.86977639587</v>
      </c>
      <c r="I273" s="2">
        <f t="shared" si="105"/>
        <v>-73122.330177843731</v>
      </c>
      <c r="J273" s="2">
        <f t="shared" si="105"/>
        <v>-112672.01708611738</v>
      </c>
      <c r="K273" s="2">
        <f t="shared" si="105"/>
        <v>-154320.23840254618</v>
      </c>
      <c r="L273" s="2">
        <f t="shared" si="105"/>
        <v>-198150.05693183842</v>
      </c>
      <c r="M273" s="2">
        <f t="shared" si="105"/>
        <v>-244247.37566394906</v>
      </c>
      <c r="N273" s="2">
        <f t="shared" si="105"/>
        <v>-292701.02552328771</v>
      </c>
      <c r="O273" s="2">
        <f t="shared" si="105"/>
        <v>-343602.85565681424</v>
      </c>
      <c r="P273" s="2">
        <f t="shared" si="105"/>
        <v>-397047.82633490086</v>
      </c>
      <c r="Q273" s="2">
        <f t="shared" si="105"/>
        <v>-453134.10454126552</v>
      </c>
      <c r="R273" s="2">
        <f t="shared" si="105"/>
        <v>-511963.16233079531</v>
      </c>
      <c r="S273" s="2">
        <f t="shared" si="105"/>
        <v>-573639.87803669821</v>
      </c>
      <c r="T273" s="2">
        <f t="shared" si="105"/>
        <v>-638272.64041113004</v>
      </c>
      <c r="U273" s="2">
        <f t="shared" si="105"/>
        <v>-705973.45578626764</v>
      </c>
      <c r="V273" s="2">
        <f t="shared" si="105"/>
        <v>-776858.05834572553</v>
      </c>
      <c r="W273" s="2">
        <f t="shared" si="105"/>
        <v>-851046.02359925746</v>
      </c>
      <c r="X273" s="2">
        <f t="shared" si="105"/>
        <v>-928660.88515683811</v>
      </c>
      <c r="Y273" s="2">
        <f t="shared" si="105"/>
        <v>-1009830.2549015089</v>
      </c>
      <c r="Z273" s="2">
        <f t="shared" si="105"/>
        <v>-1094685.9466637739</v>
      </c>
      <c r="AA273" s="2">
        <f t="shared" si="105"/>
        <v>-1183364.1035038691</v>
      </c>
      <c r="AB273" s="2">
        <f t="shared" si="105"/>
        <v>-1276005.3287119176</v>
      </c>
      <c r="AC273" s="2">
        <f t="shared" si="105"/>
        <v>-1372754.8206397807</v>
      </c>
      <c r="AD273" s="2">
        <f t="shared" si="105"/>
        <v>-1473762.5114823943</v>
      </c>
      <c r="AE273" s="2">
        <f t="shared" si="105"/>
        <v>-1579183.2101305001</v>
      </c>
      <c r="AF273" s="2">
        <f t="shared" si="105"/>
        <v>-1689176.7492209363</v>
      </c>
      <c r="AG273" s="2">
        <f t="shared" si="105"/>
        <v>-1728027.8144530177</v>
      </c>
      <c r="AH273" s="2">
        <f t="shared" si="105"/>
        <v>-1767772.4541854372</v>
      </c>
      <c r="AI273" s="2">
        <f t="shared" si="105"/>
        <v>-1808431.2206317019</v>
      </c>
      <c r="AJ273" s="2">
        <f t="shared" si="105"/>
        <v>-1850025.138706231</v>
      </c>
      <c r="AK273" s="2">
        <f t="shared" si="105"/>
        <v>-1892575.7168964739</v>
      </c>
      <c r="AL273" s="2">
        <f t="shared" si="106"/>
        <v>-60692945.403921232</v>
      </c>
    </row>
    <row r="274" spans="1:38" x14ac:dyDescent="0.25">
      <c r="E274" t="s">
        <v>48</v>
      </c>
      <c r="F274" t="s">
        <v>7</v>
      </c>
      <c r="G274" s="2">
        <f t="shared" si="105"/>
        <v>0</v>
      </c>
      <c r="H274" s="2">
        <f t="shared" si="105"/>
        <v>0</v>
      </c>
      <c r="I274" s="2">
        <f t="shared" si="105"/>
        <v>0</v>
      </c>
      <c r="J274" s="2">
        <f t="shared" si="105"/>
        <v>0</v>
      </c>
      <c r="K274" s="2">
        <f t="shared" si="105"/>
        <v>0</v>
      </c>
      <c r="L274" s="2">
        <f t="shared" si="105"/>
        <v>0</v>
      </c>
      <c r="M274" s="2">
        <f t="shared" si="105"/>
        <v>0</v>
      </c>
      <c r="N274" s="2">
        <f t="shared" si="105"/>
        <v>0</v>
      </c>
      <c r="O274" s="2">
        <f t="shared" si="105"/>
        <v>0</v>
      </c>
      <c r="P274" s="2">
        <f t="shared" si="105"/>
        <v>0</v>
      </c>
      <c r="Q274" s="2">
        <f t="shared" si="105"/>
        <v>0</v>
      </c>
      <c r="R274" s="2">
        <f t="shared" si="105"/>
        <v>0</v>
      </c>
      <c r="S274" s="2">
        <f t="shared" si="105"/>
        <v>0</v>
      </c>
      <c r="T274" s="2">
        <f t="shared" si="105"/>
        <v>0</v>
      </c>
      <c r="U274" s="2">
        <f t="shared" si="105"/>
        <v>0</v>
      </c>
      <c r="V274" s="2">
        <f t="shared" si="105"/>
        <v>0</v>
      </c>
      <c r="W274" s="2">
        <f t="shared" si="105"/>
        <v>0</v>
      </c>
      <c r="X274" s="2">
        <f t="shared" si="105"/>
        <v>0</v>
      </c>
      <c r="Y274" s="2">
        <f t="shared" si="105"/>
        <v>0</v>
      </c>
      <c r="Z274" s="2">
        <f t="shared" si="105"/>
        <v>0</v>
      </c>
      <c r="AA274" s="2">
        <f t="shared" si="105"/>
        <v>0</v>
      </c>
      <c r="AB274" s="2">
        <f t="shared" si="105"/>
        <v>0</v>
      </c>
      <c r="AC274" s="2">
        <f t="shared" si="105"/>
        <v>0</v>
      </c>
      <c r="AD274" s="2">
        <f t="shared" si="105"/>
        <v>0</v>
      </c>
      <c r="AE274" s="2">
        <f t="shared" si="105"/>
        <v>0</v>
      </c>
      <c r="AF274" s="2">
        <f t="shared" si="105"/>
        <v>0</v>
      </c>
      <c r="AG274" s="2">
        <f t="shared" si="105"/>
        <v>0</v>
      </c>
      <c r="AH274" s="2">
        <f t="shared" si="105"/>
        <v>0</v>
      </c>
      <c r="AI274" s="2">
        <f t="shared" si="105"/>
        <v>0</v>
      </c>
      <c r="AJ274" s="2">
        <f t="shared" si="105"/>
        <v>0</v>
      </c>
      <c r="AK274" s="2">
        <f t="shared" si="105"/>
        <v>0</v>
      </c>
      <c r="AL274" s="2">
        <f t="shared" si="106"/>
        <v>0</v>
      </c>
    </row>
    <row r="275" spans="1:38" x14ac:dyDescent="0.25">
      <c r="E275" t="s">
        <v>49</v>
      </c>
      <c r="F275" t="s">
        <v>7</v>
      </c>
      <c r="G275" s="2">
        <f t="shared" si="105"/>
        <v>0</v>
      </c>
      <c r="H275" s="2">
        <f t="shared" si="105"/>
        <v>0</v>
      </c>
      <c r="I275" s="2">
        <f t="shared" si="105"/>
        <v>0</v>
      </c>
      <c r="J275" s="2">
        <f t="shared" si="105"/>
        <v>0</v>
      </c>
      <c r="K275" s="2">
        <f t="shared" si="105"/>
        <v>0</v>
      </c>
      <c r="L275" s="2">
        <f t="shared" si="105"/>
        <v>0</v>
      </c>
      <c r="M275" s="2">
        <f t="shared" si="105"/>
        <v>0</v>
      </c>
      <c r="N275" s="2">
        <f t="shared" si="105"/>
        <v>0</v>
      </c>
      <c r="O275" s="2">
        <f t="shared" si="105"/>
        <v>0</v>
      </c>
      <c r="P275" s="2">
        <f t="shared" si="105"/>
        <v>0</v>
      </c>
      <c r="Q275" s="2">
        <f t="shared" si="105"/>
        <v>0</v>
      </c>
      <c r="R275" s="2">
        <f t="shared" si="105"/>
        <v>0</v>
      </c>
      <c r="S275" s="2">
        <f t="shared" si="105"/>
        <v>0</v>
      </c>
      <c r="T275" s="2">
        <f t="shared" si="105"/>
        <v>0</v>
      </c>
      <c r="U275" s="2">
        <f t="shared" si="105"/>
        <v>0</v>
      </c>
      <c r="V275" s="2">
        <f t="shared" si="105"/>
        <v>0</v>
      </c>
      <c r="W275" s="2">
        <f t="shared" si="105"/>
        <v>0</v>
      </c>
      <c r="X275" s="2">
        <f t="shared" si="105"/>
        <v>0</v>
      </c>
      <c r="Y275" s="2">
        <f t="shared" si="105"/>
        <v>0</v>
      </c>
      <c r="Z275" s="2">
        <f t="shared" si="105"/>
        <v>0</v>
      </c>
      <c r="AA275" s="2">
        <f t="shared" si="105"/>
        <v>0</v>
      </c>
      <c r="AB275" s="2">
        <f t="shared" si="105"/>
        <v>0</v>
      </c>
      <c r="AC275" s="2">
        <f t="shared" si="105"/>
        <v>0</v>
      </c>
      <c r="AD275" s="2">
        <f t="shared" si="105"/>
        <v>0</v>
      </c>
      <c r="AE275" s="2">
        <f t="shared" si="105"/>
        <v>0</v>
      </c>
      <c r="AF275" s="2">
        <f t="shared" si="105"/>
        <v>0</v>
      </c>
      <c r="AG275" s="2">
        <f t="shared" si="105"/>
        <v>0</v>
      </c>
      <c r="AH275" s="2">
        <f t="shared" si="105"/>
        <v>0</v>
      </c>
      <c r="AI275" s="2">
        <f t="shared" si="105"/>
        <v>0</v>
      </c>
      <c r="AJ275" s="2">
        <f t="shared" si="105"/>
        <v>0</v>
      </c>
      <c r="AK275" s="2">
        <f t="shared" si="105"/>
        <v>0</v>
      </c>
      <c r="AL275" s="2">
        <f t="shared" si="106"/>
        <v>0</v>
      </c>
    </row>
    <row r="276" spans="1:38" x14ac:dyDescent="0.25">
      <c r="E276" t="s">
        <v>20</v>
      </c>
      <c r="F276" t="s">
        <v>7</v>
      </c>
      <c r="G276" s="2">
        <f t="shared" ref="G276:AK276" ca="1" si="107">G265</f>
        <v>0</v>
      </c>
      <c r="H276" s="2">
        <f t="shared" si="107"/>
        <v>0</v>
      </c>
      <c r="I276" s="2">
        <f t="shared" si="107"/>
        <v>0</v>
      </c>
      <c r="J276" s="2">
        <f t="shared" si="107"/>
        <v>0</v>
      </c>
      <c r="K276" s="2">
        <f t="shared" si="107"/>
        <v>-33594.336912483886</v>
      </c>
      <c r="L276" s="2">
        <f t="shared" si="107"/>
        <v>-35967.779290593702</v>
      </c>
      <c r="M276" s="2">
        <f t="shared" si="107"/>
        <v>-38518.107663023467</v>
      </c>
      <c r="N276" s="2">
        <f t="shared" si="107"/>
        <v>-40912.015482824994</v>
      </c>
      <c r="O276" s="2">
        <f t="shared" si="107"/>
        <v>-45610.93688920603</v>
      </c>
      <c r="P276" s="2">
        <f t="shared" si="107"/>
        <v>-48336.720564252755</v>
      </c>
      <c r="Q276" s="2">
        <f t="shared" si="107"/>
        <v>-42745.118317627821</v>
      </c>
      <c r="R276" s="2">
        <f t="shared" si="107"/>
        <v>-47439.900994097174</v>
      </c>
      <c r="S276" s="2">
        <f t="shared" si="107"/>
        <v>-52554.164302544399</v>
      </c>
      <c r="T276" s="2">
        <f t="shared" si="107"/>
        <v>-58112.887169089146</v>
      </c>
      <c r="U276" s="2">
        <f t="shared" si="107"/>
        <v>-64142.367721033923</v>
      </c>
      <c r="V276" s="2">
        <f t="shared" si="107"/>
        <v>-70670.287012629473</v>
      </c>
      <c r="W276" s="2">
        <f t="shared" si="107"/>
        <v>-77725.775608081196</v>
      </c>
      <c r="X276" s="2">
        <f t="shared" si="107"/>
        <v>-85339.483141822115</v>
      </c>
      <c r="Y276" s="2">
        <f t="shared" si="107"/>
        <v>-93543.650980854727</v>
      </c>
      <c r="Z276" s="2">
        <f t="shared" si="107"/>
        <v>-102372.18811893214</v>
      </c>
      <c r="AA276" s="2">
        <f t="shared" si="107"/>
        <v>-111860.75043750049</v>
      </c>
      <c r="AB276" s="2">
        <f t="shared" si="107"/>
        <v>-122046.82347368143</v>
      </c>
      <c r="AC276" s="2">
        <f t="shared" si="107"/>
        <v>-132969.80884113311</v>
      </c>
      <c r="AD276" s="2">
        <f t="shared" si="107"/>
        <v>-144671.11445540568</v>
      </c>
      <c r="AE276" s="2">
        <f t="shared" si="107"/>
        <v>-157194.24872139699</v>
      </c>
      <c r="AF276" s="2">
        <f t="shared" si="107"/>
        <v>-170584.91884675669</v>
      </c>
      <c r="AG276" s="2">
        <f t="shared" si="107"/>
        <v>-19147.158733669483</v>
      </c>
      <c r="AH276" s="2">
        <f t="shared" si="107"/>
        <v>-22189.393811147285</v>
      </c>
      <c r="AI276" s="2">
        <f t="shared" si="107"/>
        <v>-25327.475295407206</v>
      </c>
      <c r="AJ276" s="2">
        <f t="shared" si="107"/>
        <v>-28563.607653804891</v>
      </c>
      <c r="AK276" s="2">
        <f t="shared" si="107"/>
        <v>-31900.046056445943</v>
      </c>
      <c r="AL276" s="2">
        <f>IF(AF276=0,0,IF($G$15&gt;(AK276/AF276)^(1/5)-1+2%,AK276*(AK276/AF276)^(1/5)/($G$15-((AK276/AF276)^(1/5)-1)),AK276*(1+$G$14)/$G$16))</f>
        <v>-67134.403798079336</v>
      </c>
    </row>
    <row r="277" spans="1:38" x14ac:dyDescent="0.25">
      <c r="E277" t="s">
        <v>174</v>
      </c>
      <c r="F277" t="s">
        <v>7</v>
      </c>
      <c r="G277" s="2">
        <f ca="1">-$G$17*G276</f>
        <v>0</v>
      </c>
      <c r="H277" s="2">
        <f t="shared" ref="H277:AK277" si="108">-$G$17*H276</f>
        <v>0</v>
      </c>
      <c r="I277" s="2">
        <f t="shared" si="108"/>
        <v>0</v>
      </c>
      <c r="J277" s="2">
        <f t="shared" si="108"/>
        <v>0</v>
      </c>
      <c r="K277" s="2">
        <f t="shared" si="108"/>
        <v>16797.168456241943</v>
      </c>
      <c r="L277" s="2">
        <f t="shared" si="108"/>
        <v>17983.889645296851</v>
      </c>
      <c r="M277" s="2">
        <f t="shared" si="108"/>
        <v>19259.053831511734</v>
      </c>
      <c r="N277" s="2">
        <f t="shared" si="108"/>
        <v>20456.007741412497</v>
      </c>
      <c r="O277" s="2">
        <f t="shared" si="108"/>
        <v>22805.468444603015</v>
      </c>
      <c r="P277" s="2">
        <f t="shared" si="108"/>
        <v>24168.360282126378</v>
      </c>
      <c r="Q277" s="2">
        <f t="shared" si="108"/>
        <v>21372.55915881391</v>
      </c>
      <c r="R277" s="2">
        <f t="shared" si="108"/>
        <v>23719.950497048587</v>
      </c>
      <c r="S277" s="2">
        <f t="shared" si="108"/>
        <v>26277.0821512722</v>
      </c>
      <c r="T277" s="2">
        <f t="shared" si="108"/>
        <v>29056.443584544573</v>
      </c>
      <c r="U277" s="2">
        <f t="shared" si="108"/>
        <v>32071.183860516961</v>
      </c>
      <c r="V277" s="2">
        <f t="shared" si="108"/>
        <v>35335.143506314736</v>
      </c>
      <c r="W277" s="2">
        <f t="shared" si="108"/>
        <v>38862.887804040598</v>
      </c>
      <c r="X277" s="2">
        <f t="shared" si="108"/>
        <v>42669.741570911057</v>
      </c>
      <c r="Y277" s="2">
        <f t="shared" si="108"/>
        <v>46771.825490427364</v>
      </c>
      <c r="Z277" s="2">
        <f t="shared" si="108"/>
        <v>51186.094059466071</v>
      </c>
      <c r="AA277" s="2">
        <f t="shared" si="108"/>
        <v>55930.375218750247</v>
      </c>
      <c r="AB277" s="2">
        <f t="shared" si="108"/>
        <v>61023.411736840717</v>
      </c>
      <c r="AC277" s="2">
        <f t="shared" si="108"/>
        <v>66484.904420566556</v>
      </c>
      <c r="AD277" s="2">
        <f t="shared" si="108"/>
        <v>72335.55722770284</v>
      </c>
      <c r="AE277" s="2">
        <f t="shared" si="108"/>
        <v>78597.124360698494</v>
      </c>
      <c r="AF277" s="2">
        <f t="shared" si="108"/>
        <v>85292.459423378343</v>
      </c>
      <c r="AG277" s="2">
        <f t="shared" si="108"/>
        <v>9573.5793668347414</v>
      </c>
      <c r="AH277" s="2">
        <f t="shared" si="108"/>
        <v>11094.696905573643</v>
      </c>
      <c r="AI277" s="2">
        <f t="shared" si="108"/>
        <v>12663.737647703603</v>
      </c>
      <c r="AJ277" s="2">
        <f t="shared" si="108"/>
        <v>14281.803826902446</v>
      </c>
      <c r="AK277" s="2">
        <f t="shared" si="108"/>
        <v>15950.023028222971</v>
      </c>
      <c r="AL277" s="2">
        <f t="shared" ref="AL277" si="109">IF(AF277=0,0,IF($G$15&gt;(AK277/AF277)^(1/5)-1+2%,AK277*(AK277/AF277)^(1/5)/($G$15-((AK277/AF277)^(1/5)-1)),AK277*(1+$G$14)/$G$16))</f>
        <v>33567.201899039668</v>
      </c>
    </row>
    <row r="278" spans="1:38" x14ac:dyDescent="0.25">
      <c r="E278" t="s">
        <v>23</v>
      </c>
      <c r="F278" t="s">
        <v>7</v>
      </c>
      <c r="G278" s="2">
        <f t="shared" ref="G278:AL278" ca="1" si="110">SUM(G268:G277)</f>
        <v>-12119871.520000003</v>
      </c>
      <c r="H278" s="2">
        <f t="shared" si="110"/>
        <v>-1522906.9071763959</v>
      </c>
      <c r="I278" s="2">
        <f t="shared" si="110"/>
        <v>-5243859.2760421466</v>
      </c>
      <c r="J278" s="2">
        <f t="shared" si="110"/>
        <v>-2406658.1566937719</v>
      </c>
      <c r="K278" s="2">
        <f t="shared" si="110"/>
        <v>-1364449.0512271288</v>
      </c>
      <c r="L278" s="2">
        <f t="shared" si="110"/>
        <v>-338219.82506967185</v>
      </c>
      <c r="M278" s="2">
        <f t="shared" si="110"/>
        <v>-358111.85483701603</v>
      </c>
      <c r="N278" s="2">
        <f t="shared" si="110"/>
        <v>-470647.82994747884</v>
      </c>
      <c r="O278" s="2">
        <f t="shared" si="110"/>
        <v>68005.489186701903</v>
      </c>
      <c r="P278" s="2">
        <f t="shared" si="110"/>
        <v>-537445.40295732301</v>
      </c>
      <c r="Q278" s="2">
        <f t="shared" si="110"/>
        <v>-2835007.3310677675</v>
      </c>
      <c r="R278" s="2">
        <f t="shared" si="110"/>
        <v>-181407.31897228668</v>
      </c>
      <c r="S278" s="2">
        <f t="shared" si="110"/>
        <v>-164133.05650185316</v>
      </c>
      <c r="T278" s="2">
        <f t="shared" si="110"/>
        <v>-145613.98420369541</v>
      </c>
      <c r="U278" s="2">
        <f t="shared" si="110"/>
        <v>-125775.80810092701</v>
      </c>
      <c r="V278" s="2">
        <f t="shared" si="110"/>
        <v>-104540.31918439748</v>
      </c>
      <c r="W278" s="2">
        <f t="shared" si="110"/>
        <v>-81825.204809753603</v>
      </c>
      <c r="X278" s="2">
        <f t="shared" si="110"/>
        <v>-57543.851659643966</v>
      </c>
      <c r="Y278" s="2">
        <f t="shared" si="110"/>
        <v>-31605.139917473585</v>
      </c>
      <c r="Z278" s="2">
        <f t="shared" si="110"/>
        <v>-3913.2282850359697</v>
      </c>
      <c r="AA278" s="2">
        <f t="shared" si="110"/>
        <v>25632.670538244267</v>
      </c>
      <c r="AB278" s="2">
        <f t="shared" si="110"/>
        <v>57138.524311903297</v>
      </c>
      <c r="AC278" s="2">
        <f t="shared" si="110"/>
        <v>90715.726060063767</v>
      </c>
      <c r="AD278" s="2">
        <f t="shared" si="110"/>
        <v>126481.34965565565</v>
      </c>
      <c r="AE278" s="2">
        <f t="shared" si="110"/>
        <v>164558.41662977752</v>
      </c>
      <c r="AF278" s="2">
        <f t="shared" si="110"/>
        <v>205076.17467041733</v>
      </c>
      <c r="AG278" s="2">
        <f t="shared" si="110"/>
        <v>294373.5333111182</v>
      </c>
      <c r="AH278" s="2">
        <f t="shared" si="110"/>
        <v>306743.199363972</v>
      </c>
      <c r="AI278" s="2">
        <f t="shared" si="110"/>
        <v>319384.43023604178</v>
      </c>
      <c r="AJ278" s="2">
        <f t="shared" si="110"/>
        <v>332303.47191816859</v>
      </c>
      <c r="AK278" s="2">
        <f t="shared" si="110"/>
        <v>345506.71405898489</v>
      </c>
      <c r="AL278" s="2">
        <f t="shared" si="110"/>
        <v>21178666.090897571</v>
      </c>
    </row>
    <row r="279" spans="1:38" x14ac:dyDescent="0.25">
      <c r="E279" t="s">
        <v>31</v>
      </c>
      <c r="F279" t="s">
        <v>7</v>
      </c>
      <c r="G279" s="2">
        <f ca="1">NPV($G$15,H278:AL278)+G278</f>
        <v>-20068187.794144515</v>
      </c>
    </row>
    <row r="280" spans="1:38" x14ac:dyDescent="0.25">
      <c r="E280" s="4" t="s">
        <v>34</v>
      </c>
      <c r="F280" s="4"/>
      <c r="G280" s="5" t="str">
        <f ca="1">IF(G279&gt;0,"N/A",IF(ABS(G279+G253)&gt;1,"Error","OK"))</f>
        <v>OK</v>
      </c>
    </row>
    <row r="282" spans="1:38" x14ac:dyDescent="0.25">
      <c r="C282" s="1" t="s">
        <v>36</v>
      </c>
      <c r="D282" s="1"/>
    </row>
    <row r="283" spans="1:38" x14ac:dyDescent="0.25">
      <c r="A283" s="15">
        <f>'Notes &amp; Assumptions'!A67</f>
        <v>54</v>
      </c>
      <c r="C283" s="1"/>
      <c r="D283" s="1"/>
      <c r="E283" t="s">
        <v>42</v>
      </c>
      <c r="F283" t="s">
        <v>3</v>
      </c>
      <c r="G283" s="11">
        <v>1</v>
      </c>
      <c r="H283" s="11">
        <v>1</v>
      </c>
      <c r="I283" s="11">
        <v>1</v>
      </c>
      <c r="J283" s="11">
        <v>1</v>
      </c>
      <c r="K283" s="11">
        <v>1</v>
      </c>
      <c r="L283" s="11">
        <v>1</v>
      </c>
      <c r="M283" s="11">
        <v>0</v>
      </c>
      <c r="N283" s="11">
        <v>0</v>
      </c>
      <c r="O283" s="11">
        <v>0</v>
      </c>
      <c r="P283" s="11">
        <v>0</v>
      </c>
      <c r="Q283" s="11">
        <v>0</v>
      </c>
      <c r="R283" s="11">
        <v>0</v>
      </c>
      <c r="S283" s="11">
        <v>0</v>
      </c>
      <c r="T283" s="11">
        <v>0</v>
      </c>
      <c r="U283" s="11">
        <v>0</v>
      </c>
      <c r="V283" s="11">
        <v>0</v>
      </c>
      <c r="W283" s="11">
        <v>0</v>
      </c>
      <c r="X283" s="11">
        <v>0</v>
      </c>
      <c r="Y283" s="11">
        <v>0</v>
      </c>
      <c r="Z283" s="11">
        <v>0</v>
      </c>
      <c r="AA283" s="11">
        <v>0</v>
      </c>
      <c r="AB283" s="11">
        <v>0</v>
      </c>
      <c r="AC283" s="11">
        <v>0</v>
      </c>
      <c r="AD283" s="11">
        <v>0</v>
      </c>
      <c r="AE283" s="11">
        <v>0</v>
      </c>
      <c r="AF283" s="11">
        <v>0</v>
      </c>
      <c r="AG283" s="11">
        <v>0</v>
      </c>
      <c r="AH283" s="11">
        <v>0</v>
      </c>
      <c r="AI283" s="11">
        <v>0</v>
      </c>
      <c r="AJ283" s="11">
        <v>0</v>
      </c>
      <c r="AK283" s="11">
        <v>0</v>
      </c>
    </row>
    <row r="284" spans="1:38" x14ac:dyDescent="0.25">
      <c r="E284" t="s">
        <v>37</v>
      </c>
      <c r="F284" t="s">
        <v>38</v>
      </c>
      <c r="G284" s="9">
        <f ca="1">MAX(0,-G311/(NPV($G$16,H283:AA283)+G283))</f>
        <v>3784331.2471536575</v>
      </c>
      <c r="H284" s="2">
        <f t="shared" ref="H284:AK284" ca="1" si="111">G284*(1+$G$14)</f>
        <v>3871370.8658381915</v>
      </c>
      <c r="I284" s="2">
        <f t="shared" ca="1" si="111"/>
        <v>3960412.3957524695</v>
      </c>
      <c r="J284" s="2">
        <f t="shared" ca="1" si="111"/>
        <v>4051501.8808547761</v>
      </c>
      <c r="K284" s="2">
        <f t="shared" ca="1" si="111"/>
        <v>4144686.4241144354</v>
      </c>
      <c r="L284" s="2">
        <f t="shared" ca="1" si="111"/>
        <v>4240014.2118690675</v>
      </c>
      <c r="M284" s="2">
        <f t="shared" ca="1" si="111"/>
        <v>4337534.5387420561</v>
      </c>
      <c r="N284" s="2">
        <f t="shared" ca="1" si="111"/>
        <v>4437297.8331331229</v>
      </c>
      <c r="O284" s="2">
        <f t="shared" ca="1" si="111"/>
        <v>4539355.6832951847</v>
      </c>
      <c r="P284" s="2">
        <f t="shared" ca="1" si="111"/>
        <v>4643760.8640109738</v>
      </c>
      <c r="Q284" s="2">
        <f t="shared" ca="1" si="111"/>
        <v>4750567.3638832262</v>
      </c>
      <c r="R284" s="2">
        <f t="shared" ca="1" si="111"/>
        <v>4859830.4132525399</v>
      </c>
      <c r="S284" s="2">
        <f t="shared" ca="1" si="111"/>
        <v>4971606.5127573479</v>
      </c>
      <c r="T284" s="2">
        <f t="shared" ca="1" si="111"/>
        <v>5085953.4625507668</v>
      </c>
      <c r="U284" s="2">
        <f t="shared" ca="1" si="111"/>
        <v>5202930.3921894338</v>
      </c>
      <c r="V284" s="2">
        <f t="shared" ca="1" si="111"/>
        <v>5322597.7912097899</v>
      </c>
      <c r="W284" s="2">
        <f t="shared" ca="1" si="111"/>
        <v>5445017.5404076148</v>
      </c>
      <c r="X284" s="2">
        <f t="shared" ca="1" si="111"/>
        <v>5570252.9438369898</v>
      </c>
      <c r="Y284" s="2">
        <f t="shared" ca="1" si="111"/>
        <v>5698368.7615452399</v>
      </c>
      <c r="Z284" s="2">
        <f t="shared" ca="1" si="111"/>
        <v>5829431.2430607798</v>
      </c>
      <c r="AA284" s="2">
        <f t="shared" ca="1" si="111"/>
        <v>5963508.1616511773</v>
      </c>
      <c r="AB284" s="2">
        <f t="shared" ca="1" si="111"/>
        <v>6100668.8493691543</v>
      </c>
      <c r="AC284" s="2">
        <f t="shared" ca="1" si="111"/>
        <v>6240984.2329046447</v>
      </c>
      <c r="AD284" s="2">
        <f t="shared" ca="1" si="111"/>
        <v>6384526.8702614512</v>
      </c>
      <c r="AE284" s="2">
        <f t="shared" ca="1" si="111"/>
        <v>6531370.9882774642</v>
      </c>
      <c r="AF284" s="2">
        <f t="shared" ca="1" si="111"/>
        <v>6681592.5210078452</v>
      </c>
      <c r="AG284" s="2">
        <f ca="1">AF284*(1+$G$14)</f>
        <v>6835269.1489910251</v>
      </c>
      <c r="AH284" s="2">
        <f t="shared" ca="1" si="111"/>
        <v>6992480.339417818</v>
      </c>
      <c r="AI284" s="2">
        <f t="shared" ca="1" si="111"/>
        <v>7153307.3872244274</v>
      </c>
      <c r="AJ284" s="2">
        <f t="shared" ca="1" si="111"/>
        <v>7317833.4571305886</v>
      </c>
      <c r="AK284" s="2">
        <f t="shared" ca="1" si="111"/>
        <v>7486143.6266445918</v>
      </c>
    </row>
    <row r="285" spans="1:38" x14ac:dyDescent="0.25">
      <c r="E285" t="s">
        <v>21</v>
      </c>
      <c r="F285" t="s">
        <v>7</v>
      </c>
      <c r="G285" s="2">
        <f ca="1">G283*G284</f>
        <v>3784331.2471536575</v>
      </c>
      <c r="H285" s="2">
        <f t="shared" ref="H285:AK285" ca="1" si="112">H283*H284</f>
        <v>3871370.8658381915</v>
      </c>
      <c r="I285" s="2">
        <f t="shared" ca="1" si="112"/>
        <v>3960412.3957524695</v>
      </c>
      <c r="J285" s="2">
        <f t="shared" ca="1" si="112"/>
        <v>4051501.8808547761</v>
      </c>
      <c r="K285" s="2">
        <f t="shared" ca="1" si="112"/>
        <v>4144686.4241144354</v>
      </c>
      <c r="L285" s="2">
        <f t="shared" ca="1" si="112"/>
        <v>4240014.2118690675</v>
      </c>
      <c r="M285" s="2">
        <f t="shared" ca="1" si="112"/>
        <v>0</v>
      </c>
      <c r="N285" s="2">
        <f t="shared" ca="1" si="112"/>
        <v>0</v>
      </c>
      <c r="O285" s="2">
        <f t="shared" ca="1" si="112"/>
        <v>0</v>
      </c>
      <c r="P285" s="2">
        <f t="shared" ca="1" si="112"/>
        <v>0</v>
      </c>
      <c r="Q285" s="2">
        <f t="shared" ca="1" si="112"/>
        <v>0</v>
      </c>
      <c r="R285" s="2">
        <f t="shared" ca="1" si="112"/>
        <v>0</v>
      </c>
      <c r="S285" s="2">
        <f t="shared" ca="1" si="112"/>
        <v>0</v>
      </c>
      <c r="T285" s="2">
        <f t="shared" ca="1" si="112"/>
        <v>0</v>
      </c>
      <c r="U285" s="2">
        <f t="shared" ca="1" si="112"/>
        <v>0</v>
      </c>
      <c r="V285" s="2">
        <f t="shared" ca="1" si="112"/>
        <v>0</v>
      </c>
      <c r="W285" s="2">
        <f t="shared" ca="1" si="112"/>
        <v>0</v>
      </c>
      <c r="X285" s="2">
        <f t="shared" ca="1" si="112"/>
        <v>0</v>
      </c>
      <c r="Y285" s="2">
        <f t="shared" ca="1" si="112"/>
        <v>0</v>
      </c>
      <c r="Z285" s="2">
        <f t="shared" ca="1" si="112"/>
        <v>0</v>
      </c>
      <c r="AA285" s="2">
        <f t="shared" ca="1" si="112"/>
        <v>0</v>
      </c>
      <c r="AB285" s="2">
        <f t="shared" ca="1" si="112"/>
        <v>0</v>
      </c>
      <c r="AC285" s="2">
        <f t="shared" ca="1" si="112"/>
        <v>0</v>
      </c>
      <c r="AD285" s="2">
        <f t="shared" ca="1" si="112"/>
        <v>0</v>
      </c>
      <c r="AE285" s="2">
        <f t="shared" ca="1" si="112"/>
        <v>0</v>
      </c>
      <c r="AF285" s="2">
        <f t="shared" ca="1" si="112"/>
        <v>0</v>
      </c>
      <c r="AG285" s="2">
        <f t="shared" ca="1" si="112"/>
        <v>0</v>
      </c>
      <c r="AH285" s="2">
        <f t="shared" ca="1" si="112"/>
        <v>0</v>
      </c>
      <c r="AI285" s="2">
        <f t="shared" ca="1" si="112"/>
        <v>0</v>
      </c>
      <c r="AJ285" s="2">
        <f t="shared" ca="1" si="112"/>
        <v>0</v>
      </c>
      <c r="AK285" s="2">
        <f t="shared" ca="1" si="112"/>
        <v>0</v>
      </c>
    </row>
    <row r="287" spans="1:38" x14ac:dyDescent="0.25">
      <c r="D287" s="3" t="s">
        <v>9</v>
      </c>
    </row>
    <row r="288" spans="1:38" x14ac:dyDescent="0.25">
      <c r="D288" s="3"/>
      <c r="E288" t="s">
        <v>108</v>
      </c>
      <c r="F288" t="s">
        <v>7</v>
      </c>
      <c r="G288" s="2">
        <f t="shared" ref="G288:AK293" si="113">G222</f>
        <v>0</v>
      </c>
      <c r="H288" s="2">
        <f t="shared" si="113"/>
        <v>360000</v>
      </c>
      <c r="I288" s="2">
        <f t="shared" si="113"/>
        <v>365399.99999999994</v>
      </c>
      <c r="J288" s="2">
        <f t="shared" si="113"/>
        <v>370880.99999999988</v>
      </c>
      <c r="K288" s="2">
        <f t="shared" si="113"/>
        <v>376444.21499999985</v>
      </c>
      <c r="L288" s="2">
        <f t="shared" si="113"/>
        <v>382090.87822499982</v>
      </c>
      <c r="M288" s="2">
        <f t="shared" si="113"/>
        <v>387822.24139837478</v>
      </c>
      <c r="N288" s="2">
        <f t="shared" si="113"/>
        <v>393639.57501935039</v>
      </c>
      <c r="O288" s="2">
        <f t="shared" si="113"/>
        <v>399544.16864464059</v>
      </c>
      <c r="P288" s="2">
        <f t="shared" si="113"/>
        <v>405537.33117431018</v>
      </c>
      <c r="Q288" s="2">
        <f t="shared" si="113"/>
        <v>411620.39114192483</v>
      </c>
      <c r="R288" s="2">
        <f t="shared" si="113"/>
        <v>417794.69700905366</v>
      </c>
      <c r="S288" s="2">
        <f t="shared" si="113"/>
        <v>424061.61746418942</v>
      </c>
      <c r="T288" s="2">
        <f t="shared" si="113"/>
        <v>430422.54172615218</v>
      </c>
      <c r="U288" s="2">
        <f t="shared" si="113"/>
        <v>436878.8798520444</v>
      </c>
      <c r="V288" s="2">
        <f t="shared" si="113"/>
        <v>443432.06304982502</v>
      </c>
      <c r="W288" s="2">
        <f t="shared" si="113"/>
        <v>450083.54399557237</v>
      </c>
      <c r="X288" s="2">
        <f t="shared" si="113"/>
        <v>456834.79715550598</v>
      </c>
      <c r="Y288" s="2">
        <f t="shared" si="113"/>
        <v>463687.31911283854</v>
      </c>
      <c r="Z288" s="2">
        <f t="shared" si="113"/>
        <v>470642.62889953109</v>
      </c>
      <c r="AA288" s="2">
        <f t="shared" si="113"/>
        <v>477702.26833302394</v>
      </c>
      <c r="AB288" s="2">
        <f t="shared" si="113"/>
        <v>484867.80235801922</v>
      </c>
      <c r="AC288" s="2">
        <f t="shared" si="113"/>
        <v>492140.81939338945</v>
      </c>
      <c r="AD288" s="2">
        <f t="shared" si="113"/>
        <v>499522.93168429023</v>
      </c>
      <c r="AE288" s="2">
        <f t="shared" si="113"/>
        <v>507015.77565955458</v>
      </c>
      <c r="AF288" s="2">
        <f t="shared" si="113"/>
        <v>514621.01229444786</v>
      </c>
      <c r="AG288" s="2">
        <f t="shared" si="113"/>
        <v>0</v>
      </c>
      <c r="AH288" s="2">
        <f t="shared" si="113"/>
        <v>0</v>
      </c>
      <c r="AI288" s="2">
        <f t="shared" si="113"/>
        <v>0</v>
      </c>
      <c r="AJ288" s="2">
        <f t="shared" si="113"/>
        <v>0</v>
      </c>
      <c r="AK288" s="2">
        <f t="shared" si="113"/>
        <v>0</v>
      </c>
    </row>
    <row r="289" spans="4:38" x14ac:dyDescent="0.25">
      <c r="D289" s="3"/>
      <c r="E289" t="s">
        <v>11</v>
      </c>
      <c r="F289" t="s">
        <v>7</v>
      </c>
      <c r="G289" s="2">
        <f t="shared" si="113"/>
        <v>0</v>
      </c>
      <c r="H289" s="2">
        <f t="shared" si="113"/>
        <v>43933.962599999999</v>
      </c>
      <c r="I289" s="2">
        <f t="shared" si="113"/>
        <v>90563.054135696977</v>
      </c>
      <c r="J289" s="2">
        <f t="shared" si="113"/>
        <v>140013.86039234564</v>
      </c>
      <c r="K289" s="2">
        <f t="shared" si="113"/>
        <v>192418.35563165927</v>
      </c>
      <c r="L289" s="2">
        <f t="shared" si="113"/>
        <v>247914.12150746342</v>
      </c>
      <c r="M289" s="2">
        <f t="shared" si="113"/>
        <v>306644.57465844473</v>
      </c>
      <c r="N289" s="2">
        <f t="shared" si="113"/>
        <v>368759.20331722137</v>
      </c>
      <c r="O289" s="2">
        <f t="shared" si="113"/>
        <v>434413.81328811916</v>
      </c>
      <c r="P289" s="2">
        <f t="shared" si="113"/>
        <v>503770.7836597042</v>
      </c>
      <c r="Q289" s="2">
        <f t="shared" si="113"/>
        <v>576999.33263231185</v>
      </c>
      <c r="R289" s="2">
        <f t="shared" si="113"/>
        <v>654275.79385555722</v>
      </c>
      <c r="S289" s="2">
        <f t="shared" si="113"/>
        <v>735783.90368611726</v>
      </c>
      <c r="T289" s="2">
        <f t="shared" si="113"/>
        <v>821715.09979197918</v>
      </c>
      <c r="U289" s="2">
        <f t="shared" si="113"/>
        <v>912268.8315458576</v>
      </c>
      <c r="V289" s="2">
        <f t="shared" si="113"/>
        <v>1007652.8826676428</v>
      </c>
      <c r="W289" s="2">
        <f t="shared" si="113"/>
        <v>1108083.7065935445</v>
      </c>
      <c r="X289" s="2">
        <f t="shared" si="113"/>
        <v>1213786.7750681052</v>
      </c>
      <c r="Y289" s="2">
        <f t="shared" si="113"/>
        <v>1324996.9404744627</v>
      </c>
      <c r="Z289" s="2">
        <f t="shared" si="113"/>
        <v>1441958.812438204</v>
      </c>
      <c r="AA289" s="2">
        <f t="shared" si="113"/>
        <v>1564927.1492608637</v>
      </c>
      <c r="AB289" s="2">
        <f t="shared" si="113"/>
        <v>1694167.2647606616</v>
      </c>
      <c r="AC289" s="2">
        <f t="shared" si="113"/>
        <v>1829955.451120411</v>
      </c>
      <c r="AD289" s="2">
        <f t="shared" si="113"/>
        <v>1972579.4183657528</v>
      </c>
      <c r="AE289" s="2">
        <f t="shared" si="113"/>
        <v>2122338.7511209762</v>
      </c>
      <c r="AF289" s="2">
        <f t="shared" si="113"/>
        <v>2279545.383314732</v>
      </c>
      <c r="AG289" s="2">
        <f t="shared" si="113"/>
        <v>2331974.9271309706</v>
      </c>
      <c r="AH289" s="2">
        <f t="shared" si="113"/>
        <v>2385610.3504549828</v>
      </c>
      <c r="AI289" s="2">
        <f t="shared" si="113"/>
        <v>2440479.3885154473</v>
      </c>
      <c r="AJ289" s="2">
        <f t="shared" si="113"/>
        <v>2496610.414451302</v>
      </c>
      <c r="AK289" s="2">
        <f t="shared" si="113"/>
        <v>2554032.4539836817</v>
      </c>
    </row>
    <row r="290" spans="4:38" x14ac:dyDescent="0.25">
      <c r="D290" s="3"/>
      <c r="E290" t="s">
        <v>58</v>
      </c>
      <c r="F290" t="s">
        <v>7</v>
      </c>
      <c r="G290" s="2">
        <f t="shared" si="113"/>
        <v>0</v>
      </c>
      <c r="H290" s="2">
        <f t="shared" si="113"/>
        <v>0</v>
      </c>
      <c r="I290" s="2">
        <f t="shared" si="113"/>
        <v>0</v>
      </c>
      <c r="J290" s="2">
        <f t="shared" si="113"/>
        <v>0</v>
      </c>
      <c r="K290" s="2">
        <f t="shared" si="113"/>
        <v>0</v>
      </c>
      <c r="L290" s="2">
        <f t="shared" si="113"/>
        <v>0</v>
      </c>
      <c r="M290" s="2">
        <f t="shared" si="113"/>
        <v>0</v>
      </c>
      <c r="N290" s="2">
        <f t="shared" si="113"/>
        <v>0</v>
      </c>
      <c r="O290" s="2">
        <f t="shared" si="113"/>
        <v>0</v>
      </c>
      <c r="P290" s="2">
        <f t="shared" si="113"/>
        <v>0</v>
      </c>
      <c r="Q290" s="2">
        <f t="shared" si="113"/>
        <v>0</v>
      </c>
      <c r="R290" s="2">
        <f t="shared" si="113"/>
        <v>0</v>
      </c>
      <c r="S290" s="2">
        <f t="shared" si="113"/>
        <v>0</v>
      </c>
      <c r="T290" s="2">
        <f t="shared" si="113"/>
        <v>0</v>
      </c>
      <c r="U290" s="2">
        <f t="shared" si="113"/>
        <v>0</v>
      </c>
      <c r="V290" s="2">
        <f t="shared" si="113"/>
        <v>0</v>
      </c>
      <c r="W290" s="2">
        <f t="shared" si="113"/>
        <v>0</v>
      </c>
      <c r="X290" s="2">
        <f t="shared" si="113"/>
        <v>0</v>
      </c>
      <c r="Y290" s="2">
        <f t="shared" si="113"/>
        <v>0</v>
      </c>
      <c r="Z290" s="2">
        <f t="shared" si="113"/>
        <v>0</v>
      </c>
      <c r="AA290" s="2">
        <f t="shared" si="113"/>
        <v>0</v>
      </c>
      <c r="AB290" s="2">
        <f t="shared" si="113"/>
        <v>0</v>
      </c>
      <c r="AC290" s="2">
        <f t="shared" si="113"/>
        <v>0</v>
      </c>
      <c r="AD290" s="2">
        <f t="shared" si="113"/>
        <v>0</v>
      </c>
      <c r="AE290" s="2">
        <f t="shared" si="113"/>
        <v>0</v>
      </c>
      <c r="AF290" s="2">
        <f t="shared" si="113"/>
        <v>0</v>
      </c>
      <c r="AG290" s="2">
        <f t="shared" si="113"/>
        <v>0</v>
      </c>
      <c r="AH290" s="2">
        <f t="shared" si="113"/>
        <v>0</v>
      </c>
      <c r="AI290" s="2">
        <f t="shared" si="113"/>
        <v>0</v>
      </c>
      <c r="AJ290" s="2">
        <f t="shared" si="113"/>
        <v>0</v>
      </c>
      <c r="AK290" s="2">
        <f t="shared" si="113"/>
        <v>0</v>
      </c>
    </row>
    <row r="291" spans="4:38" x14ac:dyDescent="0.25">
      <c r="D291" s="3"/>
      <c r="E291" t="s">
        <v>10</v>
      </c>
      <c r="F291" t="s">
        <v>7</v>
      </c>
      <c r="G291" s="2">
        <f t="shared" si="113"/>
        <v>0</v>
      </c>
      <c r="H291" s="2">
        <f t="shared" si="113"/>
        <v>-35590.86977639587</v>
      </c>
      <c r="I291" s="2">
        <f t="shared" si="113"/>
        <v>-73122.330177843731</v>
      </c>
      <c r="J291" s="2">
        <f t="shared" si="113"/>
        <v>-112672.01708611738</v>
      </c>
      <c r="K291" s="2">
        <f t="shared" si="113"/>
        <v>-154320.23840254618</v>
      </c>
      <c r="L291" s="2">
        <f t="shared" si="113"/>
        <v>-198150.05693183842</v>
      </c>
      <c r="M291" s="2">
        <f t="shared" si="113"/>
        <v>-244247.37566394906</v>
      </c>
      <c r="N291" s="2">
        <f t="shared" si="113"/>
        <v>-292701.02552328771</v>
      </c>
      <c r="O291" s="2">
        <f t="shared" si="113"/>
        <v>-343602.85565681424</v>
      </c>
      <c r="P291" s="2">
        <f t="shared" si="113"/>
        <v>-397047.82633490086</v>
      </c>
      <c r="Q291" s="2">
        <f t="shared" si="113"/>
        <v>-453134.10454126552</v>
      </c>
      <c r="R291" s="2">
        <f t="shared" si="113"/>
        <v>-511963.16233079531</v>
      </c>
      <c r="S291" s="2">
        <f t="shared" si="113"/>
        <v>-573639.87803669821</v>
      </c>
      <c r="T291" s="2">
        <f t="shared" si="113"/>
        <v>-638272.64041113004</v>
      </c>
      <c r="U291" s="2">
        <f t="shared" si="113"/>
        <v>-705973.45578626764</v>
      </c>
      <c r="V291" s="2">
        <f t="shared" si="113"/>
        <v>-776858.05834572553</v>
      </c>
      <c r="W291" s="2">
        <f t="shared" si="113"/>
        <v>-851046.02359925746</v>
      </c>
      <c r="X291" s="2">
        <f t="shared" si="113"/>
        <v>-928660.88515683811</v>
      </c>
      <c r="Y291" s="2">
        <f t="shared" si="113"/>
        <v>-1009830.2549015089</v>
      </c>
      <c r="Z291" s="2">
        <f t="shared" si="113"/>
        <v>-1094685.9466637739</v>
      </c>
      <c r="AA291" s="2">
        <f t="shared" si="113"/>
        <v>-1183364.1035038691</v>
      </c>
      <c r="AB291" s="2">
        <f t="shared" si="113"/>
        <v>-1276005.3287119176</v>
      </c>
      <c r="AC291" s="2">
        <f t="shared" si="113"/>
        <v>-1372754.8206397807</v>
      </c>
      <c r="AD291" s="2">
        <f t="shared" si="113"/>
        <v>-1473762.5114823943</v>
      </c>
      <c r="AE291" s="2">
        <f t="shared" si="113"/>
        <v>-1579183.2101305001</v>
      </c>
      <c r="AF291" s="2">
        <f t="shared" si="113"/>
        <v>-1689176.7492209363</v>
      </c>
      <c r="AG291" s="2">
        <f t="shared" si="113"/>
        <v>-1728027.8144530177</v>
      </c>
      <c r="AH291" s="2">
        <f t="shared" si="113"/>
        <v>-1767772.4541854372</v>
      </c>
      <c r="AI291" s="2">
        <f t="shared" si="113"/>
        <v>-1808431.2206317019</v>
      </c>
      <c r="AJ291" s="2">
        <f t="shared" si="113"/>
        <v>-1850025.138706231</v>
      </c>
      <c r="AK291" s="2">
        <f t="shared" si="113"/>
        <v>-1892575.7168964739</v>
      </c>
    </row>
    <row r="292" spans="4:38" x14ac:dyDescent="0.25">
      <c r="D292" s="3"/>
      <c r="E292" t="s">
        <v>12</v>
      </c>
      <c r="F292" t="s">
        <v>7</v>
      </c>
      <c r="G292" s="2">
        <f t="shared" si="113"/>
        <v>-151498.39400000003</v>
      </c>
      <c r="H292" s="2">
        <f t="shared" si="113"/>
        <v>-175139.01900000003</v>
      </c>
      <c r="I292" s="2">
        <f t="shared" si="113"/>
        <v>-245472.76900000003</v>
      </c>
      <c r="J292" s="2">
        <f t="shared" si="113"/>
        <v>-280533.78150000004</v>
      </c>
      <c r="K292" s="2">
        <f t="shared" si="113"/>
        <v>-302561.2091875</v>
      </c>
      <c r="L292" s="2">
        <f t="shared" si="113"/>
        <v>-311962.34516531252</v>
      </c>
      <c r="M292" s="2">
        <f t="shared" si="113"/>
        <v>-321825.74818279222</v>
      </c>
      <c r="N292" s="2">
        <f t="shared" si="113"/>
        <v>-333324.36787053407</v>
      </c>
      <c r="O292" s="2">
        <f t="shared" si="113"/>
        <v>-338318.66997859208</v>
      </c>
      <c r="P292" s="2">
        <f t="shared" si="113"/>
        <v>-351137.88661827095</v>
      </c>
      <c r="Q292" s="2">
        <f t="shared" si="113"/>
        <v>-393001.89150754502</v>
      </c>
      <c r="R292" s="2">
        <f t="shared" si="113"/>
        <v>-401974.32522015821</v>
      </c>
      <c r="S292" s="2">
        <f t="shared" si="113"/>
        <v>-411025.09543846059</v>
      </c>
      <c r="T292" s="2">
        <f t="shared" si="113"/>
        <v>-420155.37721003749</v>
      </c>
      <c r="U292" s="2">
        <f t="shared" si="113"/>
        <v>-429366.36320818804</v>
      </c>
      <c r="V292" s="2">
        <f t="shared" si="113"/>
        <v>-438659.26399631082</v>
      </c>
      <c r="W292" s="2">
        <f t="shared" si="113"/>
        <v>-448035.30829625548</v>
      </c>
      <c r="X292" s="2">
        <f t="shared" si="113"/>
        <v>-457495.74326069932</v>
      </c>
      <c r="Y292" s="2">
        <f t="shared" si="113"/>
        <v>-467041.83474960981</v>
      </c>
      <c r="Z292" s="2">
        <f t="shared" si="113"/>
        <v>-476674.86761085392</v>
      </c>
      <c r="AA292" s="2">
        <f t="shared" si="113"/>
        <v>-486396.14596501674</v>
      </c>
      <c r="AB292" s="2">
        <f t="shared" si="113"/>
        <v>-496206.99349449197</v>
      </c>
      <c r="AC292" s="2">
        <f t="shared" si="113"/>
        <v>-506108.75373690936</v>
      </c>
      <c r="AD292" s="2">
        <f t="shared" si="113"/>
        <v>-516102.79038296296</v>
      </c>
      <c r="AE292" s="2">
        <f t="shared" si="113"/>
        <v>-526190.4875787074</v>
      </c>
      <c r="AF292" s="2">
        <f t="shared" si="113"/>
        <v>-536373.25023238803</v>
      </c>
      <c r="AG292" s="2">
        <f t="shared" si="113"/>
        <v>-540123.25023238803</v>
      </c>
      <c r="AH292" s="2">
        <f t="shared" si="113"/>
        <v>-543873.25023238803</v>
      </c>
      <c r="AI292" s="2">
        <f t="shared" si="113"/>
        <v>-547623.25023238803</v>
      </c>
      <c r="AJ292" s="2">
        <f t="shared" si="113"/>
        <v>-551373.25023238803</v>
      </c>
      <c r="AK292" s="2">
        <f t="shared" si="113"/>
        <v>-555123.25023238803</v>
      </c>
    </row>
    <row r="293" spans="4:38" x14ac:dyDescent="0.25">
      <c r="D293" s="3"/>
      <c r="E293" t="s">
        <v>48</v>
      </c>
      <c r="F293" t="s">
        <v>7</v>
      </c>
      <c r="G293" s="2">
        <f t="shared" si="113"/>
        <v>0</v>
      </c>
      <c r="H293" s="2">
        <f t="shared" si="113"/>
        <v>0</v>
      </c>
      <c r="I293" s="2">
        <f t="shared" si="113"/>
        <v>0</v>
      </c>
      <c r="J293" s="2">
        <f t="shared" si="113"/>
        <v>0</v>
      </c>
      <c r="K293" s="2">
        <f t="shared" si="113"/>
        <v>0</v>
      </c>
      <c r="L293" s="2">
        <f t="shared" si="113"/>
        <v>0</v>
      </c>
      <c r="M293" s="2">
        <f t="shared" si="113"/>
        <v>0</v>
      </c>
      <c r="N293" s="2">
        <f t="shared" si="113"/>
        <v>0</v>
      </c>
      <c r="O293" s="2">
        <f t="shared" si="113"/>
        <v>0</v>
      </c>
      <c r="P293" s="2">
        <f t="shared" si="113"/>
        <v>0</v>
      </c>
      <c r="Q293" s="2">
        <f t="shared" si="113"/>
        <v>0</v>
      </c>
      <c r="R293" s="2">
        <f t="shared" si="113"/>
        <v>0</v>
      </c>
      <c r="S293" s="2">
        <f t="shared" si="113"/>
        <v>0</v>
      </c>
      <c r="T293" s="2">
        <f t="shared" si="113"/>
        <v>0</v>
      </c>
      <c r="U293" s="2">
        <f t="shared" si="113"/>
        <v>0</v>
      </c>
      <c r="V293" s="2">
        <f t="shared" si="113"/>
        <v>0</v>
      </c>
      <c r="W293" s="2">
        <f t="shared" si="113"/>
        <v>0</v>
      </c>
      <c r="X293" s="2">
        <f t="shared" si="113"/>
        <v>0</v>
      </c>
      <c r="Y293" s="2">
        <f t="shared" si="113"/>
        <v>0</v>
      </c>
      <c r="Z293" s="2">
        <f t="shared" si="113"/>
        <v>0</v>
      </c>
      <c r="AA293" s="2">
        <f t="shared" si="113"/>
        <v>0</v>
      </c>
      <c r="AB293" s="2">
        <f t="shared" si="113"/>
        <v>0</v>
      </c>
      <c r="AC293" s="2">
        <f t="shared" si="113"/>
        <v>0</v>
      </c>
      <c r="AD293" s="2">
        <f t="shared" si="113"/>
        <v>0</v>
      </c>
      <c r="AE293" s="2">
        <f t="shared" si="113"/>
        <v>0</v>
      </c>
      <c r="AF293" s="2">
        <f t="shared" si="113"/>
        <v>0</v>
      </c>
      <c r="AG293" s="2">
        <f t="shared" si="113"/>
        <v>0</v>
      </c>
      <c r="AH293" s="2">
        <f t="shared" si="113"/>
        <v>0</v>
      </c>
      <c r="AI293" s="2">
        <f t="shared" si="113"/>
        <v>0</v>
      </c>
      <c r="AJ293" s="2">
        <f t="shared" si="113"/>
        <v>0</v>
      </c>
      <c r="AK293" s="2">
        <f t="shared" si="113"/>
        <v>0</v>
      </c>
    </row>
    <row r="294" spans="4:38" x14ac:dyDescent="0.25">
      <c r="D294" s="3"/>
      <c r="E294" t="s">
        <v>13</v>
      </c>
      <c r="F294" t="s">
        <v>7</v>
      </c>
      <c r="G294" s="2">
        <f t="shared" ref="G294:AK294" ca="1" si="114">G285</f>
        <v>3784331.2471536575</v>
      </c>
      <c r="H294" s="2">
        <f t="shared" ca="1" si="114"/>
        <v>3871370.8658381915</v>
      </c>
      <c r="I294" s="2">
        <f t="shared" ca="1" si="114"/>
        <v>3960412.3957524695</v>
      </c>
      <c r="J294" s="2">
        <f t="shared" ca="1" si="114"/>
        <v>4051501.8808547761</v>
      </c>
      <c r="K294" s="2">
        <f t="shared" ca="1" si="114"/>
        <v>4144686.4241144354</v>
      </c>
      <c r="L294" s="2">
        <f t="shared" ca="1" si="114"/>
        <v>4240014.2118690675</v>
      </c>
      <c r="M294" s="2">
        <f t="shared" ca="1" si="114"/>
        <v>0</v>
      </c>
      <c r="N294" s="2">
        <f t="shared" ca="1" si="114"/>
        <v>0</v>
      </c>
      <c r="O294" s="2">
        <f t="shared" ca="1" si="114"/>
        <v>0</v>
      </c>
      <c r="P294" s="2">
        <f t="shared" ca="1" si="114"/>
        <v>0</v>
      </c>
      <c r="Q294" s="2">
        <f t="shared" ca="1" si="114"/>
        <v>0</v>
      </c>
      <c r="R294" s="2">
        <f t="shared" ca="1" si="114"/>
        <v>0</v>
      </c>
      <c r="S294" s="2">
        <f t="shared" ca="1" si="114"/>
        <v>0</v>
      </c>
      <c r="T294" s="2">
        <f t="shared" ca="1" si="114"/>
        <v>0</v>
      </c>
      <c r="U294" s="2">
        <f t="shared" ca="1" si="114"/>
        <v>0</v>
      </c>
      <c r="V294" s="2">
        <f t="shared" ca="1" si="114"/>
        <v>0</v>
      </c>
      <c r="W294" s="2">
        <f t="shared" ca="1" si="114"/>
        <v>0</v>
      </c>
      <c r="X294" s="2">
        <f t="shared" ca="1" si="114"/>
        <v>0</v>
      </c>
      <c r="Y294" s="2">
        <f t="shared" ca="1" si="114"/>
        <v>0</v>
      </c>
      <c r="Z294" s="2">
        <f t="shared" ca="1" si="114"/>
        <v>0</v>
      </c>
      <c r="AA294" s="2">
        <f t="shared" ca="1" si="114"/>
        <v>0</v>
      </c>
      <c r="AB294" s="2">
        <f t="shared" ca="1" si="114"/>
        <v>0</v>
      </c>
      <c r="AC294" s="2">
        <f t="shared" ca="1" si="114"/>
        <v>0</v>
      </c>
      <c r="AD294" s="2">
        <f t="shared" ca="1" si="114"/>
        <v>0</v>
      </c>
      <c r="AE294" s="2">
        <f t="shared" ca="1" si="114"/>
        <v>0</v>
      </c>
      <c r="AF294" s="2">
        <f t="shared" ca="1" si="114"/>
        <v>0</v>
      </c>
      <c r="AG294" s="2">
        <f t="shared" ca="1" si="114"/>
        <v>0</v>
      </c>
      <c r="AH294" s="2">
        <f t="shared" ca="1" si="114"/>
        <v>0</v>
      </c>
      <c r="AI294" s="2">
        <f t="shared" ca="1" si="114"/>
        <v>0</v>
      </c>
      <c r="AJ294" s="2">
        <f t="shared" ca="1" si="114"/>
        <v>0</v>
      </c>
      <c r="AK294" s="2">
        <f t="shared" ca="1" si="114"/>
        <v>0</v>
      </c>
    </row>
    <row r="295" spans="4:38" x14ac:dyDescent="0.25">
      <c r="D295" s="3"/>
    </row>
    <row r="296" spans="4:38" x14ac:dyDescent="0.25">
      <c r="D296" s="3"/>
      <c r="E296" t="s">
        <v>14</v>
      </c>
      <c r="F296" t="s">
        <v>7</v>
      </c>
      <c r="G296" s="2">
        <f t="shared" ref="G296:AK296" ca="1" si="115">SUM(G288:G294)</f>
        <v>3632832.8531536576</v>
      </c>
      <c r="H296" s="2">
        <f t="shared" ca="1" si="115"/>
        <v>4064574.9396617957</v>
      </c>
      <c r="I296" s="2">
        <f t="shared" ca="1" si="115"/>
        <v>4097780.3507103226</v>
      </c>
      <c r="J296" s="2">
        <f t="shared" ca="1" si="115"/>
        <v>4169190.9426610041</v>
      </c>
      <c r="K296" s="2">
        <f t="shared" ca="1" si="115"/>
        <v>4256667.547156048</v>
      </c>
      <c r="L296" s="2">
        <f t="shared" ca="1" si="115"/>
        <v>4359906.8095043795</v>
      </c>
      <c r="M296" s="2">
        <f t="shared" ca="1" si="115"/>
        <v>128393.69221007824</v>
      </c>
      <c r="N296" s="2">
        <f t="shared" ca="1" si="115"/>
        <v>136373.38494274998</v>
      </c>
      <c r="O296" s="2">
        <f t="shared" ca="1" si="115"/>
        <v>152036.45629735343</v>
      </c>
      <c r="P296" s="2">
        <f t="shared" ca="1" si="115"/>
        <v>161122.40188084252</v>
      </c>
      <c r="Q296" s="2">
        <f t="shared" ca="1" si="115"/>
        <v>142483.72772542608</v>
      </c>
      <c r="R296" s="2">
        <f t="shared" ca="1" si="115"/>
        <v>158133.00331365725</v>
      </c>
      <c r="S296" s="2">
        <f t="shared" ca="1" si="115"/>
        <v>175180.547675148</v>
      </c>
      <c r="T296" s="2">
        <f t="shared" ca="1" si="115"/>
        <v>193709.62389696384</v>
      </c>
      <c r="U296" s="2">
        <f t="shared" ca="1" si="115"/>
        <v>213807.89240344643</v>
      </c>
      <c r="V296" s="2">
        <f t="shared" ca="1" si="115"/>
        <v>235567.62337543158</v>
      </c>
      <c r="W296" s="2">
        <f t="shared" ca="1" si="115"/>
        <v>259085.91869360401</v>
      </c>
      <c r="X296" s="2">
        <f t="shared" ca="1" si="115"/>
        <v>284464.94380607374</v>
      </c>
      <c r="Y296" s="2">
        <f t="shared" ca="1" si="115"/>
        <v>311812.16993618244</v>
      </c>
      <c r="Z296" s="2">
        <f t="shared" ca="1" si="115"/>
        <v>341240.62706310715</v>
      </c>
      <c r="AA296" s="2">
        <f t="shared" ca="1" si="115"/>
        <v>372869.16812500166</v>
      </c>
      <c r="AB296" s="2">
        <f t="shared" ca="1" si="115"/>
        <v>406822.74491227145</v>
      </c>
      <c r="AC296" s="2">
        <f t="shared" ca="1" si="115"/>
        <v>443232.69613711035</v>
      </c>
      <c r="AD296" s="2">
        <f t="shared" ca="1" si="115"/>
        <v>482237.04818468558</v>
      </c>
      <c r="AE296" s="2">
        <f t="shared" ca="1" si="115"/>
        <v>523980.82907132327</v>
      </c>
      <c r="AF296" s="2">
        <f t="shared" ca="1" si="115"/>
        <v>568616.39615585562</v>
      </c>
      <c r="AG296" s="2">
        <f t="shared" ca="1" si="115"/>
        <v>63823.862445564941</v>
      </c>
      <c r="AH296" s="2">
        <f t="shared" ca="1" si="115"/>
        <v>73964.646037157625</v>
      </c>
      <c r="AI296" s="2">
        <f t="shared" ca="1" si="115"/>
        <v>84424.917651357362</v>
      </c>
      <c r="AJ296" s="2">
        <f t="shared" ca="1" si="115"/>
        <v>95212.025512682972</v>
      </c>
      <c r="AK296" s="2">
        <f t="shared" ca="1" si="115"/>
        <v>106333.48685481981</v>
      </c>
    </row>
    <row r="297" spans="4:38" x14ac:dyDescent="0.25">
      <c r="D297" s="3"/>
      <c r="E297" t="s">
        <v>15</v>
      </c>
      <c r="F297" t="s">
        <v>7</v>
      </c>
      <c r="G297" s="2">
        <f t="shared" ref="G297:AK297" ca="1" si="116">-G296*G$18</f>
        <v>0</v>
      </c>
      <c r="H297" s="2">
        <f t="shared" ca="1" si="116"/>
        <v>0</v>
      </c>
      <c r="I297" s="2">
        <f t="shared" ca="1" si="116"/>
        <v>0</v>
      </c>
      <c r="J297" s="2">
        <f t="shared" ca="1" si="116"/>
        <v>0</v>
      </c>
      <c r="K297" s="2">
        <f t="shared" ca="1" si="116"/>
        <v>-1277000.2641468144</v>
      </c>
      <c r="L297" s="2">
        <f t="shared" ca="1" si="116"/>
        <v>-1307972.0428513137</v>
      </c>
      <c r="M297" s="2">
        <f t="shared" ca="1" si="116"/>
        <v>-38518.107663023467</v>
      </c>
      <c r="N297" s="2">
        <f t="shared" ca="1" si="116"/>
        <v>-40912.015482824994</v>
      </c>
      <c r="O297" s="2">
        <f t="shared" ca="1" si="116"/>
        <v>-45610.93688920603</v>
      </c>
      <c r="P297" s="2">
        <f t="shared" ca="1" si="116"/>
        <v>-48336.720564252755</v>
      </c>
      <c r="Q297" s="2">
        <f t="shared" ca="1" si="116"/>
        <v>-42745.118317627821</v>
      </c>
      <c r="R297" s="2">
        <f t="shared" ca="1" si="116"/>
        <v>-47439.900994097174</v>
      </c>
      <c r="S297" s="2">
        <f t="shared" ca="1" si="116"/>
        <v>-52554.164302544399</v>
      </c>
      <c r="T297" s="2">
        <f t="shared" ca="1" si="116"/>
        <v>-58112.887169089146</v>
      </c>
      <c r="U297" s="2">
        <f t="shared" ca="1" si="116"/>
        <v>-64142.367721033923</v>
      </c>
      <c r="V297" s="2">
        <f t="shared" ca="1" si="116"/>
        <v>-70670.287012629473</v>
      </c>
      <c r="W297" s="2">
        <f t="shared" ca="1" si="116"/>
        <v>-77725.775608081196</v>
      </c>
      <c r="X297" s="2">
        <f t="shared" ca="1" si="116"/>
        <v>-85339.483141822115</v>
      </c>
      <c r="Y297" s="2">
        <f t="shared" ca="1" si="116"/>
        <v>-93543.650980854727</v>
      </c>
      <c r="Z297" s="2">
        <f t="shared" ca="1" si="116"/>
        <v>-102372.18811893214</v>
      </c>
      <c r="AA297" s="2">
        <f t="shared" ca="1" si="116"/>
        <v>-111860.75043750049</v>
      </c>
      <c r="AB297" s="2">
        <f t="shared" ca="1" si="116"/>
        <v>-122046.82347368143</v>
      </c>
      <c r="AC297" s="2">
        <f t="shared" ca="1" si="116"/>
        <v>-132969.80884113311</v>
      </c>
      <c r="AD297" s="2">
        <f t="shared" ca="1" si="116"/>
        <v>-144671.11445540568</v>
      </c>
      <c r="AE297" s="2">
        <f t="shared" ca="1" si="116"/>
        <v>-157194.24872139699</v>
      </c>
      <c r="AF297" s="2">
        <f t="shared" ca="1" si="116"/>
        <v>-170584.91884675669</v>
      </c>
      <c r="AG297" s="2">
        <f t="shared" ca="1" si="116"/>
        <v>-19147.158733669483</v>
      </c>
      <c r="AH297" s="2">
        <f t="shared" ca="1" si="116"/>
        <v>-22189.393811147285</v>
      </c>
      <c r="AI297" s="2">
        <f t="shared" ca="1" si="116"/>
        <v>-25327.475295407206</v>
      </c>
      <c r="AJ297" s="2">
        <f t="shared" ca="1" si="116"/>
        <v>-28563.607653804891</v>
      </c>
      <c r="AK297" s="2">
        <f t="shared" ca="1" si="116"/>
        <v>-31900.046056445943</v>
      </c>
    </row>
    <row r="298" spans="4:38" x14ac:dyDescent="0.25">
      <c r="D298" s="3"/>
    </row>
    <row r="299" spans="4:38" x14ac:dyDescent="0.25">
      <c r="D299" s="3" t="s">
        <v>28</v>
      </c>
    </row>
    <row r="300" spans="4:38" x14ac:dyDescent="0.25">
      <c r="E300" t="s">
        <v>1</v>
      </c>
      <c r="F300" t="s">
        <v>7</v>
      </c>
      <c r="G300" s="2">
        <f t="shared" ref="G300:AK307" si="117">G234</f>
        <v>-12119871.520000003</v>
      </c>
      <c r="H300" s="2">
        <f t="shared" si="117"/>
        <v>-1531250</v>
      </c>
      <c r="I300" s="2">
        <f t="shared" si="117"/>
        <v>-5261300</v>
      </c>
      <c r="J300" s="2">
        <f t="shared" si="117"/>
        <v>-2434000</v>
      </c>
      <c r="K300" s="2">
        <f t="shared" si="117"/>
        <v>-1385750</v>
      </c>
      <c r="L300" s="2">
        <f t="shared" si="117"/>
        <v>-370000</v>
      </c>
      <c r="M300" s="2">
        <f t="shared" si="117"/>
        <v>-401250</v>
      </c>
      <c r="N300" s="2">
        <f t="shared" si="117"/>
        <v>-526250</v>
      </c>
      <c r="O300" s="2">
        <f t="shared" si="117"/>
        <v>0</v>
      </c>
      <c r="P300" s="2">
        <f t="shared" si="117"/>
        <v>-620000</v>
      </c>
      <c r="Q300" s="2">
        <f t="shared" si="117"/>
        <v>-2937500</v>
      </c>
      <c r="R300" s="2">
        <f t="shared" si="117"/>
        <v>-300000</v>
      </c>
      <c r="S300" s="2">
        <f t="shared" si="117"/>
        <v>-300000</v>
      </c>
      <c r="T300" s="2">
        <f t="shared" si="117"/>
        <v>-300000</v>
      </c>
      <c r="U300" s="2">
        <f t="shared" si="117"/>
        <v>-300000</v>
      </c>
      <c r="V300" s="2">
        <f t="shared" si="117"/>
        <v>-300000</v>
      </c>
      <c r="W300" s="2">
        <f t="shared" si="117"/>
        <v>-300000</v>
      </c>
      <c r="X300" s="2">
        <f t="shared" si="117"/>
        <v>-300000</v>
      </c>
      <c r="Y300" s="2">
        <f t="shared" si="117"/>
        <v>-300000</v>
      </c>
      <c r="Z300" s="2">
        <f t="shared" si="117"/>
        <v>-300000</v>
      </c>
      <c r="AA300" s="2">
        <f t="shared" si="117"/>
        <v>-300000</v>
      </c>
      <c r="AB300" s="2">
        <f t="shared" si="117"/>
        <v>-300000</v>
      </c>
      <c r="AC300" s="2">
        <f t="shared" si="117"/>
        <v>-300000</v>
      </c>
      <c r="AD300" s="2">
        <f t="shared" si="117"/>
        <v>-300000</v>
      </c>
      <c r="AE300" s="2">
        <f t="shared" si="117"/>
        <v>-300000</v>
      </c>
      <c r="AF300" s="2">
        <f t="shared" si="117"/>
        <v>-300000</v>
      </c>
      <c r="AG300" s="2">
        <f t="shared" si="117"/>
        <v>-300000</v>
      </c>
      <c r="AH300" s="2">
        <f t="shared" si="117"/>
        <v>-300000</v>
      </c>
      <c r="AI300" s="2">
        <f t="shared" si="117"/>
        <v>-300000</v>
      </c>
      <c r="AJ300" s="2">
        <f t="shared" si="117"/>
        <v>-300000</v>
      </c>
      <c r="AK300" s="2">
        <f t="shared" si="117"/>
        <v>-300000</v>
      </c>
    </row>
    <row r="301" spans="4:38" x14ac:dyDescent="0.25">
      <c r="E301" t="s">
        <v>19</v>
      </c>
      <c r="F301" t="s">
        <v>7</v>
      </c>
      <c r="G301" s="2">
        <f t="shared" si="117"/>
        <v>0</v>
      </c>
      <c r="H301" s="2">
        <f t="shared" si="117"/>
        <v>0</v>
      </c>
      <c r="I301" s="2">
        <f t="shared" si="117"/>
        <v>0</v>
      </c>
      <c r="J301" s="2">
        <f t="shared" si="117"/>
        <v>0</v>
      </c>
      <c r="K301" s="2">
        <f t="shared" si="117"/>
        <v>0</v>
      </c>
      <c r="L301" s="2">
        <f t="shared" si="117"/>
        <v>0</v>
      </c>
      <c r="M301" s="2">
        <f t="shared" si="117"/>
        <v>0</v>
      </c>
      <c r="N301" s="2">
        <f t="shared" si="117"/>
        <v>0</v>
      </c>
      <c r="O301" s="2">
        <f t="shared" si="117"/>
        <v>0</v>
      </c>
      <c r="P301" s="2">
        <f t="shared" si="117"/>
        <v>0</v>
      </c>
      <c r="Q301" s="2">
        <f t="shared" si="117"/>
        <v>0</v>
      </c>
      <c r="R301" s="2">
        <f t="shared" si="117"/>
        <v>0</v>
      </c>
      <c r="S301" s="2">
        <f t="shared" si="117"/>
        <v>0</v>
      </c>
      <c r="T301" s="2">
        <f t="shared" si="117"/>
        <v>0</v>
      </c>
      <c r="U301" s="2">
        <f t="shared" si="117"/>
        <v>0</v>
      </c>
      <c r="V301" s="2">
        <f t="shared" si="117"/>
        <v>0</v>
      </c>
      <c r="W301" s="2">
        <f t="shared" si="117"/>
        <v>0</v>
      </c>
      <c r="X301" s="2">
        <f t="shared" si="117"/>
        <v>0</v>
      </c>
      <c r="Y301" s="2">
        <f t="shared" si="117"/>
        <v>0</v>
      </c>
      <c r="Z301" s="2">
        <f t="shared" si="117"/>
        <v>0</v>
      </c>
      <c r="AA301" s="2">
        <f t="shared" si="117"/>
        <v>0</v>
      </c>
      <c r="AB301" s="2">
        <f t="shared" si="117"/>
        <v>0</v>
      </c>
      <c r="AC301" s="2">
        <f t="shared" si="117"/>
        <v>0</v>
      </c>
      <c r="AD301" s="2">
        <f t="shared" si="117"/>
        <v>0</v>
      </c>
      <c r="AE301" s="2">
        <f t="shared" si="117"/>
        <v>0</v>
      </c>
      <c r="AF301" s="2">
        <f t="shared" si="117"/>
        <v>0</v>
      </c>
      <c r="AG301" s="2">
        <f t="shared" si="117"/>
        <v>0</v>
      </c>
      <c r="AH301" s="2">
        <f t="shared" si="117"/>
        <v>0</v>
      </c>
      <c r="AI301" s="2">
        <f t="shared" si="117"/>
        <v>0</v>
      </c>
      <c r="AJ301" s="2">
        <f t="shared" si="117"/>
        <v>0</v>
      </c>
      <c r="AK301" s="2">
        <f t="shared" si="117"/>
        <v>0</v>
      </c>
    </row>
    <row r="302" spans="4:38" x14ac:dyDescent="0.25">
      <c r="E302" t="s">
        <v>110</v>
      </c>
      <c r="F302" t="s">
        <v>7</v>
      </c>
      <c r="G302" s="2">
        <f t="shared" si="117"/>
        <v>0</v>
      </c>
      <c r="H302" s="2">
        <f t="shared" si="117"/>
        <v>0</v>
      </c>
      <c r="I302" s="2">
        <f t="shared" si="117"/>
        <v>0</v>
      </c>
      <c r="J302" s="2">
        <f t="shared" si="117"/>
        <v>0</v>
      </c>
      <c r="K302" s="2">
        <f t="shared" si="117"/>
        <v>0</v>
      </c>
      <c r="L302" s="2">
        <f t="shared" si="117"/>
        <v>0</v>
      </c>
      <c r="M302" s="2">
        <f t="shared" si="117"/>
        <v>0</v>
      </c>
      <c r="N302" s="2">
        <f t="shared" si="117"/>
        <v>0</v>
      </c>
      <c r="O302" s="2">
        <f t="shared" si="117"/>
        <v>0</v>
      </c>
      <c r="P302" s="2">
        <f t="shared" si="117"/>
        <v>0</v>
      </c>
      <c r="Q302" s="2">
        <f t="shared" si="117"/>
        <v>0</v>
      </c>
      <c r="R302" s="2">
        <f t="shared" si="117"/>
        <v>0</v>
      </c>
      <c r="S302" s="2">
        <f t="shared" si="117"/>
        <v>0</v>
      </c>
      <c r="T302" s="2">
        <f t="shared" si="117"/>
        <v>0</v>
      </c>
      <c r="U302" s="2">
        <f t="shared" si="117"/>
        <v>0</v>
      </c>
      <c r="V302" s="2">
        <f t="shared" si="117"/>
        <v>0</v>
      </c>
      <c r="W302" s="2">
        <f t="shared" si="117"/>
        <v>0</v>
      </c>
      <c r="X302" s="2">
        <f t="shared" si="117"/>
        <v>0</v>
      </c>
      <c r="Y302" s="2">
        <f t="shared" si="117"/>
        <v>0</v>
      </c>
      <c r="Z302" s="2">
        <f t="shared" si="117"/>
        <v>0</v>
      </c>
      <c r="AA302" s="2">
        <f t="shared" si="117"/>
        <v>0</v>
      </c>
      <c r="AB302" s="2">
        <f t="shared" si="117"/>
        <v>0</v>
      </c>
      <c r="AC302" s="2">
        <f t="shared" si="117"/>
        <v>0</v>
      </c>
      <c r="AD302" s="2">
        <f t="shared" si="117"/>
        <v>0</v>
      </c>
      <c r="AE302" s="2">
        <f t="shared" si="117"/>
        <v>0</v>
      </c>
      <c r="AF302" s="2">
        <f t="shared" si="117"/>
        <v>0</v>
      </c>
      <c r="AG302" s="2">
        <f t="shared" si="117"/>
        <v>0</v>
      </c>
      <c r="AH302" s="2">
        <f t="shared" si="117"/>
        <v>0</v>
      </c>
      <c r="AI302" s="2">
        <f t="shared" si="117"/>
        <v>0</v>
      </c>
      <c r="AJ302" s="2">
        <f t="shared" si="117"/>
        <v>0</v>
      </c>
      <c r="AK302" s="2">
        <f t="shared" si="117"/>
        <v>0</v>
      </c>
    </row>
    <row r="303" spans="4:38" x14ac:dyDescent="0.25">
      <c r="E303" t="s">
        <v>11</v>
      </c>
      <c r="F303" t="s">
        <v>7</v>
      </c>
      <c r="G303" s="2">
        <f t="shared" si="117"/>
        <v>0</v>
      </c>
      <c r="H303" s="2">
        <f t="shared" si="117"/>
        <v>43933.962599999999</v>
      </c>
      <c r="I303" s="2">
        <f t="shared" si="117"/>
        <v>90563.054135696977</v>
      </c>
      <c r="J303" s="2">
        <f t="shared" si="117"/>
        <v>140013.86039234564</v>
      </c>
      <c r="K303" s="2">
        <f t="shared" si="117"/>
        <v>192418.35563165927</v>
      </c>
      <c r="L303" s="2">
        <f t="shared" si="117"/>
        <v>247914.12150746342</v>
      </c>
      <c r="M303" s="2">
        <f t="shared" si="117"/>
        <v>306644.57465844473</v>
      </c>
      <c r="N303" s="2">
        <f t="shared" si="117"/>
        <v>368759.20331722137</v>
      </c>
      <c r="O303" s="2">
        <f t="shared" si="117"/>
        <v>434413.81328811916</v>
      </c>
      <c r="P303" s="2">
        <f t="shared" si="117"/>
        <v>503770.7836597042</v>
      </c>
      <c r="Q303" s="2">
        <f t="shared" si="117"/>
        <v>576999.33263231185</v>
      </c>
      <c r="R303" s="2">
        <f t="shared" si="117"/>
        <v>654275.79385555722</v>
      </c>
      <c r="S303" s="2">
        <f t="shared" si="117"/>
        <v>735783.90368611726</v>
      </c>
      <c r="T303" s="2">
        <f t="shared" si="117"/>
        <v>821715.09979197918</v>
      </c>
      <c r="U303" s="2">
        <f t="shared" si="117"/>
        <v>912268.8315458576</v>
      </c>
      <c r="V303" s="2">
        <f t="shared" si="117"/>
        <v>1007652.8826676428</v>
      </c>
      <c r="W303" s="2">
        <f t="shared" si="117"/>
        <v>1108083.7065935445</v>
      </c>
      <c r="X303" s="2">
        <f t="shared" si="117"/>
        <v>1213786.7750681052</v>
      </c>
      <c r="Y303" s="2">
        <f t="shared" si="117"/>
        <v>1324996.9404744627</v>
      </c>
      <c r="Z303" s="2">
        <f t="shared" si="117"/>
        <v>1441958.812438204</v>
      </c>
      <c r="AA303" s="2">
        <f t="shared" si="117"/>
        <v>1564927.1492608637</v>
      </c>
      <c r="AB303" s="2">
        <f t="shared" si="117"/>
        <v>1694167.2647606616</v>
      </c>
      <c r="AC303" s="2">
        <f t="shared" si="117"/>
        <v>1829955.451120411</v>
      </c>
      <c r="AD303" s="2">
        <f t="shared" si="117"/>
        <v>1972579.4183657528</v>
      </c>
      <c r="AE303" s="2">
        <f t="shared" si="117"/>
        <v>2122338.7511209762</v>
      </c>
      <c r="AF303" s="2">
        <f t="shared" si="117"/>
        <v>2279545.383314732</v>
      </c>
      <c r="AG303" s="2">
        <f t="shared" si="117"/>
        <v>2331974.9271309706</v>
      </c>
      <c r="AH303" s="2">
        <f t="shared" si="117"/>
        <v>2385610.3504549828</v>
      </c>
      <c r="AI303" s="2">
        <f t="shared" si="117"/>
        <v>2440479.3885154473</v>
      </c>
      <c r="AJ303" s="2">
        <f t="shared" si="117"/>
        <v>2496610.414451302</v>
      </c>
      <c r="AK303" s="2">
        <f t="shared" si="117"/>
        <v>2554032.4539836817</v>
      </c>
      <c r="AL303" s="2">
        <f t="shared" ref="AL303:AL307" si="118">IF(AF303=0,0,IF($G$15&gt;(AK303/AF303)^(1/5)-1+2%,AK303*(AK303/AF303)^(1/5)/($G$15-((AK303/AF303)^(1/5)-1)),AK303*(1+$G$14)/$G$16))</f>
        <v>81905178.696717843</v>
      </c>
    </row>
    <row r="304" spans="4:38" x14ac:dyDescent="0.25">
      <c r="E304" t="s">
        <v>58</v>
      </c>
      <c r="F304" t="s">
        <v>7</v>
      </c>
      <c r="G304" s="2">
        <f t="shared" si="117"/>
        <v>0</v>
      </c>
      <c r="H304" s="2">
        <f t="shared" si="117"/>
        <v>0</v>
      </c>
      <c r="I304" s="2">
        <f t="shared" si="117"/>
        <v>0</v>
      </c>
      <c r="J304" s="2">
        <f t="shared" si="117"/>
        <v>0</v>
      </c>
      <c r="K304" s="2">
        <f t="shared" si="117"/>
        <v>0</v>
      </c>
      <c r="L304" s="2">
        <f t="shared" si="117"/>
        <v>0</v>
      </c>
      <c r="M304" s="2">
        <f t="shared" si="117"/>
        <v>0</v>
      </c>
      <c r="N304" s="2">
        <f t="shared" si="117"/>
        <v>0</v>
      </c>
      <c r="O304" s="2">
        <f t="shared" si="117"/>
        <v>0</v>
      </c>
      <c r="P304" s="2">
        <f t="shared" si="117"/>
        <v>0</v>
      </c>
      <c r="Q304" s="2">
        <f t="shared" si="117"/>
        <v>0</v>
      </c>
      <c r="R304" s="2">
        <f t="shared" si="117"/>
        <v>0</v>
      </c>
      <c r="S304" s="2">
        <f t="shared" si="117"/>
        <v>0</v>
      </c>
      <c r="T304" s="2">
        <f t="shared" si="117"/>
        <v>0</v>
      </c>
      <c r="U304" s="2">
        <f t="shared" si="117"/>
        <v>0</v>
      </c>
      <c r="V304" s="2">
        <f t="shared" si="117"/>
        <v>0</v>
      </c>
      <c r="W304" s="2">
        <f t="shared" si="117"/>
        <v>0</v>
      </c>
      <c r="X304" s="2">
        <f t="shared" si="117"/>
        <v>0</v>
      </c>
      <c r="Y304" s="2">
        <f t="shared" si="117"/>
        <v>0</v>
      </c>
      <c r="Z304" s="2">
        <f t="shared" si="117"/>
        <v>0</v>
      </c>
      <c r="AA304" s="2">
        <f t="shared" si="117"/>
        <v>0</v>
      </c>
      <c r="AB304" s="2">
        <f t="shared" si="117"/>
        <v>0</v>
      </c>
      <c r="AC304" s="2">
        <f t="shared" si="117"/>
        <v>0</v>
      </c>
      <c r="AD304" s="2">
        <f t="shared" si="117"/>
        <v>0</v>
      </c>
      <c r="AE304" s="2">
        <f t="shared" si="117"/>
        <v>0</v>
      </c>
      <c r="AF304" s="2">
        <f t="shared" si="117"/>
        <v>0</v>
      </c>
      <c r="AG304" s="2">
        <f t="shared" si="117"/>
        <v>0</v>
      </c>
      <c r="AH304" s="2">
        <f t="shared" si="117"/>
        <v>0</v>
      </c>
      <c r="AI304" s="2">
        <f t="shared" si="117"/>
        <v>0</v>
      </c>
      <c r="AJ304" s="2">
        <f t="shared" si="117"/>
        <v>0</v>
      </c>
      <c r="AK304" s="2">
        <f t="shared" si="117"/>
        <v>0</v>
      </c>
      <c r="AL304" s="2">
        <f t="shared" si="118"/>
        <v>0</v>
      </c>
    </row>
    <row r="305" spans="1:38" x14ac:dyDescent="0.25">
      <c r="E305" t="s">
        <v>10</v>
      </c>
      <c r="F305" t="s">
        <v>7</v>
      </c>
      <c r="G305" s="2">
        <f t="shared" si="117"/>
        <v>0</v>
      </c>
      <c r="H305" s="2">
        <f t="shared" si="117"/>
        <v>-35590.86977639587</v>
      </c>
      <c r="I305" s="2">
        <f t="shared" si="117"/>
        <v>-73122.330177843731</v>
      </c>
      <c r="J305" s="2">
        <f t="shared" si="117"/>
        <v>-112672.01708611738</v>
      </c>
      <c r="K305" s="2">
        <f t="shared" si="117"/>
        <v>-154320.23840254618</v>
      </c>
      <c r="L305" s="2">
        <f t="shared" si="117"/>
        <v>-198150.05693183842</v>
      </c>
      <c r="M305" s="2">
        <f t="shared" si="117"/>
        <v>-244247.37566394906</v>
      </c>
      <c r="N305" s="2">
        <f t="shared" si="117"/>
        <v>-292701.02552328771</v>
      </c>
      <c r="O305" s="2">
        <f t="shared" si="117"/>
        <v>-343602.85565681424</v>
      </c>
      <c r="P305" s="2">
        <f t="shared" si="117"/>
        <v>-397047.82633490086</v>
      </c>
      <c r="Q305" s="2">
        <f t="shared" si="117"/>
        <v>-453134.10454126552</v>
      </c>
      <c r="R305" s="2">
        <f t="shared" si="117"/>
        <v>-511963.16233079531</v>
      </c>
      <c r="S305" s="2">
        <f t="shared" si="117"/>
        <v>-573639.87803669821</v>
      </c>
      <c r="T305" s="2">
        <f t="shared" si="117"/>
        <v>-638272.64041113004</v>
      </c>
      <c r="U305" s="2">
        <f t="shared" si="117"/>
        <v>-705973.45578626764</v>
      </c>
      <c r="V305" s="2">
        <f t="shared" si="117"/>
        <v>-776858.05834572553</v>
      </c>
      <c r="W305" s="2">
        <f t="shared" si="117"/>
        <v>-851046.02359925746</v>
      </c>
      <c r="X305" s="2">
        <f t="shared" si="117"/>
        <v>-928660.88515683811</v>
      </c>
      <c r="Y305" s="2">
        <f t="shared" si="117"/>
        <v>-1009830.2549015089</v>
      </c>
      <c r="Z305" s="2">
        <f t="shared" si="117"/>
        <v>-1094685.9466637739</v>
      </c>
      <c r="AA305" s="2">
        <f t="shared" si="117"/>
        <v>-1183364.1035038691</v>
      </c>
      <c r="AB305" s="2">
        <f t="shared" si="117"/>
        <v>-1276005.3287119176</v>
      </c>
      <c r="AC305" s="2">
        <f t="shared" si="117"/>
        <v>-1372754.8206397807</v>
      </c>
      <c r="AD305" s="2">
        <f t="shared" si="117"/>
        <v>-1473762.5114823943</v>
      </c>
      <c r="AE305" s="2">
        <f t="shared" si="117"/>
        <v>-1579183.2101305001</v>
      </c>
      <c r="AF305" s="2">
        <f t="shared" si="117"/>
        <v>-1689176.7492209363</v>
      </c>
      <c r="AG305" s="2">
        <f t="shared" si="117"/>
        <v>-1728027.8144530177</v>
      </c>
      <c r="AH305" s="2">
        <f t="shared" si="117"/>
        <v>-1767772.4541854372</v>
      </c>
      <c r="AI305" s="2">
        <f t="shared" si="117"/>
        <v>-1808431.2206317019</v>
      </c>
      <c r="AJ305" s="2">
        <f t="shared" si="117"/>
        <v>-1850025.138706231</v>
      </c>
      <c r="AK305" s="2">
        <f t="shared" si="117"/>
        <v>-1892575.7168964739</v>
      </c>
      <c r="AL305" s="2">
        <f t="shared" si="118"/>
        <v>-60692945.403921232</v>
      </c>
    </row>
    <row r="306" spans="1:38" x14ac:dyDescent="0.25">
      <c r="E306" t="s">
        <v>48</v>
      </c>
      <c r="F306" t="s">
        <v>7</v>
      </c>
      <c r="G306" s="2">
        <f t="shared" si="117"/>
        <v>0</v>
      </c>
      <c r="H306" s="2">
        <f t="shared" si="117"/>
        <v>0</v>
      </c>
      <c r="I306" s="2">
        <f t="shared" si="117"/>
        <v>0</v>
      </c>
      <c r="J306" s="2">
        <f t="shared" si="117"/>
        <v>0</v>
      </c>
      <c r="K306" s="2">
        <f t="shared" si="117"/>
        <v>0</v>
      </c>
      <c r="L306" s="2">
        <f t="shared" si="117"/>
        <v>0</v>
      </c>
      <c r="M306" s="2">
        <f t="shared" si="117"/>
        <v>0</v>
      </c>
      <c r="N306" s="2">
        <f t="shared" si="117"/>
        <v>0</v>
      </c>
      <c r="O306" s="2">
        <f t="shared" si="117"/>
        <v>0</v>
      </c>
      <c r="P306" s="2">
        <f t="shared" si="117"/>
        <v>0</v>
      </c>
      <c r="Q306" s="2">
        <f t="shared" si="117"/>
        <v>0</v>
      </c>
      <c r="R306" s="2">
        <f t="shared" si="117"/>
        <v>0</v>
      </c>
      <c r="S306" s="2">
        <f t="shared" si="117"/>
        <v>0</v>
      </c>
      <c r="T306" s="2">
        <f t="shared" si="117"/>
        <v>0</v>
      </c>
      <c r="U306" s="2">
        <f t="shared" si="117"/>
        <v>0</v>
      </c>
      <c r="V306" s="2">
        <f t="shared" si="117"/>
        <v>0</v>
      </c>
      <c r="W306" s="2">
        <f t="shared" si="117"/>
        <v>0</v>
      </c>
      <c r="X306" s="2">
        <f t="shared" si="117"/>
        <v>0</v>
      </c>
      <c r="Y306" s="2">
        <f t="shared" si="117"/>
        <v>0</v>
      </c>
      <c r="Z306" s="2">
        <f t="shared" si="117"/>
        <v>0</v>
      </c>
      <c r="AA306" s="2">
        <f t="shared" si="117"/>
        <v>0</v>
      </c>
      <c r="AB306" s="2">
        <f t="shared" si="117"/>
        <v>0</v>
      </c>
      <c r="AC306" s="2">
        <f t="shared" si="117"/>
        <v>0</v>
      </c>
      <c r="AD306" s="2">
        <f t="shared" si="117"/>
        <v>0</v>
      </c>
      <c r="AE306" s="2">
        <f t="shared" si="117"/>
        <v>0</v>
      </c>
      <c r="AF306" s="2">
        <f t="shared" si="117"/>
        <v>0</v>
      </c>
      <c r="AG306" s="2">
        <f t="shared" si="117"/>
        <v>0</v>
      </c>
      <c r="AH306" s="2">
        <f t="shared" si="117"/>
        <v>0</v>
      </c>
      <c r="AI306" s="2">
        <f t="shared" si="117"/>
        <v>0</v>
      </c>
      <c r="AJ306" s="2">
        <f t="shared" si="117"/>
        <v>0</v>
      </c>
      <c r="AK306" s="2">
        <f t="shared" si="117"/>
        <v>0</v>
      </c>
      <c r="AL306" s="2">
        <f t="shared" si="118"/>
        <v>0</v>
      </c>
    </row>
    <row r="307" spans="1:38" x14ac:dyDescent="0.25">
      <c r="E307" t="s">
        <v>49</v>
      </c>
      <c r="F307" t="s">
        <v>7</v>
      </c>
      <c r="G307" s="2">
        <f t="shared" si="117"/>
        <v>0</v>
      </c>
      <c r="H307" s="2">
        <f t="shared" si="117"/>
        <v>0</v>
      </c>
      <c r="I307" s="2">
        <f t="shared" si="117"/>
        <v>0</v>
      </c>
      <c r="J307" s="2">
        <f t="shared" si="117"/>
        <v>0</v>
      </c>
      <c r="K307" s="2">
        <f t="shared" si="117"/>
        <v>0</v>
      </c>
      <c r="L307" s="2">
        <f t="shared" si="117"/>
        <v>0</v>
      </c>
      <c r="M307" s="2">
        <f t="shared" si="117"/>
        <v>0</v>
      </c>
      <c r="N307" s="2">
        <f t="shared" si="117"/>
        <v>0</v>
      </c>
      <c r="O307" s="2">
        <f t="shared" si="117"/>
        <v>0</v>
      </c>
      <c r="P307" s="2">
        <f t="shared" si="117"/>
        <v>0</v>
      </c>
      <c r="Q307" s="2">
        <f t="shared" si="117"/>
        <v>0</v>
      </c>
      <c r="R307" s="2">
        <f t="shared" si="117"/>
        <v>0</v>
      </c>
      <c r="S307" s="2">
        <f t="shared" si="117"/>
        <v>0</v>
      </c>
      <c r="T307" s="2">
        <f t="shared" si="117"/>
        <v>0</v>
      </c>
      <c r="U307" s="2">
        <f t="shared" si="117"/>
        <v>0</v>
      </c>
      <c r="V307" s="2">
        <f t="shared" si="117"/>
        <v>0</v>
      </c>
      <c r="W307" s="2">
        <f t="shared" si="117"/>
        <v>0</v>
      </c>
      <c r="X307" s="2">
        <f t="shared" si="117"/>
        <v>0</v>
      </c>
      <c r="Y307" s="2">
        <f t="shared" si="117"/>
        <v>0</v>
      </c>
      <c r="Z307" s="2">
        <f t="shared" si="117"/>
        <v>0</v>
      </c>
      <c r="AA307" s="2">
        <f t="shared" si="117"/>
        <v>0</v>
      </c>
      <c r="AB307" s="2">
        <f t="shared" si="117"/>
        <v>0</v>
      </c>
      <c r="AC307" s="2">
        <f t="shared" si="117"/>
        <v>0</v>
      </c>
      <c r="AD307" s="2">
        <f t="shared" si="117"/>
        <v>0</v>
      </c>
      <c r="AE307" s="2">
        <f t="shared" si="117"/>
        <v>0</v>
      </c>
      <c r="AF307" s="2">
        <f t="shared" si="117"/>
        <v>0</v>
      </c>
      <c r="AG307" s="2">
        <f t="shared" si="117"/>
        <v>0</v>
      </c>
      <c r="AH307" s="2">
        <f t="shared" si="117"/>
        <v>0</v>
      </c>
      <c r="AI307" s="2">
        <f t="shared" si="117"/>
        <v>0</v>
      </c>
      <c r="AJ307" s="2">
        <f t="shared" si="117"/>
        <v>0</v>
      </c>
      <c r="AK307" s="2">
        <f t="shared" si="117"/>
        <v>0</v>
      </c>
      <c r="AL307" s="2">
        <f t="shared" si="118"/>
        <v>0</v>
      </c>
    </row>
    <row r="308" spans="1:38" x14ac:dyDescent="0.25">
      <c r="E308" t="s">
        <v>20</v>
      </c>
      <c r="F308" t="s">
        <v>7</v>
      </c>
      <c r="G308" s="2">
        <f t="shared" ref="G308:AK308" ca="1" si="119">G297</f>
        <v>0</v>
      </c>
      <c r="H308" s="2">
        <f t="shared" ca="1" si="119"/>
        <v>0</v>
      </c>
      <c r="I308" s="2">
        <f t="shared" ca="1" si="119"/>
        <v>0</v>
      </c>
      <c r="J308" s="2">
        <f t="shared" ca="1" si="119"/>
        <v>0</v>
      </c>
      <c r="K308" s="2">
        <f t="shared" ca="1" si="119"/>
        <v>-1277000.2641468144</v>
      </c>
      <c r="L308" s="2">
        <f t="shared" ca="1" si="119"/>
        <v>-1307972.0428513137</v>
      </c>
      <c r="M308" s="2">
        <f t="shared" ca="1" si="119"/>
        <v>-38518.107663023467</v>
      </c>
      <c r="N308" s="2">
        <f t="shared" ca="1" si="119"/>
        <v>-40912.015482824994</v>
      </c>
      <c r="O308" s="2">
        <f t="shared" ca="1" si="119"/>
        <v>-45610.93688920603</v>
      </c>
      <c r="P308" s="2">
        <f t="shared" ca="1" si="119"/>
        <v>-48336.720564252755</v>
      </c>
      <c r="Q308" s="2">
        <f t="shared" ca="1" si="119"/>
        <v>-42745.118317627821</v>
      </c>
      <c r="R308" s="2">
        <f t="shared" ca="1" si="119"/>
        <v>-47439.900994097174</v>
      </c>
      <c r="S308" s="2">
        <f t="shared" ca="1" si="119"/>
        <v>-52554.164302544399</v>
      </c>
      <c r="T308" s="2">
        <f t="shared" ca="1" si="119"/>
        <v>-58112.887169089146</v>
      </c>
      <c r="U308" s="2">
        <f t="shared" ca="1" si="119"/>
        <v>-64142.367721033923</v>
      </c>
      <c r="V308" s="2">
        <f t="shared" ca="1" si="119"/>
        <v>-70670.287012629473</v>
      </c>
      <c r="W308" s="2">
        <f t="shared" ca="1" si="119"/>
        <v>-77725.775608081196</v>
      </c>
      <c r="X308" s="2">
        <f t="shared" ca="1" si="119"/>
        <v>-85339.483141822115</v>
      </c>
      <c r="Y308" s="2">
        <f t="shared" ca="1" si="119"/>
        <v>-93543.650980854727</v>
      </c>
      <c r="Z308" s="2">
        <f t="shared" ca="1" si="119"/>
        <v>-102372.18811893214</v>
      </c>
      <c r="AA308" s="2">
        <f t="shared" ca="1" si="119"/>
        <v>-111860.75043750049</v>
      </c>
      <c r="AB308" s="2">
        <f t="shared" ca="1" si="119"/>
        <v>-122046.82347368143</v>
      </c>
      <c r="AC308" s="2">
        <f t="shared" ca="1" si="119"/>
        <v>-132969.80884113311</v>
      </c>
      <c r="AD308" s="2">
        <f t="shared" ca="1" si="119"/>
        <v>-144671.11445540568</v>
      </c>
      <c r="AE308" s="2">
        <f t="shared" ca="1" si="119"/>
        <v>-157194.24872139699</v>
      </c>
      <c r="AF308" s="2">
        <f t="shared" ca="1" si="119"/>
        <v>-170584.91884675669</v>
      </c>
      <c r="AG308" s="2">
        <f t="shared" ca="1" si="119"/>
        <v>-19147.158733669483</v>
      </c>
      <c r="AH308" s="2">
        <f t="shared" ca="1" si="119"/>
        <v>-22189.393811147285</v>
      </c>
      <c r="AI308" s="2">
        <f t="shared" ca="1" si="119"/>
        <v>-25327.475295407206</v>
      </c>
      <c r="AJ308" s="2">
        <f t="shared" ca="1" si="119"/>
        <v>-28563.607653804891</v>
      </c>
      <c r="AK308" s="2">
        <f t="shared" ca="1" si="119"/>
        <v>-31900.046056445943</v>
      </c>
      <c r="AL308" s="2">
        <f ca="1">IF(AF308=0,0,IF($G$15&gt;(AK308/AF308)^(1/5)-1+2%,AK308*(AK308/AF308)^(1/5)/($G$15-((AK308/AF308)^(1/5)-1)),AK308*(1+$G$14)/$G$16))</f>
        <v>-67134.403798079336</v>
      </c>
    </row>
    <row r="309" spans="1:38" x14ac:dyDescent="0.25">
      <c r="E309" t="s">
        <v>174</v>
      </c>
      <c r="F309" t="s">
        <v>7</v>
      </c>
      <c r="G309" s="2">
        <f ca="1">-$G$17*G308</f>
        <v>0</v>
      </c>
      <c r="H309" s="2">
        <f t="shared" ref="H309:AK309" ca="1" si="120">-$G$17*H308</f>
        <v>0</v>
      </c>
      <c r="I309" s="2">
        <f t="shared" ca="1" si="120"/>
        <v>0</v>
      </c>
      <c r="J309" s="2">
        <f t="shared" ca="1" si="120"/>
        <v>0</v>
      </c>
      <c r="K309" s="2">
        <f t="shared" ca="1" si="120"/>
        <v>638500.13207340718</v>
      </c>
      <c r="L309" s="2">
        <f t="shared" ca="1" si="120"/>
        <v>653986.02142565686</v>
      </c>
      <c r="M309" s="2">
        <f t="shared" ca="1" si="120"/>
        <v>19259.053831511734</v>
      </c>
      <c r="N309" s="2">
        <f t="shared" ca="1" si="120"/>
        <v>20456.007741412497</v>
      </c>
      <c r="O309" s="2">
        <f t="shared" ca="1" si="120"/>
        <v>22805.468444603015</v>
      </c>
      <c r="P309" s="2">
        <f t="shared" ca="1" si="120"/>
        <v>24168.360282126378</v>
      </c>
      <c r="Q309" s="2">
        <f t="shared" ca="1" si="120"/>
        <v>21372.55915881391</v>
      </c>
      <c r="R309" s="2">
        <f t="shared" ca="1" si="120"/>
        <v>23719.950497048587</v>
      </c>
      <c r="S309" s="2">
        <f t="shared" ca="1" si="120"/>
        <v>26277.0821512722</v>
      </c>
      <c r="T309" s="2">
        <f t="shared" ca="1" si="120"/>
        <v>29056.443584544573</v>
      </c>
      <c r="U309" s="2">
        <f t="shared" ca="1" si="120"/>
        <v>32071.183860516961</v>
      </c>
      <c r="V309" s="2">
        <f t="shared" ca="1" si="120"/>
        <v>35335.143506314736</v>
      </c>
      <c r="W309" s="2">
        <f t="shared" ca="1" si="120"/>
        <v>38862.887804040598</v>
      </c>
      <c r="X309" s="2">
        <f t="shared" ca="1" si="120"/>
        <v>42669.741570911057</v>
      </c>
      <c r="Y309" s="2">
        <f t="shared" ca="1" si="120"/>
        <v>46771.825490427364</v>
      </c>
      <c r="Z309" s="2">
        <f t="shared" ca="1" si="120"/>
        <v>51186.094059466071</v>
      </c>
      <c r="AA309" s="2">
        <f t="shared" ca="1" si="120"/>
        <v>55930.375218750247</v>
      </c>
      <c r="AB309" s="2">
        <f t="shared" ca="1" si="120"/>
        <v>61023.411736840717</v>
      </c>
      <c r="AC309" s="2">
        <f t="shared" ca="1" si="120"/>
        <v>66484.904420566556</v>
      </c>
      <c r="AD309" s="2">
        <f t="shared" ca="1" si="120"/>
        <v>72335.55722770284</v>
      </c>
      <c r="AE309" s="2">
        <f t="shared" ca="1" si="120"/>
        <v>78597.124360698494</v>
      </c>
      <c r="AF309" s="2">
        <f t="shared" ca="1" si="120"/>
        <v>85292.459423378343</v>
      </c>
      <c r="AG309" s="2">
        <f t="shared" ca="1" si="120"/>
        <v>9573.5793668347414</v>
      </c>
      <c r="AH309" s="2">
        <f t="shared" ca="1" si="120"/>
        <v>11094.696905573643</v>
      </c>
      <c r="AI309" s="2">
        <f t="shared" ca="1" si="120"/>
        <v>12663.737647703603</v>
      </c>
      <c r="AJ309" s="2">
        <f t="shared" ca="1" si="120"/>
        <v>14281.803826902446</v>
      </c>
      <c r="AK309" s="2">
        <f t="shared" ca="1" si="120"/>
        <v>15950.023028222971</v>
      </c>
      <c r="AL309" s="2">
        <f t="shared" ref="AL309" ca="1" si="121">IF(AF309=0,0,IF($G$15&gt;(AK309/AF309)^(1/5)-1+2%,AK309*(AK309/AF309)^(1/5)/($G$15-((AK309/AF309)^(1/5)-1)),AK309*(1+$G$14)/$G$16))</f>
        <v>33567.201899039668</v>
      </c>
    </row>
    <row r="310" spans="1:38" x14ac:dyDescent="0.25">
      <c r="E310" t="s">
        <v>23</v>
      </c>
      <c r="F310" t="s">
        <v>7</v>
      </c>
      <c r="G310" s="2">
        <f t="shared" ref="G310:AL310" ca="1" si="122">SUM(G300:G309)</f>
        <v>-12119871.520000003</v>
      </c>
      <c r="H310" s="2">
        <f t="shared" ca="1" si="122"/>
        <v>-1522906.9071763959</v>
      </c>
      <c r="I310" s="2">
        <f t="shared" ca="1" si="122"/>
        <v>-5243859.2760421466</v>
      </c>
      <c r="J310" s="2">
        <f t="shared" ca="1" si="122"/>
        <v>-2406658.1566937719</v>
      </c>
      <c r="K310" s="2">
        <f t="shared" ca="1" si="122"/>
        <v>-1986152.0148442942</v>
      </c>
      <c r="L310" s="2">
        <f t="shared" ca="1" si="122"/>
        <v>-974221.95685003197</v>
      </c>
      <c r="M310" s="2">
        <f t="shared" ca="1" si="122"/>
        <v>-358111.85483701603</v>
      </c>
      <c r="N310" s="2">
        <f t="shared" ca="1" si="122"/>
        <v>-470647.82994747884</v>
      </c>
      <c r="O310" s="2">
        <f t="shared" ca="1" si="122"/>
        <v>68005.489186701903</v>
      </c>
      <c r="P310" s="2">
        <f t="shared" ca="1" si="122"/>
        <v>-537445.40295732301</v>
      </c>
      <c r="Q310" s="2">
        <f t="shared" ca="1" si="122"/>
        <v>-2835007.3310677675</v>
      </c>
      <c r="R310" s="2">
        <f t="shared" ca="1" si="122"/>
        <v>-181407.31897228668</v>
      </c>
      <c r="S310" s="2">
        <f t="shared" ca="1" si="122"/>
        <v>-164133.05650185316</v>
      </c>
      <c r="T310" s="2">
        <f t="shared" ca="1" si="122"/>
        <v>-145613.98420369541</v>
      </c>
      <c r="U310" s="2">
        <f t="shared" ca="1" si="122"/>
        <v>-125775.80810092701</v>
      </c>
      <c r="V310" s="2">
        <f t="shared" ca="1" si="122"/>
        <v>-104540.31918439748</v>
      </c>
      <c r="W310" s="2">
        <f t="shared" ca="1" si="122"/>
        <v>-81825.204809753603</v>
      </c>
      <c r="X310" s="2">
        <f t="shared" ca="1" si="122"/>
        <v>-57543.851659643966</v>
      </c>
      <c r="Y310" s="2">
        <f t="shared" ca="1" si="122"/>
        <v>-31605.139917473585</v>
      </c>
      <c r="Z310" s="2">
        <f t="shared" ca="1" si="122"/>
        <v>-3913.2282850359697</v>
      </c>
      <c r="AA310" s="2">
        <f t="shared" ca="1" si="122"/>
        <v>25632.670538244267</v>
      </c>
      <c r="AB310" s="2">
        <f t="shared" ca="1" si="122"/>
        <v>57138.524311903297</v>
      </c>
      <c r="AC310" s="2">
        <f t="shared" ca="1" si="122"/>
        <v>90715.726060063767</v>
      </c>
      <c r="AD310" s="2">
        <f t="shared" ca="1" si="122"/>
        <v>126481.34965565565</v>
      </c>
      <c r="AE310" s="2">
        <f t="shared" ca="1" si="122"/>
        <v>164558.41662977752</v>
      </c>
      <c r="AF310" s="2">
        <f t="shared" ca="1" si="122"/>
        <v>205076.17467041733</v>
      </c>
      <c r="AG310" s="2">
        <f t="shared" ca="1" si="122"/>
        <v>294373.5333111182</v>
      </c>
      <c r="AH310" s="2">
        <f t="shared" ca="1" si="122"/>
        <v>306743.199363972</v>
      </c>
      <c r="AI310" s="2">
        <f t="shared" ca="1" si="122"/>
        <v>319384.43023604178</v>
      </c>
      <c r="AJ310" s="2">
        <f t="shared" ca="1" si="122"/>
        <v>332303.47191816859</v>
      </c>
      <c r="AK310" s="2">
        <f t="shared" ca="1" si="122"/>
        <v>345506.71405898489</v>
      </c>
      <c r="AL310" s="2">
        <f t="shared" ca="1" si="122"/>
        <v>21178666.090897571</v>
      </c>
    </row>
    <row r="311" spans="1:38" x14ac:dyDescent="0.25">
      <c r="E311" t="s">
        <v>31</v>
      </c>
      <c r="F311" t="s">
        <v>7</v>
      </c>
      <c r="G311" s="2">
        <f ca="1">NPV($G$15,H310:AL310)+G310</f>
        <v>-21057084.930037692</v>
      </c>
    </row>
    <row r="313" spans="1:38" x14ac:dyDescent="0.25">
      <c r="E313" t="s">
        <v>13</v>
      </c>
      <c r="F313" t="s">
        <v>7</v>
      </c>
      <c r="G313" s="2">
        <f t="shared" ref="G313:AK313" ca="1" si="123">G285</f>
        <v>3784331.2471536575</v>
      </c>
      <c r="H313" s="2">
        <f t="shared" ca="1" si="123"/>
        <v>3871370.8658381915</v>
      </c>
      <c r="I313" s="2">
        <f t="shared" ca="1" si="123"/>
        <v>3960412.3957524695</v>
      </c>
      <c r="J313" s="2">
        <f t="shared" ca="1" si="123"/>
        <v>4051501.8808547761</v>
      </c>
      <c r="K313" s="2">
        <f t="shared" ca="1" si="123"/>
        <v>4144686.4241144354</v>
      </c>
      <c r="L313" s="2">
        <f t="shared" ca="1" si="123"/>
        <v>4240014.2118690675</v>
      </c>
      <c r="M313" s="2">
        <f t="shared" ca="1" si="123"/>
        <v>0</v>
      </c>
      <c r="N313" s="2">
        <f t="shared" ca="1" si="123"/>
        <v>0</v>
      </c>
      <c r="O313" s="2">
        <f t="shared" ca="1" si="123"/>
        <v>0</v>
      </c>
      <c r="P313" s="2">
        <f t="shared" ca="1" si="123"/>
        <v>0</v>
      </c>
      <c r="Q313" s="2">
        <f t="shared" ca="1" si="123"/>
        <v>0</v>
      </c>
      <c r="R313" s="2">
        <f t="shared" ca="1" si="123"/>
        <v>0</v>
      </c>
      <c r="S313" s="2">
        <f t="shared" ca="1" si="123"/>
        <v>0</v>
      </c>
      <c r="T313" s="2">
        <f t="shared" ca="1" si="123"/>
        <v>0</v>
      </c>
      <c r="U313" s="2">
        <f t="shared" ca="1" si="123"/>
        <v>0</v>
      </c>
      <c r="V313" s="2">
        <f t="shared" ca="1" si="123"/>
        <v>0</v>
      </c>
      <c r="W313" s="2">
        <f t="shared" ca="1" si="123"/>
        <v>0</v>
      </c>
      <c r="X313" s="2">
        <f t="shared" ca="1" si="123"/>
        <v>0</v>
      </c>
      <c r="Y313" s="2">
        <f t="shared" ca="1" si="123"/>
        <v>0</v>
      </c>
      <c r="Z313" s="2">
        <f t="shared" ca="1" si="123"/>
        <v>0</v>
      </c>
      <c r="AA313" s="2">
        <f t="shared" ca="1" si="123"/>
        <v>0</v>
      </c>
      <c r="AB313" s="2">
        <f t="shared" ca="1" si="123"/>
        <v>0</v>
      </c>
      <c r="AC313" s="2">
        <f t="shared" ca="1" si="123"/>
        <v>0</v>
      </c>
      <c r="AD313" s="2">
        <f t="shared" ca="1" si="123"/>
        <v>0</v>
      </c>
      <c r="AE313" s="2">
        <f t="shared" ca="1" si="123"/>
        <v>0</v>
      </c>
      <c r="AF313" s="2">
        <f t="shared" ca="1" si="123"/>
        <v>0</v>
      </c>
      <c r="AG313" s="2">
        <f t="shared" ca="1" si="123"/>
        <v>0</v>
      </c>
      <c r="AH313" s="2">
        <f t="shared" ca="1" si="123"/>
        <v>0</v>
      </c>
      <c r="AI313" s="2">
        <f t="shared" ca="1" si="123"/>
        <v>0</v>
      </c>
      <c r="AJ313" s="2">
        <f t="shared" ca="1" si="123"/>
        <v>0</v>
      </c>
      <c r="AK313" s="2">
        <f t="shared" ca="1" si="123"/>
        <v>0</v>
      </c>
    </row>
    <row r="314" spans="1:38" x14ac:dyDescent="0.25">
      <c r="E314" t="s">
        <v>24</v>
      </c>
      <c r="F314" t="s">
        <v>7</v>
      </c>
      <c r="G314" s="2">
        <f ca="1">NPV($G$15,H313:AK313)+G313</f>
        <v>21057084.9300377</v>
      </c>
    </row>
    <row r="315" spans="1:38" x14ac:dyDescent="0.25">
      <c r="E315" s="4" t="s">
        <v>34</v>
      </c>
      <c r="F315" s="4"/>
      <c r="G315" s="5" t="str">
        <f ca="1">IF(G311&gt;0,"N/A",IF(ABS(G311+G314)&gt;1,"Error","OK"))</f>
        <v>OK</v>
      </c>
    </row>
    <row r="318" spans="1:38" x14ac:dyDescent="0.25">
      <c r="C318" s="1" t="s">
        <v>111</v>
      </c>
    </row>
    <row r="319" spans="1:38" x14ac:dyDescent="0.25">
      <c r="E319" t="s">
        <v>117</v>
      </c>
      <c r="F319" t="s">
        <v>118</v>
      </c>
    </row>
    <row r="320" spans="1:38" x14ac:dyDescent="0.25">
      <c r="A320" s="15">
        <f>'Notes &amp; Assumptions'!A68</f>
        <v>55</v>
      </c>
      <c r="E320" s="20" t="s">
        <v>112</v>
      </c>
      <c r="F320" s="20" t="s">
        <v>120</v>
      </c>
    </row>
    <row r="321" spans="5:6" x14ac:dyDescent="0.25">
      <c r="E321" s="20" t="s">
        <v>113</v>
      </c>
      <c r="F321" s="20" t="s">
        <v>121</v>
      </c>
    </row>
    <row r="322" spans="5:6" x14ac:dyDescent="0.25">
      <c r="E322" s="20" t="s">
        <v>114</v>
      </c>
      <c r="F322" s="20" t="s">
        <v>122</v>
      </c>
    </row>
  </sheetData>
  <mergeCells count="1">
    <mergeCell ref="G4:H4"/>
  </mergeCells>
  <dataValidations disablePrompts="1" count="1">
    <dataValidation type="list" showInputMessage="1" showErrorMessage="1" sqref="G4" xr:uid="{00000000-0002-0000-0100-000000000000}">
      <formula1>$E$320:$E$322</formula1>
    </dataValidation>
  </dataValidations>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workbookViewId="0">
      <selection activeCell="J4" sqref="J4"/>
    </sheetView>
  </sheetViews>
  <sheetFormatPr defaultRowHeight="15" x14ac:dyDescent="0.25"/>
  <cols>
    <col min="1" max="9" width="11.625" style="31" customWidth="1"/>
    <col min="10" max="11" width="9" style="31"/>
    <col min="12" max="16384" width="9" style="39"/>
  </cols>
  <sheetData>
    <row r="1" spans="1:13" s="31" customFormat="1" x14ac:dyDescent="0.25">
      <c r="A1" s="30" t="s">
        <v>0</v>
      </c>
      <c r="B1" s="30" t="s">
        <v>175</v>
      </c>
      <c r="C1" s="30" t="s">
        <v>176</v>
      </c>
      <c r="D1" s="30" t="s">
        <v>17</v>
      </c>
      <c r="E1" s="30" t="s">
        <v>177</v>
      </c>
      <c r="F1" s="30" t="s">
        <v>178</v>
      </c>
      <c r="G1" s="30" t="s">
        <v>179</v>
      </c>
      <c r="H1" s="30" t="s">
        <v>180</v>
      </c>
      <c r="I1" s="30" t="s">
        <v>176</v>
      </c>
    </row>
    <row r="2" spans="1:13" s="31" customFormat="1" x14ac:dyDescent="0.25">
      <c r="A2" s="32">
        <v>0</v>
      </c>
      <c r="B2" s="47">
        <v>3764</v>
      </c>
      <c r="C2" s="48">
        <v>2327</v>
      </c>
      <c r="D2" s="33">
        <f>B2*C2</f>
        <v>8758828</v>
      </c>
      <c r="E2" s="32"/>
      <c r="F2" s="32"/>
      <c r="G2" s="32"/>
      <c r="H2" s="34">
        <v>1</v>
      </c>
      <c r="I2" s="35">
        <f>C2*H2</f>
        <v>2327</v>
      </c>
      <c r="J2" s="45" t="s">
        <v>214</v>
      </c>
      <c r="K2" s="46"/>
      <c r="L2" s="46"/>
      <c r="M2" s="46"/>
    </row>
    <row r="3" spans="1:13" s="31" customFormat="1" x14ac:dyDescent="0.25">
      <c r="A3" s="31">
        <f>A2+1</f>
        <v>1</v>
      </c>
      <c r="B3" s="37">
        <f>B2+E3*F3</f>
        <v>3779</v>
      </c>
      <c r="C3" s="38">
        <f>D3/B3</f>
        <v>2319.3789362265147</v>
      </c>
      <c r="D3" s="38">
        <f>D2+(E3*F3)*G3</f>
        <v>8764933</v>
      </c>
      <c r="E3" s="42">
        <f>'Equity - exc tax &amp; depn'!H90</f>
        <v>120</v>
      </c>
      <c r="F3" s="43">
        <f>'Equity - exc tax &amp; depn'!N95/1000</f>
        <v>0.125</v>
      </c>
      <c r="G3" s="48">
        <v>407</v>
      </c>
      <c r="H3" s="44">
        <f>H2*(1+'Equity - exc tax &amp; depn'!$G$14)</f>
        <v>1.0229999999999999</v>
      </c>
      <c r="I3" s="36">
        <f t="shared" ref="I3:I32" si="0">C3*H3</f>
        <v>2372.7246517597246</v>
      </c>
    </row>
    <row r="4" spans="1:13" s="31" customFormat="1" x14ac:dyDescent="0.25">
      <c r="A4" s="31">
        <f t="shared" ref="A4:A32" si="1">A3+1</f>
        <v>2</v>
      </c>
      <c r="B4" s="37">
        <f t="shared" ref="B4:B32" si="2">B3+E4*F4</f>
        <v>3794.2249999999999</v>
      </c>
      <c r="C4" s="38">
        <f t="shared" ref="C4:C32" si="3">D4/B4</f>
        <v>2311.7051769465438</v>
      </c>
      <c r="D4" s="38">
        <f t="shared" ref="D4:D32" si="4">D3+(E4*F4)*G4</f>
        <v>8771129.5749999993</v>
      </c>
      <c r="E4" s="42">
        <f>'Equity - exc tax &amp; depn'!I90</f>
        <v>121.79999999999998</v>
      </c>
      <c r="F4" s="31">
        <f>F3</f>
        <v>0.125</v>
      </c>
      <c r="G4" s="38">
        <f>G3</f>
        <v>407</v>
      </c>
      <c r="H4" s="44">
        <f>H3*(1+'Equity - exc tax &amp; depn'!$G$14)</f>
        <v>1.0465289999999998</v>
      </c>
      <c r="I4" s="36">
        <f t="shared" si="0"/>
        <v>2419.2665071246893</v>
      </c>
    </row>
    <row r="5" spans="1:13" s="31" customFormat="1" x14ac:dyDescent="0.25">
      <c r="A5" s="31">
        <f t="shared" si="1"/>
        <v>3</v>
      </c>
      <c r="B5" s="37">
        <f t="shared" si="2"/>
        <v>3809.678375</v>
      </c>
      <c r="C5" s="38">
        <f t="shared" si="3"/>
        <v>2303.9790330397636</v>
      </c>
      <c r="D5" s="38">
        <f t="shared" si="4"/>
        <v>8777419.0986249987</v>
      </c>
      <c r="E5" s="42">
        <f>'Equity - exc tax &amp; depn'!J90</f>
        <v>123.62699999999997</v>
      </c>
      <c r="F5" s="31">
        <f t="shared" ref="F5:F32" si="5">F4</f>
        <v>0.125</v>
      </c>
      <c r="G5" s="38">
        <f t="shared" ref="G5:G32" si="6">G4</f>
        <v>407</v>
      </c>
      <c r="H5" s="44">
        <f>H4*(1+'Equity - exc tax &amp; depn'!$G$14)</f>
        <v>1.0705991669999997</v>
      </c>
      <c r="I5" s="36">
        <f t="shared" si="0"/>
        <v>2466.6380335578356</v>
      </c>
    </row>
    <row r="6" spans="1:13" s="31" customFormat="1" x14ac:dyDescent="0.25">
      <c r="A6" s="31">
        <f t="shared" si="1"/>
        <v>4</v>
      </c>
      <c r="B6" s="37">
        <f t="shared" si="2"/>
        <v>3825.3635506249998</v>
      </c>
      <c r="C6" s="38">
        <f t="shared" si="3"/>
        <v>2296.2008313351675</v>
      </c>
      <c r="D6" s="38">
        <f t="shared" si="4"/>
        <v>8783802.9651043732</v>
      </c>
      <c r="E6" s="42">
        <f>'Equity - exc tax &amp; depn'!K90</f>
        <v>125.48140499999995</v>
      </c>
      <c r="F6" s="31">
        <f t="shared" si="5"/>
        <v>0.125</v>
      </c>
      <c r="G6" s="38">
        <f t="shared" si="6"/>
        <v>407</v>
      </c>
      <c r="H6" s="44">
        <f>H5*(1+'Equity - exc tax &amp; depn'!$G$14)</f>
        <v>1.0952229478409996</v>
      </c>
      <c r="I6" s="36">
        <f t="shared" si="0"/>
        <v>2514.8518433298564</v>
      </c>
    </row>
    <row r="7" spans="1:13" s="31" customFormat="1" x14ac:dyDescent="0.25">
      <c r="A7" s="31">
        <f t="shared" si="1"/>
        <v>5</v>
      </c>
      <c r="B7" s="37">
        <f t="shared" si="2"/>
        <v>3841.2840038843747</v>
      </c>
      <c r="C7" s="38">
        <f t="shared" si="3"/>
        <v>2288.3709146972856</v>
      </c>
      <c r="D7" s="38">
        <f t="shared" si="4"/>
        <v>8790282.5895809382</v>
      </c>
      <c r="E7" s="42">
        <f>'Equity - exc tax &amp; depn'!L90</f>
        <v>127.36362607499994</v>
      </c>
      <c r="F7" s="31">
        <f t="shared" si="5"/>
        <v>0.125</v>
      </c>
      <c r="G7" s="38">
        <f t="shared" si="6"/>
        <v>407</v>
      </c>
      <c r="H7" s="44">
        <f>H6*(1+'Equity - exc tax &amp; depn'!$G$14)</f>
        <v>1.1204130756413424</v>
      </c>
      <c r="I7" s="36">
        <f t="shared" si="0"/>
        <v>2563.9206947441776</v>
      </c>
    </row>
    <row r="8" spans="1:13" s="31" customFormat="1" x14ac:dyDescent="0.25">
      <c r="A8" s="31">
        <f t="shared" si="1"/>
        <v>6</v>
      </c>
      <c r="B8" s="37">
        <f t="shared" si="2"/>
        <v>3857.4432639426404</v>
      </c>
      <c r="C8" s="38">
        <f t="shared" si="3"/>
        <v>2280.4896421039002</v>
      </c>
      <c r="D8" s="38">
        <f t="shared" si="4"/>
        <v>8796859.4084246531</v>
      </c>
      <c r="E8" s="42">
        <f>'Equity - exc tax &amp; depn'!M90</f>
        <v>129.27408046612493</v>
      </c>
      <c r="F8" s="31">
        <f t="shared" si="5"/>
        <v>0.125</v>
      </c>
      <c r="G8" s="38">
        <f t="shared" si="6"/>
        <v>407</v>
      </c>
      <c r="H8" s="44">
        <f>H7*(1+'Equity - exc tax &amp; depn'!$G$14)</f>
        <v>1.1461825763810931</v>
      </c>
      <c r="I8" s="36">
        <f t="shared" si="0"/>
        <v>2613.8574933970453</v>
      </c>
    </row>
    <row r="9" spans="1:13" s="31" customFormat="1" x14ac:dyDescent="0.25">
      <c r="A9" s="31">
        <f t="shared" si="1"/>
        <v>7</v>
      </c>
      <c r="B9" s="37">
        <f t="shared" si="2"/>
        <v>3873.8449129017799</v>
      </c>
      <c r="C9" s="38">
        <f t="shared" si="3"/>
        <v>2272.5573887150176</v>
      </c>
      <c r="D9" s="38">
        <f t="shared" si="4"/>
        <v>8803534.8795510232</v>
      </c>
      <c r="E9" s="42">
        <f>'Equity - exc tax &amp; depn'!N90</f>
        <v>131.2131916731168</v>
      </c>
      <c r="F9" s="31">
        <f t="shared" si="5"/>
        <v>0.125</v>
      </c>
      <c r="G9" s="38">
        <f t="shared" si="6"/>
        <v>407</v>
      </c>
      <c r="H9" s="44">
        <f>H8*(1+'Equity - exc tax &amp; depn'!$G$14)</f>
        <v>1.1725447756378582</v>
      </c>
      <c r="I9" s="36">
        <f t="shared" si="0"/>
        <v>2664.675293475007</v>
      </c>
    </row>
    <row r="10" spans="1:13" s="31" customFormat="1" x14ac:dyDescent="0.25">
      <c r="A10" s="31">
        <f t="shared" si="1"/>
        <v>8</v>
      </c>
      <c r="B10" s="37">
        <f t="shared" si="2"/>
        <v>3890.4925865953064</v>
      </c>
      <c r="C10" s="38">
        <f t="shared" si="3"/>
        <v>2264.5745459328764</v>
      </c>
      <c r="D10" s="38">
        <f t="shared" si="4"/>
        <v>8810310.4827442877</v>
      </c>
      <c r="E10" s="42">
        <f>'Equity - exc tax &amp; depn'!O90</f>
        <v>133.18138954821353</v>
      </c>
      <c r="F10" s="31">
        <f t="shared" si="5"/>
        <v>0.125</v>
      </c>
      <c r="G10" s="38">
        <f t="shared" si="6"/>
        <v>407</v>
      </c>
      <c r="H10" s="44">
        <f>H9*(1+'Equity - exc tax &amp; depn'!$G$14)</f>
        <v>1.1995133054775289</v>
      </c>
      <c r="I10" s="36">
        <f t="shared" si="0"/>
        <v>2716.3872990922187</v>
      </c>
    </row>
    <row r="11" spans="1:13" s="31" customFormat="1" x14ac:dyDescent="0.25">
      <c r="A11" s="31">
        <f t="shared" si="1"/>
        <v>9</v>
      </c>
      <c r="B11" s="37">
        <f t="shared" si="2"/>
        <v>3907.389975394236</v>
      </c>
      <c r="C11" s="38">
        <f t="shared" si="3"/>
        <v>2256.5415214527802</v>
      </c>
      <c r="D11" s="38">
        <f t="shared" si="4"/>
        <v>8817187.7199854515</v>
      </c>
      <c r="E11" s="42">
        <f>'Equity - exc tax &amp; depn'!P90</f>
        <v>135.17911039143672</v>
      </c>
      <c r="F11" s="31">
        <f t="shared" si="5"/>
        <v>0.125</v>
      </c>
      <c r="G11" s="38">
        <f t="shared" si="6"/>
        <v>407</v>
      </c>
      <c r="H11" s="44">
        <f>H10*(1+'Equity - exc tax &amp; depn'!$G$14)</f>
        <v>1.2271021115035119</v>
      </c>
      <c r="I11" s="36">
        <f t="shared" si="0"/>
        <v>2769.0068656700537</v>
      </c>
    </row>
    <row r="12" spans="1:13" s="31" customFormat="1" x14ac:dyDescent="0.25">
      <c r="A12" s="31">
        <f t="shared" si="1"/>
        <v>10</v>
      </c>
      <c r="B12" s="37">
        <f t="shared" si="2"/>
        <v>3924.5408250251494</v>
      </c>
      <c r="C12" s="38">
        <f t="shared" si="3"/>
        <v>2248.4587393045367</v>
      </c>
      <c r="D12" s="38">
        <f t="shared" si="4"/>
        <v>8824168.1157852337</v>
      </c>
      <c r="E12" s="42">
        <f>'Equity - exc tax &amp; depn'!Q90</f>
        <v>137.20679704730827</v>
      </c>
      <c r="F12" s="31">
        <f t="shared" si="5"/>
        <v>0.125</v>
      </c>
      <c r="G12" s="38">
        <f t="shared" si="6"/>
        <v>407</v>
      </c>
      <c r="H12" s="44">
        <f>H11*(1+'Equity - exc tax &amp; depn'!$G$14)</f>
        <v>1.2553254600680925</v>
      </c>
      <c r="I12" s="36">
        <f t="shared" si="0"/>
        <v>2822.547501361591</v>
      </c>
    </row>
    <row r="13" spans="1:13" s="31" customFormat="1" x14ac:dyDescent="0.25">
      <c r="A13" s="31">
        <f t="shared" si="1"/>
        <v>11</v>
      </c>
      <c r="B13" s="37">
        <f t="shared" si="2"/>
        <v>3941.9489374005266</v>
      </c>
      <c r="C13" s="38">
        <f t="shared" si="3"/>
        <v>2240.3266398843007</v>
      </c>
      <c r="D13" s="38">
        <f t="shared" si="4"/>
        <v>8831253.2175220121</v>
      </c>
      <c r="E13" s="42">
        <f>'Equity - exc tax &amp; depn'!R90</f>
        <v>139.26489900301789</v>
      </c>
      <c r="F13" s="31">
        <f t="shared" si="5"/>
        <v>0.125</v>
      </c>
      <c r="G13" s="38">
        <f t="shared" si="6"/>
        <v>407</v>
      </c>
      <c r="H13" s="44">
        <f>H12*(1+'Equity - exc tax &amp; depn'!$G$14)</f>
        <v>1.2841979456496586</v>
      </c>
      <c r="I13" s="36">
        <f t="shared" si="0"/>
        <v>2877.0228685236216</v>
      </c>
    </row>
    <row r="14" spans="1:13" s="31" customFormat="1" x14ac:dyDescent="0.25">
      <c r="A14" s="31">
        <f t="shared" si="1"/>
        <v>12</v>
      </c>
      <c r="B14" s="37">
        <f t="shared" si="2"/>
        <v>3959.6181714615345</v>
      </c>
      <c r="C14" s="38">
        <f t="shared" si="3"/>
        <v>2232.1456799766338</v>
      </c>
      <c r="D14" s="38">
        <f t="shared" si="4"/>
        <v>8838444.595784843</v>
      </c>
      <c r="E14" s="42">
        <f>'Equity - exc tax &amp; depn'!S90</f>
        <v>141.35387248806313</v>
      </c>
      <c r="F14" s="31">
        <f t="shared" si="5"/>
        <v>0.125</v>
      </c>
      <c r="G14" s="38">
        <f t="shared" si="6"/>
        <v>407</v>
      </c>
      <c r="H14" s="44">
        <f>H13*(1+'Equity - exc tax &amp; depn'!$G$14)</f>
        <v>1.3137344983996007</v>
      </c>
      <c r="I14" s="36">
        <f t="shared" si="0"/>
        <v>2932.4467852389384</v>
      </c>
    </row>
    <row r="15" spans="1:13" s="31" customFormat="1" x14ac:dyDescent="0.25">
      <c r="A15" s="31">
        <f t="shared" si="1"/>
        <v>13</v>
      </c>
      <c r="B15" s="37">
        <f t="shared" si="2"/>
        <v>3977.5524440334575</v>
      </c>
      <c r="C15" s="38">
        <f t="shared" si="3"/>
        <v>2223.9163327665751</v>
      </c>
      <c r="D15" s="38">
        <f t="shared" si="4"/>
        <v>8845743.8447216153</v>
      </c>
      <c r="E15" s="42">
        <f>'Equity - exc tax &amp; depn'!T90</f>
        <v>143.47418057538405</v>
      </c>
      <c r="F15" s="31">
        <f t="shared" si="5"/>
        <v>0.125</v>
      </c>
      <c r="G15" s="38">
        <f t="shared" si="6"/>
        <v>407</v>
      </c>
      <c r="H15" s="44">
        <f>H14*(1+'Equity - exc tax &amp; depn'!$G$14)</f>
        <v>1.3439503918627913</v>
      </c>
      <c r="I15" s="36">
        <f t="shared" si="0"/>
        <v>2988.8332268917006</v>
      </c>
    </row>
    <row r="16" spans="1:13" s="31" customFormat="1" x14ac:dyDescent="0.25">
      <c r="A16" s="31">
        <f t="shared" si="1"/>
        <v>14</v>
      </c>
      <c r="B16" s="37">
        <f t="shared" si="2"/>
        <v>3995.7557306939593</v>
      </c>
      <c r="C16" s="38">
        <f t="shared" si="3"/>
        <v>2215.6390878415573</v>
      </c>
      <c r="D16" s="38">
        <f t="shared" si="4"/>
        <v>8853152.5823924392</v>
      </c>
      <c r="E16" s="42">
        <f>'Equity - exc tax &amp; depn'!U90</f>
        <v>145.62629328401479</v>
      </c>
      <c r="F16" s="31">
        <f t="shared" si="5"/>
        <v>0.125</v>
      </c>
      <c r="G16" s="38">
        <f t="shared" si="6"/>
        <v>407</v>
      </c>
      <c r="H16" s="44">
        <f>H15*(1+'Equity - exc tax &amp; depn'!$G$14)</f>
        <v>1.3748612508756355</v>
      </c>
      <c r="I16" s="36">
        <f t="shared" si="0"/>
        <v>3046.1963277987957</v>
      </c>
    </row>
    <row r="17" spans="1:9" s="31" customFormat="1" x14ac:dyDescent="0.25">
      <c r="A17" s="31">
        <f t="shared" si="1"/>
        <v>15</v>
      </c>
      <c r="B17" s="37">
        <f t="shared" si="2"/>
        <v>4014.2320666543687</v>
      </c>
      <c r="C17" s="38">
        <f t="shared" si="3"/>
        <v>2207.3144511829846</v>
      </c>
      <c r="D17" s="38">
        <f t="shared" si="4"/>
        <v>8860672.4511283264</v>
      </c>
      <c r="E17" s="42">
        <f>'Equity - exc tax &amp; depn'!V90</f>
        <v>147.81068768327501</v>
      </c>
      <c r="F17" s="31">
        <f t="shared" si="5"/>
        <v>0.125</v>
      </c>
      <c r="G17" s="38">
        <f t="shared" si="6"/>
        <v>407</v>
      </c>
      <c r="H17" s="44">
        <f>H16*(1+'Equity - exc tax &amp; depn'!$G$14)</f>
        <v>1.4064830596457749</v>
      </c>
      <c r="I17" s="36">
        <f t="shared" si="0"/>
        <v>3104.5503829001786</v>
      </c>
    </row>
    <row r="18" spans="1:9" s="31" customFormat="1" x14ac:dyDescent="0.25">
      <c r="A18" s="31">
        <f t="shared" si="1"/>
        <v>16</v>
      </c>
      <c r="B18" s="37">
        <f t="shared" si="2"/>
        <v>4032.9855476541843</v>
      </c>
      <c r="C18" s="38">
        <f t="shared" si="3"/>
        <v>2198.9429451473156</v>
      </c>
      <c r="D18" s="38">
        <f t="shared" si="4"/>
        <v>8868305.1178952511</v>
      </c>
      <c r="E18" s="42">
        <f>'Equity - exc tax &amp; depn'!W90</f>
        <v>150.02784799852412</v>
      </c>
      <c r="F18" s="31">
        <f t="shared" si="5"/>
        <v>0.125</v>
      </c>
      <c r="G18" s="38">
        <f t="shared" si="6"/>
        <v>407</v>
      </c>
      <c r="H18" s="44">
        <f>H17*(1+'Equity - exc tax &amp; depn'!$G$14)</f>
        <v>1.4388321700176276</v>
      </c>
      <c r="I18" s="36">
        <f t="shared" si="0"/>
        <v>3163.9098495112653</v>
      </c>
    </row>
    <row r="19" spans="1:9" s="31" customFormat="1" x14ac:dyDescent="0.25">
      <c r="A19" s="31">
        <f t="shared" si="1"/>
        <v>17</v>
      </c>
      <c r="B19" s="37">
        <f t="shared" si="2"/>
        <v>4052.020330868997</v>
      </c>
      <c r="C19" s="38">
        <f t="shared" si="3"/>
        <v>2190.5251084364918</v>
      </c>
      <c r="D19" s="38">
        <f t="shared" si="4"/>
        <v>8876052.2746636793</v>
      </c>
      <c r="E19" s="42">
        <f>'Equity - exc tax &amp; depn'!X90</f>
        <v>152.27826571850198</v>
      </c>
      <c r="F19" s="31">
        <f t="shared" si="5"/>
        <v>0.125</v>
      </c>
      <c r="G19" s="38">
        <f t="shared" si="6"/>
        <v>407</v>
      </c>
      <c r="H19" s="44">
        <f>H18*(1+'Equity - exc tax &amp; depn'!$G$14)</f>
        <v>1.4719253099280329</v>
      </c>
      <c r="I19" s="36">
        <f t="shared" si="0"/>
        <v>3224.2893491405212</v>
      </c>
    </row>
    <row r="20" spans="1:9" s="31" customFormat="1" x14ac:dyDescent="0.25">
      <c r="A20" s="31">
        <f t="shared" si="1"/>
        <v>18</v>
      </c>
      <c r="B20" s="37">
        <f t="shared" si="2"/>
        <v>4071.3406358320321</v>
      </c>
      <c r="C20" s="38">
        <f t="shared" si="3"/>
        <v>2182.0614960575726</v>
      </c>
      <c r="D20" s="38">
        <f t="shared" si="4"/>
        <v>8883915.6387836337</v>
      </c>
      <c r="E20" s="42">
        <f>'Equity - exc tax &amp; depn'!Y90</f>
        <v>154.56243970427951</v>
      </c>
      <c r="F20" s="31">
        <f t="shared" si="5"/>
        <v>0.125</v>
      </c>
      <c r="G20" s="38">
        <f t="shared" si="6"/>
        <v>407</v>
      </c>
      <c r="H20" s="44">
        <f>H19*(1+'Equity - exc tax &amp; depn'!$G$14)</f>
        <v>1.5057795920563775</v>
      </c>
      <c r="I20" s="36">
        <f t="shared" si="0"/>
        <v>3285.7036693755003</v>
      </c>
    </row>
    <row r="21" spans="1:9" s="31" customFormat="1" x14ac:dyDescent="0.25">
      <c r="A21" s="31">
        <f t="shared" si="1"/>
        <v>19</v>
      </c>
      <c r="B21" s="37">
        <f t="shared" si="2"/>
        <v>4090.9507453695128</v>
      </c>
      <c r="C21" s="38">
        <f t="shared" si="3"/>
        <v>2173.5526792714372</v>
      </c>
      <c r="D21" s="38">
        <f t="shared" si="4"/>
        <v>8891896.9533653874</v>
      </c>
      <c r="E21" s="42">
        <f>'Equity - exc tax &amp; depn'!Z90</f>
        <v>156.88087629984369</v>
      </c>
      <c r="F21" s="31">
        <f t="shared" si="5"/>
        <v>0.125</v>
      </c>
      <c r="G21" s="38">
        <f t="shared" si="6"/>
        <v>407</v>
      </c>
      <c r="H21" s="44">
        <f>H20*(1+'Equity - exc tax &amp; depn'!$G$14)</f>
        <v>1.540412522673674</v>
      </c>
      <c r="I21" s="36">
        <f t="shared" si="0"/>
        <v>3348.1677658406379</v>
      </c>
    </row>
    <row r="22" spans="1:9" s="31" customFormat="1" x14ac:dyDescent="0.25">
      <c r="A22" s="31">
        <f t="shared" si="1"/>
        <v>20</v>
      </c>
      <c r="B22" s="37">
        <f t="shared" si="2"/>
        <v>4110.8550065500558</v>
      </c>
      <c r="C22" s="38">
        <f t="shared" si="3"/>
        <v>2164.9992455304314</v>
      </c>
      <c r="D22" s="38">
        <f t="shared" si="4"/>
        <v>8899997.9876658674</v>
      </c>
      <c r="E22" s="42">
        <f>'Equity - exc tax &amp; depn'!AA90</f>
        <v>159.23408944434132</v>
      </c>
      <c r="F22" s="31">
        <f t="shared" si="5"/>
        <v>0.125</v>
      </c>
      <c r="G22" s="38">
        <f t="shared" si="6"/>
        <v>407</v>
      </c>
      <c r="H22" s="44">
        <f>H21*(1+'Equity - exc tax &amp; depn'!$G$14)</f>
        <v>1.5758420106951683</v>
      </c>
      <c r="I22" s="36">
        <f t="shared" si="0"/>
        <v>3411.6967642301975</v>
      </c>
    </row>
    <row r="23" spans="1:9" s="31" customFormat="1" x14ac:dyDescent="0.25">
      <c r="A23" s="31">
        <f t="shared" si="1"/>
        <v>21</v>
      </c>
      <c r="B23" s="37">
        <f t="shared" si="2"/>
        <v>4131.057831648307</v>
      </c>
      <c r="C23" s="38">
        <f t="shared" si="3"/>
        <v>2156.4017984048514</v>
      </c>
      <c r="D23" s="38">
        <f t="shared" si="4"/>
        <v>8908220.5374808554</v>
      </c>
      <c r="E23" s="42">
        <f>'Equity - exc tax &amp; depn'!AB90</f>
        <v>161.62260078600642</v>
      </c>
      <c r="F23" s="31">
        <f t="shared" si="5"/>
        <v>0.125</v>
      </c>
      <c r="G23" s="38">
        <f t="shared" si="6"/>
        <v>407</v>
      </c>
      <c r="H23" s="44">
        <f>H22*(1+'Equity - exc tax &amp; depn'!$G$14)</f>
        <v>1.6120863769411571</v>
      </c>
      <c r="I23" s="36">
        <f t="shared" si="0"/>
        <v>3476.3059624198722</v>
      </c>
    </row>
    <row r="24" spans="1:9" s="31" customFormat="1" x14ac:dyDescent="0.25">
      <c r="A24" s="31">
        <f t="shared" si="1"/>
        <v>22</v>
      </c>
      <c r="B24" s="37">
        <f t="shared" si="2"/>
        <v>4151.5636991230313</v>
      </c>
      <c r="C24" s="38">
        <f t="shared" si="3"/>
        <v>2147.7609574981561</v>
      </c>
      <c r="D24" s="38">
        <f t="shared" si="4"/>
        <v>8916566.425543068</v>
      </c>
      <c r="E24" s="42">
        <f>'Equity - exc tax &amp; depn'!AC90</f>
        <v>164.04693979779648</v>
      </c>
      <c r="F24" s="31">
        <f t="shared" si="5"/>
        <v>0.125</v>
      </c>
      <c r="G24" s="38">
        <f t="shared" si="6"/>
        <v>407</v>
      </c>
      <c r="H24" s="44">
        <f>H23*(1+'Equity - exc tax &amp; depn'!$G$14)</f>
        <v>1.6491643636108035</v>
      </c>
      <c r="I24" s="36">
        <f t="shared" si="0"/>
        <v>3542.0108326605769</v>
      </c>
    </row>
    <row r="25" spans="1:9" s="31" customFormat="1" x14ac:dyDescent="0.25">
      <c r="A25" s="31">
        <f t="shared" si="1"/>
        <v>23</v>
      </c>
      <c r="B25" s="37">
        <f t="shared" si="2"/>
        <v>4172.3771546098769</v>
      </c>
      <c r="C25" s="38">
        <f t="shared" si="3"/>
        <v>2139.0773583508217</v>
      </c>
      <c r="D25" s="38">
        <f t="shared" si="4"/>
        <v>8925037.5019262135</v>
      </c>
      <c r="E25" s="42">
        <f>'Equity - exc tax &amp; depn'!AD90</f>
        <v>166.50764389476342</v>
      </c>
      <c r="F25" s="31">
        <f t="shared" si="5"/>
        <v>0.125</v>
      </c>
      <c r="G25" s="38">
        <f t="shared" si="6"/>
        <v>407</v>
      </c>
      <c r="H25" s="44">
        <f>H24*(1+'Equity - exc tax &amp; depn'!$G$14)</f>
        <v>1.687095143973852</v>
      </c>
      <c r="I25" s="36">
        <f t="shared" si="0"/>
        <v>3608.8270238580862</v>
      </c>
    </row>
    <row r="26" spans="1:9" s="31" customFormat="1" x14ac:dyDescent="0.25">
      <c r="A26" s="31">
        <f t="shared" si="1"/>
        <v>24</v>
      </c>
      <c r="B26" s="37">
        <f t="shared" si="2"/>
        <v>4193.5028119290255</v>
      </c>
      <c r="C26" s="38">
        <f t="shared" si="3"/>
        <v>2130.3516523327676</v>
      </c>
      <c r="D26" s="38">
        <f t="shared" si="4"/>
        <v>8933635.6444551069</v>
      </c>
      <c r="E26" s="42">
        <f>'Equity - exc tax &amp; depn'!AE90</f>
        <v>169.00525855318486</v>
      </c>
      <c r="F26" s="31">
        <f t="shared" si="5"/>
        <v>0.125</v>
      </c>
      <c r="G26" s="38">
        <f t="shared" si="6"/>
        <v>407</v>
      </c>
      <c r="H26" s="44">
        <f>H25*(1+'Equity - exc tax &amp; depn'!$G$14)</f>
        <v>1.7258983322852504</v>
      </c>
      <c r="I26" s="36">
        <f t="shared" si="0"/>
        <v>3676.7703639422512</v>
      </c>
    </row>
    <row r="27" spans="1:9" s="31" customFormat="1" x14ac:dyDescent="0.25">
      <c r="A27" s="31">
        <f t="shared" si="1"/>
        <v>25</v>
      </c>
      <c r="B27" s="37">
        <f t="shared" si="2"/>
        <v>4214.9453541079611</v>
      </c>
      <c r="C27" s="38">
        <f t="shared" si="3"/>
        <v>2121.5845065242775</v>
      </c>
      <c r="D27" s="38">
        <f t="shared" si="4"/>
        <v>8942362.759121934</v>
      </c>
      <c r="E27" s="42">
        <f>'Equity - exc tax &amp; depn'!AF90</f>
        <v>171.54033743148261</v>
      </c>
      <c r="F27" s="31">
        <f t="shared" si="5"/>
        <v>0.125</v>
      </c>
      <c r="G27" s="38">
        <f t="shared" si="6"/>
        <v>407</v>
      </c>
      <c r="H27" s="44">
        <f>H26*(1+'Equity - exc tax &amp; depn'!$G$14)</f>
        <v>1.7655939939278109</v>
      </c>
      <c r="I27" s="36">
        <f t="shared" si="0"/>
        <v>3745.8568623295628</v>
      </c>
    </row>
    <row r="28" spans="1:9" s="31" customFormat="1" x14ac:dyDescent="0.25">
      <c r="A28" s="31">
        <f t="shared" si="1"/>
        <v>26</v>
      </c>
      <c r="B28" s="37">
        <f t="shared" si="2"/>
        <v>4214.9453541079611</v>
      </c>
      <c r="C28" s="38">
        <f t="shared" si="3"/>
        <v>2121.5845065242775</v>
      </c>
      <c r="D28" s="38">
        <f t="shared" si="4"/>
        <v>8942362.759121934</v>
      </c>
      <c r="E28" s="40"/>
      <c r="F28" s="31">
        <f t="shared" si="5"/>
        <v>0.125</v>
      </c>
      <c r="G28" s="38">
        <f t="shared" si="6"/>
        <v>407</v>
      </c>
      <c r="H28" s="44">
        <f>H27*(1+'Equity - exc tax &amp; depn'!$G$14)</f>
        <v>1.8062026557881503</v>
      </c>
      <c r="I28" s="36">
        <f t="shared" si="0"/>
        <v>3832.0115701631421</v>
      </c>
    </row>
    <row r="29" spans="1:9" s="31" customFormat="1" x14ac:dyDescent="0.25">
      <c r="A29" s="31">
        <f t="shared" si="1"/>
        <v>27</v>
      </c>
      <c r="B29" s="37">
        <f t="shared" si="2"/>
        <v>4214.9453541079611</v>
      </c>
      <c r="C29" s="38">
        <f t="shared" si="3"/>
        <v>2121.5845065242775</v>
      </c>
      <c r="D29" s="38">
        <f t="shared" si="4"/>
        <v>8942362.759121934</v>
      </c>
      <c r="F29" s="31">
        <f t="shared" si="5"/>
        <v>0.125</v>
      </c>
      <c r="G29" s="38">
        <f t="shared" si="6"/>
        <v>407</v>
      </c>
      <c r="H29" s="44">
        <f>H28*(1+'Equity - exc tax &amp; depn'!$G$14)</f>
        <v>1.8477453168712776</v>
      </c>
      <c r="I29" s="36">
        <f t="shared" si="0"/>
        <v>3920.1478362768944</v>
      </c>
    </row>
    <row r="30" spans="1:9" s="31" customFormat="1" x14ac:dyDescent="0.25">
      <c r="A30" s="31">
        <f t="shared" si="1"/>
        <v>28</v>
      </c>
      <c r="B30" s="37">
        <f t="shared" si="2"/>
        <v>4214.9453541079611</v>
      </c>
      <c r="C30" s="38">
        <f t="shared" si="3"/>
        <v>2121.5845065242775</v>
      </c>
      <c r="D30" s="38">
        <f t="shared" si="4"/>
        <v>8942362.759121934</v>
      </c>
      <c r="F30" s="31">
        <f t="shared" si="5"/>
        <v>0.125</v>
      </c>
      <c r="G30" s="38">
        <f t="shared" si="6"/>
        <v>407</v>
      </c>
      <c r="H30" s="44">
        <f>H29*(1+'Equity - exc tax &amp; depn'!$G$14)</f>
        <v>1.8902434591593169</v>
      </c>
      <c r="I30" s="36">
        <f t="shared" si="0"/>
        <v>4010.3112365112625</v>
      </c>
    </row>
    <row r="31" spans="1:9" s="31" customFormat="1" x14ac:dyDescent="0.25">
      <c r="A31" s="31">
        <f t="shared" si="1"/>
        <v>29</v>
      </c>
      <c r="B31" s="37">
        <f t="shared" si="2"/>
        <v>4214.9453541079611</v>
      </c>
      <c r="C31" s="38">
        <f t="shared" si="3"/>
        <v>2121.5845065242775</v>
      </c>
      <c r="D31" s="38">
        <f t="shared" si="4"/>
        <v>8942362.759121934</v>
      </c>
      <c r="F31" s="31">
        <f t="shared" si="5"/>
        <v>0.125</v>
      </c>
      <c r="G31" s="38">
        <f t="shared" si="6"/>
        <v>407</v>
      </c>
      <c r="H31" s="44">
        <f>H30*(1+'Equity - exc tax &amp; depn'!$G$14)</f>
        <v>1.9337190587199811</v>
      </c>
      <c r="I31" s="36">
        <f t="shared" si="0"/>
        <v>4102.5483949510217</v>
      </c>
    </row>
    <row r="32" spans="1:9" s="31" customFormat="1" x14ac:dyDescent="0.25">
      <c r="A32" s="31">
        <f t="shared" si="1"/>
        <v>30</v>
      </c>
      <c r="B32" s="37">
        <f t="shared" si="2"/>
        <v>4214.9453541079611</v>
      </c>
      <c r="C32" s="38">
        <f t="shared" si="3"/>
        <v>2121.5845065242775</v>
      </c>
      <c r="D32" s="38">
        <f t="shared" si="4"/>
        <v>8942362.759121934</v>
      </c>
      <c r="F32" s="31">
        <f t="shared" si="5"/>
        <v>0.125</v>
      </c>
      <c r="G32" s="38">
        <f t="shared" si="6"/>
        <v>407</v>
      </c>
      <c r="H32" s="44">
        <f>H31*(1+'Equity - exc tax &amp; depn'!$G$14)</f>
        <v>1.9781945970705404</v>
      </c>
      <c r="I32" s="36">
        <f t="shared" si="0"/>
        <v>4196.9070080348938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4"/>
  <sheetViews>
    <sheetView zoomScale="145" zoomScaleNormal="145" workbookViewId="0">
      <selection activeCell="C8" sqref="C8:G8"/>
    </sheetView>
  </sheetViews>
  <sheetFormatPr defaultRowHeight="15.75" x14ac:dyDescent="0.25"/>
  <cols>
    <col min="1" max="1" width="27.5" customWidth="1"/>
    <col min="2" max="32" width="11" customWidth="1"/>
  </cols>
  <sheetData>
    <row r="1" spans="1:32" x14ac:dyDescent="0.25">
      <c r="A1" s="56" t="s">
        <v>188</v>
      </c>
      <c r="B1" s="56">
        <v>0</v>
      </c>
      <c r="C1" s="56">
        <f>B1+1</f>
        <v>1</v>
      </c>
      <c r="D1" s="56">
        <f t="shared" ref="D1:AF1" si="0">C1+1</f>
        <v>2</v>
      </c>
      <c r="E1" s="56">
        <f t="shared" si="0"/>
        <v>3</v>
      </c>
      <c r="F1" s="56">
        <f t="shared" si="0"/>
        <v>4</v>
      </c>
      <c r="G1" s="56">
        <f t="shared" si="0"/>
        <v>5</v>
      </c>
      <c r="H1" s="56">
        <f t="shared" si="0"/>
        <v>6</v>
      </c>
      <c r="I1" s="56">
        <f t="shared" si="0"/>
        <v>7</v>
      </c>
      <c r="J1" s="56">
        <f t="shared" si="0"/>
        <v>8</v>
      </c>
      <c r="K1" s="56">
        <f t="shared" si="0"/>
        <v>9</v>
      </c>
      <c r="L1" s="56">
        <f t="shared" si="0"/>
        <v>10</v>
      </c>
      <c r="M1" s="56">
        <f t="shared" si="0"/>
        <v>11</v>
      </c>
      <c r="N1" s="56">
        <f t="shared" si="0"/>
        <v>12</v>
      </c>
      <c r="O1" s="56">
        <f t="shared" si="0"/>
        <v>13</v>
      </c>
      <c r="P1" s="56">
        <f t="shared" si="0"/>
        <v>14</v>
      </c>
      <c r="Q1" s="56">
        <f t="shared" si="0"/>
        <v>15</v>
      </c>
      <c r="R1" s="56">
        <f t="shared" si="0"/>
        <v>16</v>
      </c>
      <c r="S1" s="56">
        <f t="shared" si="0"/>
        <v>17</v>
      </c>
      <c r="T1" s="56">
        <f t="shared" si="0"/>
        <v>18</v>
      </c>
      <c r="U1" s="56">
        <f t="shared" si="0"/>
        <v>19</v>
      </c>
      <c r="V1" s="56">
        <f t="shared" si="0"/>
        <v>20</v>
      </c>
      <c r="W1" s="56">
        <f t="shared" si="0"/>
        <v>21</v>
      </c>
      <c r="X1" s="56">
        <f t="shared" si="0"/>
        <v>22</v>
      </c>
      <c r="Y1" s="56">
        <f t="shared" si="0"/>
        <v>23</v>
      </c>
      <c r="Z1" s="56">
        <f t="shared" si="0"/>
        <v>24</v>
      </c>
      <c r="AA1" s="56">
        <f t="shared" si="0"/>
        <v>25</v>
      </c>
      <c r="AB1" s="56">
        <f t="shared" si="0"/>
        <v>26</v>
      </c>
      <c r="AC1" s="56">
        <f t="shared" si="0"/>
        <v>27</v>
      </c>
      <c r="AD1" s="56">
        <f t="shared" si="0"/>
        <v>28</v>
      </c>
      <c r="AE1" s="56">
        <f t="shared" si="0"/>
        <v>29</v>
      </c>
      <c r="AF1" s="56">
        <f t="shared" si="0"/>
        <v>30</v>
      </c>
    </row>
    <row r="2" spans="1:32" s="51" customFormat="1" x14ac:dyDescent="0.25">
      <c r="A2" s="51" t="s">
        <v>190</v>
      </c>
      <c r="B2" s="52">
        <f>B11</f>
        <v>5588305.5200000014</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2" x14ac:dyDescent="0.25">
      <c r="A3" t="s">
        <v>200</v>
      </c>
      <c r="B3" s="52">
        <v>4860566</v>
      </c>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row>
    <row r="4" spans="1:32" x14ac:dyDescent="0.25">
      <c r="A4" s="51" t="s">
        <v>220</v>
      </c>
      <c r="B4" s="52">
        <v>9036000</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row>
    <row r="5" spans="1:32" x14ac:dyDescent="0.25">
      <c r="A5" s="51" t="s">
        <v>201</v>
      </c>
      <c r="B5" s="52">
        <f>-(4730*100*15)</f>
        <v>-7095000</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row>
    <row r="6" spans="1:32" x14ac:dyDescent="0.25">
      <c r="A6" s="51" t="s">
        <v>202</v>
      </c>
      <c r="B6" s="52">
        <f>-(18000*15)</f>
        <v>-270000</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x14ac:dyDescent="0.25">
      <c r="A7" s="51" t="s">
        <v>221</v>
      </c>
      <c r="B7" s="52"/>
      <c r="C7" s="52">
        <v>1531250</v>
      </c>
      <c r="D7" s="52">
        <v>5261300</v>
      </c>
      <c r="E7" s="52">
        <v>2434000</v>
      </c>
      <c r="F7" s="52">
        <v>1385750</v>
      </c>
      <c r="G7" s="52">
        <v>370000</v>
      </c>
      <c r="H7" s="52">
        <v>401250</v>
      </c>
      <c r="I7" s="52">
        <v>526250</v>
      </c>
      <c r="J7" s="52">
        <v>0</v>
      </c>
      <c r="K7" s="52">
        <v>620000</v>
      </c>
      <c r="L7" s="52">
        <v>2937500</v>
      </c>
      <c r="M7" s="52">
        <v>300000</v>
      </c>
      <c r="N7" s="52">
        <v>300000</v>
      </c>
      <c r="O7" s="52">
        <v>300000</v>
      </c>
      <c r="P7" s="52">
        <v>300000</v>
      </c>
      <c r="Q7" s="52">
        <v>300000</v>
      </c>
      <c r="R7" s="52">
        <v>300000</v>
      </c>
      <c r="S7" s="52">
        <v>300000</v>
      </c>
      <c r="T7" s="52">
        <v>300000</v>
      </c>
      <c r="U7" s="52">
        <v>300000</v>
      </c>
      <c r="V7" s="52">
        <v>300000</v>
      </c>
      <c r="W7" s="52">
        <v>300000</v>
      </c>
      <c r="X7" s="52">
        <v>300000</v>
      </c>
      <c r="Y7" s="52">
        <v>300000</v>
      </c>
      <c r="Z7" s="52">
        <v>300000</v>
      </c>
      <c r="AA7" s="52">
        <v>300000</v>
      </c>
      <c r="AB7" s="52">
        <v>300000</v>
      </c>
      <c r="AC7" s="52">
        <v>300000</v>
      </c>
      <c r="AD7" s="52">
        <v>300000</v>
      </c>
      <c r="AE7" s="52">
        <v>300000</v>
      </c>
      <c r="AF7" s="52">
        <v>300000</v>
      </c>
    </row>
    <row r="8" spans="1:32" x14ac:dyDescent="0.25">
      <c r="A8" s="56" t="s">
        <v>17</v>
      </c>
      <c r="B8" s="57">
        <f t="shared" ref="B8:AF8" si="1">SUM(B2:B7)</f>
        <v>12119871.520000003</v>
      </c>
      <c r="C8" s="57">
        <f t="shared" si="1"/>
        <v>1531250</v>
      </c>
      <c r="D8" s="57">
        <f t="shared" si="1"/>
        <v>5261300</v>
      </c>
      <c r="E8" s="57">
        <f t="shared" si="1"/>
        <v>2434000</v>
      </c>
      <c r="F8" s="57">
        <f t="shared" si="1"/>
        <v>1385750</v>
      </c>
      <c r="G8" s="57">
        <f t="shared" si="1"/>
        <v>370000</v>
      </c>
      <c r="H8" s="57">
        <f t="shared" si="1"/>
        <v>401250</v>
      </c>
      <c r="I8" s="57">
        <f t="shared" si="1"/>
        <v>526250</v>
      </c>
      <c r="J8" s="57">
        <f t="shared" si="1"/>
        <v>0</v>
      </c>
      <c r="K8" s="57">
        <f t="shared" si="1"/>
        <v>620000</v>
      </c>
      <c r="L8" s="57">
        <f t="shared" si="1"/>
        <v>2937500</v>
      </c>
      <c r="M8" s="57">
        <f t="shared" si="1"/>
        <v>300000</v>
      </c>
      <c r="N8" s="57">
        <f t="shared" si="1"/>
        <v>300000</v>
      </c>
      <c r="O8" s="57">
        <f t="shared" si="1"/>
        <v>300000</v>
      </c>
      <c r="P8" s="57">
        <f t="shared" si="1"/>
        <v>300000</v>
      </c>
      <c r="Q8" s="57">
        <f t="shared" si="1"/>
        <v>300000</v>
      </c>
      <c r="R8" s="57">
        <f t="shared" si="1"/>
        <v>300000</v>
      </c>
      <c r="S8" s="57">
        <f t="shared" si="1"/>
        <v>300000</v>
      </c>
      <c r="T8" s="57">
        <f t="shared" si="1"/>
        <v>300000</v>
      </c>
      <c r="U8" s="57">
        <f t="shared" si="1"/>
        <v>300000</v>
      </c>
      <c r="V8" s="57">
        <f t="shared" si="1"/>
        <v>300000</v>
      </c>
      <c r="W8" s="57">
        <f t="shared" si="1"/>
        <v>300000</v>
      </c>
      <c r="X8" s="57">
        <f t="shared" si="1"/>
        <v>300000</v>
      </c>
      <c r="Y8" s="57">
        <f t="shared" si="1"/>
        <v>300000</v>
      </c>
      <c r="Z8" s="57">
        <f t="shared" si="1"/>
        <v>300000</v>
      </c>
      <c r="AA8" s="57">
        <f t="shared" si="1"/>
        <v>300000</v>
      </c>
      <c r="AB8" s="57">
        <f t="shared" si="1"/>
        <v>300000</v>
      </c>
      <c r="AC8" s="57">
        <f t="shared" si="1"/>
        <v>300000</v>
      </c>
      <c r="AD8" s="57">
        <f t="shared" si="1"/>
        <v>300000</v>
      </c>
      <c r="AE8" s="57">
        <f t="shared" si="1"/>
        <v>300000</v>
      </c>
      <c r="AF8" s="57">
        <f t="shared" si="1"/>
        <v>300000</v>
      </c>
    </row>
    <row r="10" spans="1:32" x14ac:dyDescent="0.25">
      <c r="A10" s="53" t="s">
        <v>188</v>
      </c>
      <c r="B10" s="53">
        <v>0</v>
      </c>
      <c r="C10" s="53">
        <f>B10+1</f>
        <v>1</v>
      </c>
      <c r="D10" s="53">
        <f t="shared" ref="D10:AF10" si="2">C10+1</f>
        <v>2</v>
      </c>
      <c r="E10" s="53">
        <f t="shared" si="2"/>
        <v>3</v>
      </c>
      <c r="F10" s="53">
        <f t="shared" si="2"/>
        <v>4</v>
      </c>
      <c r="G10" s="53">
        <f t="shared" si="2"/>
        <v>5</v>
      </c>
      <c r="H10" s="53">
        <f t="shared" si="2"/>
        <v>6</v>
      </c>
      <c r="I10" s="53">
        <f t="shared" si="2"/>
        <v>7</v>
      </c>
      <c r="J10" s="53">
        <f t="shared" si="2"/>
        <v>8</v>
      </c>
      <c r="K10" s="53">
        <f t="shared" si="2"/>
        <v>9</v>
      </c>
      <c r="L10" s="53">
        <f t="shared" si="2"/>
        <v>10</v>
      </c>
      <c r="M10" s="53">
        <f t="shared" si="2"/>
        <v>11</v>
      </c>
      <c r="N10" s="53">
        <f t="shared" si="2"/>
        <v>12</v>
      </c>
      <c r="O10" s="53">
        <f t="shared" si="2"/>
        <v>13</v>
      </c>
      <c r="P10" s="53">
        <f t="shared" si="2"/>
        <v>14</v>
      </c>
      <c r="Q10" s="53">
        <f t="shared" si="2"/>
        <v>15</v>
      </c>
      <c r="R10" s="53">
        <f t="shared" si="2"/>
        <v>16</v>
      </c>
      <c r="S10" s="53">
        <f t="shared" si="2"/>
        <v>17</v>
      </c>
      <c r="T10" s="53">
        <f t="shared" si="2"/>
        <v>18</v>
      </c>
      <c r="U10" s="53">
        <f t="shared" si="2"/>
        <v>19</v>
      </c>
      <c r="V10" s="53">
        <f t="shared" si="2"/>
        <v>20</v>
      </c>
      <c r="W10" s="53">
        <f t="shared" si="2"/>
        <v>21</v>
      </c>
      <c r="X10" s="53">
        <f t="shared" si="2"/>
        <v>22</v>
      </c>
      <c r="Y10" s="53">
        <f t="shared" si="2"/>
        <v>23</v>
      </c>
      <c r="Z10" s="53">
        <f t="shared" si="2"/>
        <v>24</v>
      </c>
      <c r="AA10" s="53">
        <f t="shared" si="2"/>
        <v>25</v>
      </c>
      <c r="AB10" s="53">
        <f t="shared" si="2"/>
        <v>26</v>
      </c>
      <c r="AC10" s="53">
        <f t="shared" si="2"/>
        <v>27</v>
      </c>
      <c r="AD10" s="53">
        <f t="shared" si="2"/>
        <v>28</v>
      </c>
      <c r="AE10" s="53">
        <f t="shared" si="2"/>
        <v>29</v>
      </c>
      <c r="AF10" s="53">
        <f t="shared" si="2"/>
        <v>30</v>
      </c>
    </row>
    <row r="11" spans="1:32" x14ac:dyDescent="0.25">
      <c r="A11" s="54" t="s">
        <v>189</v>
      </c>
      <c r="B11" s="55">
        <v>5588305.5200000014</v>
      </c>
      <c r="C11" s="55">
        <v>4719746.4200000009</v>
      </c>
      <c r="D11" s="55">
        <v>2253593.0454845359</v>
      </c>
      <c r="E11" s="55">
        <v>2782629.9590781028</v>
      </c>
      <c r="F11" s="55">
        <v>3044566.5415036008</v>
      </c>
      <c r="G11" s="55">
        <v>484086.92019317637</v>
      </c>
      <c r="H11" s="55">
        <v>1175155.3494101912</v>
      </c>
      <c r="I11" s="55">
        <v>296529.41405451961</v>
      </c>
      <c r="J11" s="55">
        <v>314759.20032464789</v>
      </c>
      <c r="K11" s="55">
        <v>1057144.6189283123</v>
      </c>
      <c r="L11" s="55">
        <v>3122028.5982934465</v>
      </c>
      <c r="M11" s="55">
        <v>284453.61113526404</v>
      </c>
      <c r="N11" s="55">
        <v>34914.149607689673</v>
      </c>
      <c r="O11" s="55">
        <v>285380.84405847522</v>
      </c>
      <c r="P11" s="55">
        <v>27356.101168605332</v>
      </c>
      <c r="Q11" s="55">
        <v>3650260.1014623581</v>
      </c>
      <c r="R11" s="55">
        <v>27916.947233374205</v>
      </c>
      <c r="S11" s="55">
        <v>278201.66750220099</v>
      </c>
      <c r="T11" s="55">
        <v>828489.29158535926</v>
      </c>
      <c r="U11" s="55">
        <v>331925.06944643718</v>
      </c>
      <c r="V11" s="55">
        <v>32286.251071926228</v>
      </c>
      <c r="W11" s="55">
        <v>332651.51889578125</v>
      </c>
      <c r="X11" s="55">
        <v>33020.919146867731</v>
      </c>
      <c r="Y11" s="55">
        <v>333394.4985770589</v>
      </c>
      <c r="Z11" s="55">
        <v>33772.304467150861</v>
      </c>
      <c r="AA11" s="55">
        <v>334154.38463284733</v>
      </c>
      <c r="AB11" s="55">
        <v>34540.787430810815</v>
      </c>
      <c r="AC11" s="55">
        <v>284931.56176478311</v>
      </c>
      <c r="AD11" s="55">
        <v>35326.75709177339</v>
      </c>
      <c r="AE11" s="55">
        <v>285726.42342832091</v>
      </c>
      <c r="AF11" s="55">
        <v>36130.61135682022</v>
      </c>
    </row>
    <row r="12" spans="1:32" x14ac:dyDescent="0.25">
      <c r="A12" s="54" t="s">
        <v>213</v>
      </c>
      <c r="B12" s="55">
        <v>8108871.5200000014</v>
      </c>
      <c r="C12" s="55">
        <v>603015.57633697195</v>
      </c>
      <c r="D12" s="55">
        <v>932431.75156793266</v>
      </c>
      <c r="E12" s="55">
        <v>4396219.4523104057</v>
      </c>
      <c r="F12" s="55">
        <v>2993659.3018288584</v>
      </c>
      <c r="G12" s="55">
        <v>2895712.2204469722</v>
      </c>
      <c r="H12" s="55">
        <v>385912.86211903265</v>
      </c>
      <c r="I12" s="55">
        <v>3760295.8625454949</v>
      </c>
      <c r="J12" s="55">
        <v>2064593.8658913039</v>
      </c>
      <c r="K12" s="55">
        <v>2598118.7952974988</v>
      </c>
      <c r="L12" s="55">
        <v>12030.537999527973</v>
      </c>
      <c r="M12" s="55">
        <v>190640.08983832423</v>
      </c>
      <c r="N12" s="55">
        <v>703278.05286732083</v>
      </c>
      <c r="O12" s="55">
        <v>191006.43776621684</v>
      </c>
      <c r="P12" s="55">
        <v>18778.539127149277</v>
      </c>
      <c r="Q12" s="55">
        <v>191380.14928746011</v>
      </c>
      <c r="R12" s="55">
        <v>19155.987763604975</v>
      </c>
      <c r="S12" s="55">
        <v>191761.3724102804</v>
      </c>
      <c r="T12" s="55">
        <v>69541.023117653443</v>
      </c>
      <c r="U12" s="55">
        <v>242150.25811786932</v>
      </c>
      <c r="V12" s="55">
        <v>19933.797682318269</v>
      </c>
      <c r="W12" s="55">
        <v>242546.96042818081</v>
      </c>
      <c r="X12" s="55">
        <v>20334.467015732866</v>
      </c>
      <c r="Y12" s="55">
        <v>242951.63645492954</v>
      </c>
      <c r="Z12" s="55">
        <v>20743.189802749101</v>
      </c>
      <c r="AA12" s="55">
        <v>243364.44646981594</v>
      </c>
      <c r="AB12" s="55">
        <v>21160.127917784364</v>
      </c>
      <c r="AC12" s="55">
        <v>193785.55396600155</v>
      </c>
      <c r="AD12" s="55">
        <v>2830499.7554786904</v>
      </c>
      <c r="AE12" s="55">
        <v>194215.12572286051</v>
      </c>
      <c r="AF12" s="55">
        <v>22019.313963359356</v>
      </c>
    </row>
    <row r="14" spans="1:32" x14ac:dyDescent="0.25">
      <c r="B14" s="26">
        <f ca="1">'Equity - exc tax &amp; depn'!F2</f>
        <v>9508.1742006857676</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
  <sheetViews>
    <sheetView zoomScale="130" zoomScaleNormal="130" workbookViewId="0">
      <selection activeCell="E25" sqref="E25"/>
    </sheetView>
  </sheetViews>
  <sheetFormatPr defaultRowHeight="15.75" x14ac:dyDescent="0.25"/>
  <cols>
    <col min="1" max="1" width="30.625" style="3" customWidth="1"/>
    <col min="2" max="4" width="10.625" style="3" customWidth="1"/>
    <col min="5" max="5" width="9" style="3"/>
    <col min="6" max="6" width="28.625" style="3" bestFit="1" customWidth="1"/>
    <col min="7" max="16384" width="9" style="3"/>
  </cols>
  <sheetData>
    <row r="1" spans="1:12" x14ac:dyDescent="0.25">
      <c r="A1" s="49" t="s">
        <v>203</v>
      </c>
      <c r="B1" s="73" t="s">
        <v>181</v>
      </c>
      <c r="C1" s="73" t="s">
        <v>182</v>
      </c>
      <c r="D1" s="50" t="s">
        <v>183</v>
      </c>
      <c r="F1" s="88" t="s">
        <v>203</v>
      </c>
      <c r="G1" s="89" t="s">
        <v>182</v>
      </c>
      <c r="H1" s="89" t="s">
        <v>204</v>
      </c>
      <c r="I1" s="90" t="s">
        <v>183</v>
      </c>
    </row>
    <row r="2" spans="1:12" x14ac:dyDescent="0.25">
      <c r="A2" s="58" t="s">
        <v>184</v>
      </c>
      <c r="B2" s="74"/>
      <c r="C2" s="74"/>
      <c r="D2" s="59">
        <v>4042</v>
      </c>
      <c r="F2" s="58" t="s">
        <v>205</v>
      </c>
      <c r="G2" s="74"/>
      <c r="H2" s="74"/>
      <c r="I2" s="59">
        <v>8479</v>
      </c>
    </row>
    <row r="3" spans="1:12" x14ac:dyDescent="0.25">
      <c r="A3" s="60" t="s">
        <v>185</v>
      </c>
      <c r="B3" s="75">
        <v>1717</v>
      </c>
      <c r="C3" s="75">
        <v>1971</v>
      </c>
      <c r="D3" s="61"/>
      <c r="F3" s="60" t="s">
        <v>5</v>
      </c>
      <c r="G3" s="84">
        <v>2.3E-2</v>
      </c>
      <c r="H3" s="84">
        <v>2.3E-2</v>
      </c>
      <c r="I3" s="61"/>
    </row>
    <row r="4" spans="1:12" x14ac:dyDescent="0.25">
      <c r="A4" s="62" t="s">
        <v>186</v>
      </c>
      <c r="B4" s="76">
        <v>4738</v>
      </c>
      <c r="C4" s="76">
        <v>4057</v>
      </c>
      <c r="D4" s="63"/>
      <c r="F4" s="62" t="s">
        <v>32</v>
      </c>
      <c r="G4" s="85">
        <v>6.4500000000000002E-2</v>
      </c>
      <c r="H4" s="85">
        <v>5.4899999999999997E-2</v>
      </c>
      <c r="I4" s="63"/>
    </row>
    <row r="5" spans="1:12" x14ac:dyDescent="0.25">
      <c r="A5" s="64" t="s">
        <v>187</v>
      </c>
      <c r="B5" s="77">
        <v>307</v>
      </c>
      <c r="C5" s="77">
        <v>373</v>
      </c>
      <c r="D5" s="65">
        <v>4596</v>
      </c>
      <c r="F5" s="64" t="s">
        <v>30</v>
      </c>
      <c r="G5" s="86">
        <v>4.0599999999999997E-2</v>
      </c>
      <c r="H5" s="86">
        <v>3.1199999999999999E-2</v>
      </c>
      <c r="I5" s="65">
        <v>6385</v>
      </c>
      <c r="J5" s="3" t="s">
        <v>206</v>
      </c>
    </row>
    <row r="6" spans="1:12" x14ac:dyDescent="0.25">
      <c r="A6" s="67" t="s">
        <v>192</v>
      </c>
      <c r="B6" s="78">
        <v>155.29</v>
      </c>
      <c r="C6" s="78">
        <v>163.99</v>
      </c>
      <c r="D6" s="68"/>
      <c r="F6" s="67" t="s">
        <v>185</v>
      </c>
      <c r="G6" s="91">
        <v>1971</v>
      </c>
      <c r="H6" s="92">
        <v>2327.23</v>
      </c>
      <c r="I6" s="68"/>
    </row>
    <row r="7" spans="1:12" x14ac:dyDescent="0.25">
      <c r="A7" s="69" t="s">
        <v>193</v>
      </c>
      <c r="B7" s="79">
        <v>1.7419</v>
      </c>
      <c r="C7" s="79">
        <v>1.8443000000000001</v>
      </c>
      <c r="D7" s="70"/>
      <c r="F7" s="69" t="s">
        <v>186</v>
      </c>
      <c r="G7" s="93">
        <v>4057</v>
      </c>
      <c r="H7" s="94">
        <v>3764.3</v>
      </c>
      <c r="I7" s="70"/>
    </row>
    <row r="8" spans="1:12" x14ac:dyDescent="0.25">
      <c r="A8" s="69" t="s">
        <v>194</v>
      </c>
      <c r="B8" s="80">
        <v>-4.0000000000000001E-3</v>
      </c>
      <c r="C8" s="80">
        <v>0</v>
      </c>
      <c r="D8" s="70"/>
      <c r="F8" s="71" t="s">
        <v>187</v>
      </c>
      <c r="G8" s="95">
        <v>373</v>
      </c>
      <c r="H8" s="96">
        <v>407.29</v>
      </c>
      <c r="I8" s="72">
        <v>7656</v>
      </c>
      <c r="J8" s="3" t="s">
        <v>207</v>
      </c>
    </row>
    <row r="9" spans="1:12" x14ac:dyDescent="0.25">
      <c r="A9" s="69" t="s">
        <v>195</v>
      </c>
      <c r="B9" s="80">
        <v>-1.9E-2</v>
      </c>
      <c r="C9" s="80">
        <v>0</v>
      </c>
      <c r="D9" s="70"/>
      <c r="F9" s="66" t="s">
        <v>208</v>
      </c>
      <c r="G9" s="82">
        <v>118</v>
      </c>
      <c r="H9" s="82">
        <v>120</v>
      </c>
      <c r="I9" s="65">
        <v>7451</v>
      </c>
      <c r="J9" s="3" t="s">
        <v>209</v>
      </c>
    </row>
    <row r="10" spans="1:12" x14ac:dyDescent="0.25">
      <c r="A10" s="69" t="s">
        <v>196</v>
      </c>
      <c r="B10" s="80">
        <v>-1.9E-2</v>
      </c>
      <c r="C10" s="80">
        <v>0</v>
      </c>
      <c r="D10" s="70"/>
      <c r="F10" s="58" t="s">
        <v>210</v>
      </c>
      <c r="G10" s="101" t="s">
        <v>211</v>
      </c>
      <c r="H10" s="101" t="s">
        <v>212</v>
      </c>
      <c r="I10" s="59">
        <v>8211</v>
      </c>
      <c r="J10" s="102"/>
    </row>
    <row r="11" spans="1:12" x14ac:dyDescent="0.25">
      <c r="A11" s="69" t="s">
        <v>197</v>
      </c>
      <c r="B11" s="80">
        <v>-1.9E-2</v>
      </c>
      <c r="C11" s="80">
        <v>0</v>
      </c>
      <c r="D11" s="70"/>
      <c r="F11" s="60" t="s">
        <v>192</v>
      </c>
      <c r="G11" s="97">
        <v>163.99</v>
      </c>
      <c r="H11" s="103">
        <v>175.21</v>
      </c>
      <c r="I11" s="104"/>
      <c r="J11" s="105"/>
      <c r="K11" s="105"/>
      <c r="L11" s="105"/>
    </row>
    <row r="12" spans="1:12" x14ac:dyDescent="0.25">
      <c r="A12" s="71" t="s">
        <v>198</v>
      </c>
      <c r="B12" s="81">
        <v>-1.9E-2</v>
      </c>
      <c r="C12" s="81">
        <v>0</v>
      </c>
      <c r="D12" s="72">
        <v>3543</v>
      </c>
      <c r="F12" s="62" t="s">
        <v>193</v>
      </c>
      <c r="G12" s="98">
        <v>1.8443000000000001</v>
      </c>
      <c r="H12" s="106">
        <v>1.4614</v>
      </c>
      <c r="I12" s="107"/>
      <c r="J12" s="105"/>
      <c r="K12" s="105"/>
      <c r="L12" s="105"/>
    </row>
    <row r="13" spans="1:12" x14ac:dyDescent="0.25">
      <c r="A13" s="66" t="s">
        <v>199</v>
      </c>
      <c r="B13" s="82">
        <v>5557</v>
      </c>
      <c r="C13" s="82">
        <v>3547</v>
      </c>
      <c r="D13" s="65">
        <v>8445</v>
      </c>
      <c r="F13" s="62" t="s">
        <v>194</v>
      </c>
      <c r="G13" s="99">
        <v>0</v>
      </c>
      <c r="H13" s="108">
        <v>0</v>
      </c>
      <c r="I13" s="107"/>
      <c r="J13" s="105"/>
      <c r="K13" s="105"/>
      <c r="L13" s="105"/>
    </row>
    <row r="14" spans="1:12" x14ac:dyDescent="0.25">
      <c r="A14" s="58" t="s">
        <v>191</v>
      </c>
      <c r="B14" s="83">
        <v>32363.379000000001</v>
      </c>
      <c r="C14" s="87">
        <v>26511.237000000001</v>
      </c>
      <c r="D14" s="72">
        <v>9762</v>
      </c>
      <c r="F14" s="62" t="s">
        <v>195</v>
      </c>
      <c r="G14" s="99">
        <v>0</v>
      </c>
      <c r="H14" s="108">
        <v>0</v>
      </c>
      <c r="I14" s="107"/>
      <c r="J14" s="105"/>
      <c r="K14" s="105"/>
      <c r="L14" s="105"/>
    </row>
    <row r="15" spans="1:12" x14ac:dyDescent="0.25">
      <c r="A15" s="60" t="s">
        <v>5</v>
      </c>
      <c r="B15" s="84">
        <v>0.02</v>
      </c>
      <c r="C15" s="84">
        <v>2.3E-2</v>
      </c>
      <c r="D15" s="61"/>
      <c r="F15" s="62" t="s">
        <v>196</v>
      </c>
      <c r="G15" s="99">
        <v>0</v>
      </c>
      <c r="H15" s="108">
        <v>0</v>
      </c>
      <c r="I15" s="107"/>
      <c r="J15" s="105"/>
      <c r="K15" s="105"/>
      <c r="L15" s="105"/>
    </row>
    <row r="16" spans="1:12" x14ac:dyDescent="0.25">
      <c r="A16" s="62" t="s">
        <v>32</v>
      </c>
      <c r="B16" s="85">
        <v>6.7900000000000002E-2</v>
      </c>
      <c r="C16" s="85">
        <v>6.4500000000000002E-2</v>
      </c>
      <c r="D16" s="63"/>
      <c r="F16" s="62" t="s">
        <v>197</v>
      </c>
      <c r="G16" s="99">
        <v>0</v>
      </c>
      <c r="H16" s="108">
        <v>0</v>
      </c>
      <c r="I16" s="107"/>
      <c r="J16" s="105"/>
      <c r="K16" s="105"/>
      <c r="L16" s="105"/>
    </row>
    <row r="17" spans="1:12" x14ac:dyDescent="0.25">
      <c r="A17" s="64" t="s">
        <v>30</v>
      </c>
      <c r="B17" s="86">
        <v>4.7E-2</v>
      </c>
      <c r="C17" s="86">
        <v>4.0599999999999997E-2</v>
      </c>
      <c r="D17" s="65">
        <v>8479</v>
      </c>
      <c r="F17" s="64" t="s">
        <v>198</v>
      </c>
      <c r="G17" s="100">
        <v>0</v>
      </c>
      <c r="H17" s="109">
        <v>0</v>
      </c>
      <c r="I17" s="110">
        <v>9467</v>
      </c>
      <c r="J17" s="105" t="s">
        <v>219</v>
      </c>
      <c r="K17" s="105"/>
      <c r="L17" s="105"/>
    </row>
    <row r="18" spans="1:12" x14ac:dyDescent="0.25">
      <c r="F18" s="58" t="s">
        <v>191</v>
      </c>
      <c r="G18" s="87">
        <v>34620</v>
      </c>
      <c r="H18" s="111">
        <v>33587</v>
      </c>
      <c r="I18" s="59">
        <v>9508</v>
      </c>
      <c r="J18" s="3" t="s">
        <v>222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zoomScale="175" zoomScaleNormal="175" workbookViewId="0">
      <selection activeCell="A5" sqref="A5"/>
    </sheetView>
  </sheetViews>
  <sheetFormatPr defaultRowHeight="15.75" x14ac:dyDescent="0.25"/>
  <sheetData>
    <row r="1" spans="1:1" x14ac:dyDescent="0.25">
      <c r="A1" t="s">
        <v>215</v>
      </c>
    </row>
    <row r="2" spans="1:1" x14ac:dyDescent="0.25">
      <c r="A2" t="s">
        <v>216</v>
      </c>
    </row>
    <row r="3" spans="1:1" x14ac:dyDescent="0.25">
      <c r="A3" t="s">
        <v>217</v>
      </c>
    </row>
    <row r="4" spans="1:1" x14ac:dyDescent="0.25">
      <c r="A4" t="s">
        <v>218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716B8A2C91BC45ABDD92CEA8618734" ma:contentTypeVersion="14" ma:contentTypeDescription="Create a new document." ma:contentTypeScope="" ma:versionID="927416c30794a877d1c2650a734c5096">
  <xsd:schema xmlns:xsd="http://www.w3.org/2001/XMLSchema" xmlns:xs="http://www.w3.org/2001/XMLSchema" xmlns:p="http://schemas.microsoft.com/office/2006/metadata/properties" xmlns:ns2="fb747140-f783-4f59-8614-018c6afd717d" xmlns:ns3="9735b189-7d43-444d-8bb4-0cf2e8ea0f16" targetNamespace="http://schemas.microsoft.com/office/2006/metadata/properties" ma:root="true" ma:fieldsID="dc82c2e97be3ea8d77e23cc1c7751e68" ns2:_="" ns3:_="">
    <xsd:import namespace="fb747140-f783-4f59-8614-018c6afd717d"/>
    <xsd:import namespace="9735b189-7d43-444d-8bb4-0cf2e8ea0f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747140-f783-4f59-8614-018c6afd71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f688115-0302-4e1f-a4da-adfe537ad0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5b189-7d43-444d-8bb4-0cf2e8ea0f1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175a91f-47c8-4324-9b6e-041578865764}" ma:internalName="TaxCatchAll" ma:showField="CatchAllData" ma:web="9735b189-7d43-444d-8bb4-0cf2e8ea0f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419E45-6F62-4C11-B011-B0FFA35305E7}">
  <ds:schemaRefs>
    <ds:schemaRef ds:uri="http://schemas.microsoft.com/sharepoint/v3/contenttype/forms"/>
  </ds:schemaRefs>
</ds:datastoreItem>
</file>

<file path=customXml/itemProps2.xml><?xml version="1.0" encoding="utf-8"?>
<ds:datastoreItem xmlns:ds="http://schemas.openxmlformats.org/officeDocument/2006/customXml" ds:itemID="{F43F27BD-221D-4124-AB6A-1D78BA3D9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747140-f783-4f59-8614-018c6afd717d"/>
    <ds:schemaRef ds:uri="9735b189-7d43-444d-8bb4-0cf2e8ea0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 &amp; Assumptions</vt:lpstr>
      <vt:lpstr>Equity - exc tax &amp; depn</vt:lpstr>
      <vt:lpstr>Avg cost excl tax &amp; depn</vt:lpstr>
      <vt:lpstr>Growth</vt:lpstr>
      <vt:lpstr>Summary</vt:lpstr>
      <vt:lpstr>Fix Circular References</vt:lpstr>
    </vt:vector>
  </TitlesOfParts>
  <Company>Wedgewood White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Webber</dc:creator>
  <cp:lastModifiedBy>Zach Zhang (ESC)</cp:lastModifiedBy>
  <dcterms:created xsi:type="dcterms:W3CDTF">2012-07-17T23:28:04Z</dcterms:created>
  <dcterms:modified xsi:type="dcterms:W3CDTF">2023-02-08T05:22:11Z</dcterms:modified>
</cp:coreProperties>
</file>