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autoCompressPictures="0" defaultThemeVersion="124226"/>
  <bookViews>
    <workbookView xWindow="-15" yWindow="4455" windowWidth="19170" windowHeight="4515" tabRatio="875" firstSheet="9" activeTab="17"/>
  </bookViews>
  <sheets>
    <sheet name=" Instructions" sheetId="30" r:id="rId1"/>
    <sheet name="Base Summary 2015-16" sheetId="23" r:id="rId2"/>
    <sheet name="Services - Base - OPTIONAL" sheetId="28" state="hidden" r:id="rId3"/>
    <sheet name="Revenue - Base - OPTIONAL" sheetId="25" r:id="rId4"/>
    <sheet name="Expenditure - Base - OPTIONAL" sheetId="26" r:id="rId5"/>
    <sheet name="Assets - Base - OPTIONAL" sheetId="27" r:id="rId6"/>
    <sheet name="Services - NHC" sheetId="13" r:id="rId7"/>
    <sheet name="Outputs - NHC" sheetId="21" r:id="rId8"/>
    <sheet name="Revenue - NHC" sheetId="1" r:id="rId9"/>
    <sheet name="Expenditure- NHC" sheetId="8" r:id="rId10"/>
    <sheet name="Assets - NHC" sheetId="9" r:id="rId11"/>
    <sheet name="Services - WHC" sheetId="15" r:id="rId12"/>
    <sheet name="Outputs - WHC" sheetId="22" r:id="rId13"/>
    <sheet name="Revenue - WHC" sheetId="16" r:id="rId14"/>
    <sheet name="Expenditure - WHC" sheetId="17" r:id="rId15"/>
    <sheet name="Assets - WHC" sheetId="18" r:id="rId16"/>
    <sheet name="Analysis" sheetId="19" r:id="rId17"/>
    <sheet name="Calculating the higher cap" sheetId="20" r:id="rId18"/>
    <sheet name="Certification Statement" sheetId="31" r:id="rId19"/>
    <sheet name=" Instructions (Print friendly)" sheetId="33" r:id="rId20"/>
    <sheet name="Contact Information" sheetId="34" r:id="rId21"/>
  </sheets>
  <definedNames>
    <definedName name="_xlnm._FilterDatabase" localSheetId="5" hidden="1">'Assets - Base - OPTIONAL'!$S$12:$S$36</definedName>
    <definedName name="_xlnm._FilterDatabase" localSheetId="10" hidden="1">'Assets - NHC'!$S$12:$S$36</definedName>
    <definedName name="_xlnm._FilterDatabase" localSheetId="15" hidden="1">'Assets - WHC'!$S$12:$S$36</definedName>
    <definedName name="_xlnm.Print_Area" localSheetId="0">' Instructions'!$A$116:$O$231</definedName>
    <definedName name="_xlnm.Print_Area" localSheetId="19">' Instructions (Print friendly)'!$A$1:$O$578</definedName>
    <definedName name="_xlnm.Print_Area" localSheetId="16">Analysis!$1:$79</definedName>
    <definedName name="_xlnm.Print_Area" localSheetId="5">'Assets - Base - OPTIONAL'!$A$1:$V$75</definedName>
    <definedName name="_xlnm.Print_Area" localSheetId="10">'Assets - NHC'!$A$1:$V$88</definedName>
    <definedName name="_xlnm.Print_Area" localSheetId="15">'Assets - WHC'!$A$1:$W$85</definedName>
    <definedName name="_xlnm.Print_Area" localSheetId="1">'Base Summary 2015-16'!$A$1:$O$80</definedName>
    <definedName name="_xlnm.Print_Area" localSheetId="17">'Calculating the higher cap'!$A$1:$G$146</definedName>
    <definedName name="_xlnm.Print_Area" localSheetId="18">'Certification Statement'!$2:$34</definedName>
    <definedName name="_xlnm.Print_Area" localSheetId="20">'Contact Information'!$A$1:$Q$31</definedName>
    <definedName name="_xlnm.Print_Area" localSheetId="4">'Expenditure - Base - OPTIONAL'!$A$1:$M$103</definedName>
    <definedName name="_xlnm.Print_Area" localSheetId="14">'Expenditure - WHC'!$A$1:$N$102</definedName>
    <definedName name="_xlnm.Print_Area" localSheetId="9">'Expenditure- NHC'!$A$1:$N$103</definedName>
    <definedName name="_xlnm.Print_Area" localSheetId="7">'Outputs - NHC'!$A$1:$J$218</definedName>
    <definedName name="_xlnm.Print_Area" localSheetId="12">'Outputs - WHC'!$A$1:$K$203</definedName>
    <definedName name="_xlnm.Print_Area" localSheetId="3">'Revenue - Base - OPTIONAL'!$A$1:$T$79</definedName>
    <definedName name="_xlnm.Print_Area" localSheetId="8">'Revenue - NHC'!$A$1:$U$104</definedName>
    <definedName name="_xlnm.Print_Area" localSheetId="13">'Revenue - WHC'!$B$2:$U$104</definedName>
    <definedName name="_xlnm.Print_Area" localSheetId="2">'Services - Base - OPTIONAL'!$A$1:$K$152</definedName>
    <definedName name="_xlnm.Print_Area" localSheetId="6">'Services - NHC'!$A$1:$J$74</definedName>
    <definedName name="_xlnm.Print_Area" localSheetId="11">'Services - WHC'!$A$1:$K$74</definedName>
    <definedName name="_xlnm.Print_Titles" localSheetId="19">' Instructions (Print friendly)'!$1:$5</definedName>
  </definedNames>
  <calcPr calcId="145621"/>
</workbook>
</file>

<file path=xl/calcChain.xml><?xml version="1.0" encoding="utf-8"?>
<calcChain xmlns="http://schemas.openxmlformats.org/spreadsheetml/2006/main">
  <c r="F121" i="20" l="1"/>
  <c r="F139" i="20"/>
  <c r="E83" i="20"/>
  <c r="E84" i="20"/>
  <c r="E85" i="20"/>
  <c r="E86" i="20"/>
  <c r="E98" i="20" s="1"/>
  <c r="E103" i="20" s="1"/>
  <c r="F122" i="20" s="1"/>
  <c r="E87" i="20"/>
  <c r="E88" i="20"/>
  <c r="E90" i="20"/>
  <c r="E91" i="20"/>
  <c r="E92" i="20"/>
  <c r="E93" i="20"/>
  <c r="E94" i="20"/>
  <c r="E95" i="20"/>
  <c r="E96" i="20"/>
  <c r="E97" i="20"/>
  <c r="F128" i="20" l="1"/>
  <c r="M17" i="18"/>
  <c r="H71" i="23" l="1"/>
  <c r="R12" i="19" l="1"/>
  <c r="S73" i="18"/>
  <c r="S76" i="18"/>
  <c r="S74" i="18"/>
  <c r="M22" i="18"/>
  <c r="K27" i="18"/>
  <c r="N27" i="18" s="1"/>
  <c r="M32" i="18"/>
  <c r="O32" i="18" s="1"/>
  <c r="L37" i="18"/>
  <c r="L47" i="18"/>
  <c r="R60" i="18"/>
  <c r="R63" i="18"/>
  <c r="R64" i="18"/>
  <c r="R65" i="18"/>
  <c r="R67" i="18"/>
  <c r="AA19" i="19" s="1"/>
  <c r="O37" i="18"/>
  <c r="O68" i="18" s="1"/>
  <c r="R69" i="18"/>
  <c r="R70" i="18"/>
  <c r="R71" i="18"/>
  <c r="AA23" i="19" s="1"/>
  <c r="O12" i="18"/>
  <c r="O73" i="18" s="1"/>
  <c r="X25" i="19" s="1"/>
  <c r="O17" i="18"/>
  <c r="R74" i="18"/>
  <c r="R75" i="18"/>
  <c r="AA27" i="19" s="1"/>
  <c r="R76" i="18"/>
  <c r="O77" i="18"/>
  <c r="R77" i="18"/>
  <c r="R78" i="18"/>
  <c r="AA30" i="19" s="1"/>
  <c r="R79" i="18"/>
  <c r="R80" i="18"/>
  <c r="R81" i="18"/>
  <c r="O82" i="18"/>
  <c r="Q83" i="18"/>
  <c r="P83" i="18"/>
  <c r="H83" i="18"/>
  <c r="T81" i="18"/>
  <c r="T80" i="18"/>
  <c r="T79" i="18"/>
  <c r="T78" i="18"/>
  <c r="T77" i="18"/>
  <c r="T76" i="18"/>
  <c r="T75" i="18"/>
  <c r="T71" i="18"/>
  <c r="T70" i="18"/>
  <c r="T69" i="18"/>
  <c r="T67" i="18"/>
  <c r="T65" i="18"/>
  <c r="T64" i="18"/>
  <c r="T63" i="18"/>
  <c r="T61" i="18"/>
  <c r="T60" i="18"/>
  <c r="R17" i="18"/>
  <c r="T17" i="18" s="1"/>
  <c r="T21" i="18" s="1"/>
  <c r="O22" i="18"/>
  <c r="R22" i="18" s="1"/>
  <c r="O42" i="18"/>
  <c r="R42" i="18" s="1"/>
  <c r="N47" i="18"/>
  <c r="O47" i="18"/>
  <c r="D17" i="18"/>
  <c r="D22" i="18" s="1"/>
  <c r="D27" i="18" s="1"/>
  <c r="D32" i="18" s="1"/>
  <c r="D37" i="18" s="1"/>
  <c r="D42" i="18" s="1"/>
  <c r="D47" i="18" s="1"/>
  <c r="T47" i="18"/>
  <c r="T51" i="18" s="1"/>
  <c r="T46" i="18"/>
  <c r="T37" i="18"/>
  <c r="T41" i="18"/>
  <c r="T32" i="18"/>
  <c r="T36" i="18" s="1"/>
  <c r="T31" i="18"/>
  <c r="T22" i="18"/>
  <c r="T26" i="18" s="1"/>
  <c r="E70" i="13"/>
  <c r="E68" i="25"/>
  <c r="I236" i="27" s="1"/>
  <c r="E67" i="25"/>
  <c r="I235" i="27" s="1"/>
  <c r="E63" i="25"/>
  <c r="I231" i="27" s="1"/>
  <c r="E58" i="13"/>
  <c r="E57" i="13"/>
  <c r="E55" i="25"/>
  <c r="I223" i="27" s="1"/>
  <c r="E49" i="13"/>
  <c r="E44" i="25"/>
  <c r="I212" i="27" s="1"/>
  <c r="E43" i="25"/>
  <c r="I211" i="27" s="1"/>
  <c r="E38" i="13"/>
  <c r="E35" i="25"/>
  <c r="I203" i="27" s="1"/>
  <c r="E26" i="13"/>
  <c r="E27" i="25"/>
  <c r="I195" i="27" s="1"/>
  <c r="E17" i="13"/>
  <c r="E16" i="25"/>
  <c r="I184" i="27" s="1"/>
  <c r="R32" i="27"/>
  <c r="K27" i="27"/>
  <c r="O64" i="27"/>
  <c r="M12" i="27"/>
  <c r="R60" i="9"/>
  <c r="N11" i="23"/>
  <c r="S63" i="27"/>
  <c r="T22" i="9"/>
  <c r="T32" i="9"/>
  <c r="T37" i="9"/>
  <c r="T47" i="9"/>
  <c r="M22" i="9"/>
  <c r="N47" i="9"/>
  <c r="O42" i="9"/>
  <c r="M32" i="9"/>
  <c r="O32" i="9" s="1"/>
  <c r="L47" i="9"/>
  <c r="O82" i="9" s="1"/>
  <c r="R82" i="9" s="1"/>
  <c r="K27" i="9"/>
  <c r="N27" i="9" s="1"/>
  <c r="L37" i="9"/>
  <c r="F10" i="22"/>
  <c r="F11" i="22" s="1"/>
  <c r="F12" i="22" s="1"/>
  <c r="F13" i="22" s="1"/>
  <c r="F14" i="22" s="1"/>
  <c r="F15" i="22" s="1"/>
  <c r="F16" i="22" s="1"/>
  <c r="F17" i="22" s="1"/>
  <c r="E13" i="15"/>
  <c r="E15" i="16" s="1"/>
  <c r="I220" i="18" s="1"/>
  <c r="E14" i="15"/>
  <c r="E15" i="15"/>
  <c r="E17" i="16" s="1"/>
  <c r="I222" i="18" s="1"/>
  <c r="E18" i="15"/>
  <c r="E20" i="16" s="1"/>
  <c r="I225" i="18" s="1"/>
  <c r="E21" i="15"/>
  <c r="E23" i="16" s="1"/>
  <c r="I228" i="18" s="1"/>
  <c r="E22" i="15"/>
  <c r="E23" i="15"/>
  <c r="E25" i="16" s="1"/>
  <c r="I230" i="18" s="1"/>
  <c r="E26" i="15"/>
  <c r="E28" i="16" s="1"/>
  <c r="I233" i="18" s="1"/>
  <c r="E29" i="15"/>
  <c r="E30" i="17" s="1"/>
  <c r="E30" i="15"/>
  <c r="E31" i="17" s="1"/>
  <c r="E31" i="15"/>
  <c r="E32" i="17" s="1"/>
  <c r="E34" i="15"/>
  <c r="E35" i="17" s="1"/>
  <c r="E37" i="15"/>
  <c r="E38" i="15"/>
  <c r="E39" i="17" s="1"/>
  <c r="E39" i="15"/>
  <c r="E40" i="17" s="1"/>
  <c r="E42" i="15"/>
  <c r="E44" i="16" s="1"/>
  <c r="I249" i="18" s="1"/>
  <c r="E45" i="15"/>
  <c r="E47" i="16" s="1"/>
  <c r="I252" i="18" s="1"/>
  <c r="E46" i="15"/>
  <c r="E47" i="15"/>
  <c r="E49" i="16" s="1"/>
  <c r="I254" i="18" s="1"/>
  <c r="E50" i="15"/>
  <c r="E53" i="15"/>
  <c r="E54" i="17" s="1"/>
  <c r="E54" i="15"/>
  <c r="E55" i="15"/>
  <c r="E56" i="17" s="1"/>
  <c r="E58" i="15"/>
  <c r="E60" i="16" s="1"/>
  <c r="I265" i="18" s="1"/>
  <c r="E61" i="15"/>
  <c r="E62" i="17" s="1"/>
  <c r="E62" i="15"/>
  <c r="E63" i="17" s="1"/>
  <c r="E63" i="15"/>
  <c r="E64" i="17" s="1"/>
  <c r="E66" i="15"/>
  <c r="E67" i="17" s="1"/>
  <c r="E69" i="15"/>
  <c r="E70" i="17" s="1"/>
  <c r="E70" i="15"/>
  <c r="E71" i="15"/>
  <c r="E72" i="17" s="1"/>
  <c r="O37" i="9"/>
  <c r="O68" i="9" s="1"/>
  <c r="R68" i="9" s="1"/>
  <c r="V20" i="19" s="1"/>
  <c r="O17" i="9"/>
  <c r="R17" i="9" s="1"/>
  <c r="T17" i="9" s="1"/>
  <c r="T21" i="9" s="1"/>
  <c r="O12" i="9"/>
  <c r="R12" i="9"/>
  <c r="T12" i="9" s="1"/>
  <c r="Q72" i="27"/>
  <c r="P72" i="27"/>
  <c r="O52" i="27"/>
  <c r="R52" i="27" s="1"/>
  <c r="N51" i="27"/>
  <c r="R51" i="27" s="1"/>
  <c r="N14" i="23"/>
  <c r="N13" i="23"/>
  <c r="O37" i="27"/>
  <c r="F137" i="20"/>
  <c r="G135" i="20"/>
  <c r="G117" i="20"/>
  <c r="E10" i="20"/>
  <c r="E18" i="20" s="1"/>
  <c r="E11" i="15"/>
  <c r="E12" i="17" s="1"/>
  <c r="L32" i="27"/>
  <c r="K22" i="27"/>
  <c r="R37" i="27"/>
  <c r="R22" i="27"/>
  <c r="T33" i="27"/>
  <c r="T32" i="27"/>
  <c r="T28" i="27"/>
  <c r="T27" i="27"/>
  <c r="T31" i="27" s="1"/>
  <c r="T13" i="27"/>
  <c r="T12" i="27"/>
  <c r="E66" i="13"/>
  <c r="E67" i="19" s="1"/>
  <c r="E65" i="13"/>
  <c r="E67" i="1" s="1"/>
  <c r="I245" i="9" s="1"/>
  <c r="E62" i="13"/>
  <c r="E54" i="13"/>
  <c r="E50" i="13"/>
  <c r="E51" i="19" s="1"/>
  <c r="E46" i="13"/>
  <c r="E42" i="13"/>
  <c r="E43" i="19" s="1"/>
  <c r="E34" i="13"/>
  <c r="E33" i="13"/>
  <c r="E35" i="1" s="1"/>
  <c r="I213" i="18" s="1"/>
  <c r="E30" i="13"/>
  <c r="E22" i="13"/>
  <c r="E18" i="13"/>
  <c r="E14" i="13"/>
  <c r="E11" i="13"/>
  <c r="E12" i="8" s="1"/>
  <c r="B3" i="16"/>
  <c r="B3" i="1"/>
  <c r="B3" i="25"/>
  <c r="F96" i="17"/>
  <c r="F96" i="8"/>
  <c r="F97" i="16"/>
  <c r="F97" i="1"/>
  <c r="L75" i="26"/>
  <c r="F99" i="26" s="1"/>
  <c r="F100" i="26" s="1"/>
  <c r="F101" i="26" s="1"/>
  <c r="F97" i="26"/>
  <c r="G149" i="28"/>
  <c r="G148" i="28"/>
  <c r="G147" i="28"/>
  <c r="G146" i="28"/>
  <c r="G145" i="28"/>
  <c r="G144" i="28"/>
  <c r="G143" i="28"/>
  <c r="G142" i="28"/>
  <c r="G141" i="28"/>
  <c r="G140" i="28"/>
  <c r="G139" i="28"/>
  <c r="G138" i="28"/>
  <c r="G137" i="28"/>
  <c r="G136" i="28"/>
  <c r="G135" i="28"/>
  <c r="G134" i="28"/>
  <c r="G133" i="28"/>
  <c r="G132" i="28"/>
  <c r="G131" i="28"/>
  <c r="G130" i="28"/>
  <c r="G129" i="28"/>
  <c r="G128" i="28"/>
  <c r="G127" i="28"/>
  <c r="G126" i="28"/>
  <c r="G125" i="28"/>
  <c r="G124" i="28"/>
  <c r="G123" i="28"/>
  <c r="G122" i="28"/>
  <c r="G121" i="28"/>
  <c r="G120" i="28"/>
  <c r="G119" i="28"/>
  <c r="G118" i="28"/>
  <c r="G117" i="28"/>
  <c r="G116" i="28"/>
  <c r="G115" i="28"/>
  <c r="G114" i="28"/>
  <c r="G113" i="28"/>
  <c r="G112" i="28"/>
  <c r="G111" i="28"/>
  <c r="G110" i="28"/>
  <c r="G109" i="28"/>
  <c r="G108" i="28"/>
  <c r="G107" i="28"/>
  <c r="G106" i="28"/>
  <c r="G105" i="28"/>
  <c r="G104" i="28"/>
  <c r="G103" i="28"/>
  <c r="G102" i="28"/>
  <c r="G101" i="28"/>
  <c r="G100" i="28"/>
  <c r="G99" i="28"/>
  <c r="G98" i="28"/>
  <c r="G97" i="28"/>
  <c r="G96" i="28"/>
  <c r="G95" i="28"/>
  <c r="G94" i="28"/>
  <c r="G93" i="28"/>
  <c r="G92" i="28"/>
  <c r="G91" i="28"/>
  <c r="G90" i="28"/>
  <c r="G89" i="28"/>
  <c r="G88" i="28"/>
  <c r="G87" i="28"/>
  <c r="G86" i="28"/>
  <c r="G85" i="28"/>
  <c r="G84" i="28"/>
  <c r="G83" i="28"/>
  <c r="G82" i="28"/>
  <c r="G81" i="28"/>
  <c r="G80" i="28"/>
  <c r="G79" i="28"/>
  <c r="G78" i="28"/>
  <c r="G77" i="28"/>
  <c r="G76" i="28"/>
  <c r="G75" i="28"/>
  <c r="G74" i="28"/>
  <c r="G73" i="28"/>
  <c r="G72" i="28"/>
  <c r="G71" i="28"/>
  <c r="G70" i="28"/>
  <c r="G69" i="28"/>
  <c r="G68" i="28"/>
  <c r="G67" i="28"/>
  <c r="G66" i="28"/>
  <c r="G65" i="28"/>
  <c r="G64" i="28"/>
  <c r="G63" i="28"/>
  <c r="G62" i="28"/>
  <c r="G61" i="28"/>
  <c r="G60" i="28"/>
  <c r="G59" i="28"/>
  <c r="G58" i="28"/>
  <c r="G57" i="28"/>
  <c r="G56" i="28"/>
  <c r="G55" i="28"/>
  <c r="G54" i="28"/>
  <c r="G53" i="28"/>
  <c r="G52" i="28"/>
  <c r="G51" i="28"/>
  <c r="G50" i="28"/>
  <c r="G49" i="28"/>
  <c r="G48" i="28"/>
  <c r="G47" i="28"/>
  <c r="G46" i="28"/>
  <c r="G45" i="28"/>
  <c r="G44" i="28"/>
  <c r="G43" i="28"/>
  <c r="G42" i="28"/>
  <c r="G41" i="28"/>
  <c r="G40" i="28"/>
  <c r="G39" i="28"/>
  <c r="G38" i="28"/>
  <c r="G37" i="28"/>
  <c r="G36" i="28"/>
  <c r="G35" i="28"/>
  <c r="G34" i="28"/>
  <c r="G33" i="28"/>
  <c r="G32" i="28"/>
  <c r="G31" i="28"/>
  <c r="G30" i="28"/>
  <c r="G29" i="28"/>
  <c r="G28" i="28"/>
  <c r="G27" i="28"/>
  <c r="G26" i="28"/>
  <c r="G25" i="28"/>
  <c r="G24" i="28"/>
  <c r="G23" i="28"/>
  <c r="G22" i="28"/>
  <c r="G21" i="28"/>
  <c r="G20" i="28"/>
  <c r="G19" i="28"/>
  <c r="G18" i="28"/>
  <c r="G17" i="28"/>
  <c r="G16" i="28"/>
  <c r="G15" i="28"/>
  <c r="G14" i="28"/>
  <c r="G13" i="28"/>
  <c r="G12" i="28"/>
  <c r="G11" i="28"/>
  <c r="G10" i="28"/>
  <c r="F149" i="28"/>
  <c r="F148" i="28"/>
  <c r="F147" i="28"/>
  <c r="F146" i="28"/>
  <c r="F145" i="28"/>
  <c r="F144" i="28"/>
  <c r="F143" i="28"/>
  <c r="F142" i="28"/>
  <c r="F141" i="28"/>
  <c r="F140" i="28"/>
  <c r="F139" i="28"/>
  <c r="F138" i="28"/>
  <c r="F137" i="28"/>
  <c r="F136" i="28"/>
  <c r="F135" i="28"/>
  <c r="F134" i="28"/>
  <c r="F133" i="28"/>
  <c r="F132" i="28"/>
  <c r="F131" i="28"/>
  <c r="F130" i="28"/>
  <c r="F129" i="28"/>
  <c r="F128" i="28"/>
  <c r="F127" i="28"/>
  <c r="F126" i="28"/>
  <c r="F125" i="28"/>
  <c r="F124" i="28"/>
  <c r="F123" i="28"/>
  <c r="F122" i="28"/>
  <c r="F121" i="28"/>
  <c r="F120" i="28"/>
  <c r="F119" i="28"/>
  <c r="F118" i="28"/>
  <c r="F117" i="28"/>
  <c r="F116" i="28"/>
  <c r="F115" i="28"/>
  <c r="F114" i="28"/>
  <c r="F113" i="28"/>
  <c r="F112" i="28"/>
  <c r="F111" i="28"/>
  <c r="F110" i="28"/>
  <c r="F109" i="28"/>
  <c r="F108" i="28"/>
  <c r="F107" i="28"/>
  <c r="F106" i="28"/>
  <c r="F105" i="28"/>
  <c r="F104" i="28"/>
  <c r="F103" i="28"/>
  <c r="F102" i="28"/>
  <c r="F101" i="28"/>
  <c r="F100" i="28"/>
  <c r="F99" i="28"/>
  <c r="F98" i="28"/>
  <c r="F97" i="28"/>
  <c r="F96" i="28"/>
  <c r="F95" i="28"/>
  <c r="F94" i="28"/>
  <c r="F93" i="28"/>
  <c r="F92" i="28"/>
  <c r="F91" i="28"/>
  <c r="F90" i="28"/>
  <c r="F89" i="28"/>
  <c r="F88" i="28"/>
  <c r="F87" i="28"/>
  <c r="F86" i="28"/>
  <c r="F85" i="28"/>
  <c r="F84" i="28"/>
  <c r="F83" i="28"/>
  <c r="F82" i="28"/>
  <c r="F81" i="28"/>
  <c r="F80" i="28"/>
  <c r="F79" i="28"/>
  <c r="F78" i="28"/>
  <c r="F77" i="28"/>
  <c r="F76" i="28"/>
  <c r="F75" i="28"/>
  <c r="F74" i="28"/>
  <c r="F73" i="28"/>
  <c r="F72" i="28"/>
  <c r="F71" i="28"/>
  <c r="F70" i="28"/>
  <c r="F69" i="28"/>
  <c r="F68" i="28"/>
  <c r="F67" i="28"/>
  <c r="F66" i="28"/>
  <c r="F65" i="28"/>
  <c r="F64" i="28"/>
  <c r="F63" i="28"/>
  <c r="F62" i="28"/>
  <c r="F61" i="28"/>
  <c r="F60" i="28"/>
  <c r="F59" i="28"/>
  <c r="F58" i="28"/>
  <c r="F57" i="28"/>
  <c r="F56" i="28"/>
  <c r="F55" i="28"/>
  <c r="F54" i="28"/>
  <c r="F53" i="28"/>
  <c r="F52" i="28"/>
  <c r="F51" i="28"/>
  <c r="F50" i="28"/>
  <c r="F49" i="28"/>
  <c r="F48" i="28"/>
  <c r="F47" i="28"/>
  <c r="F46" i="28"/>
  <c r="F45" i="28"/>
  <c r="F44" i="28"/>
  <c r="F43" i="28"/>
  <c r="F42" i="28"/>
  <c r="F41" i="28"/>
  <c r="F40" i="28"/>
  <c r="F39" i="28"/>
  <c r="F38" i="28"/>
  <c r="F37" i="28"/>
  <c r="F36" i="28"/>
  <c r="F35" i="28"/>
  <c r="F34" i="28"/>
  <c r="F33" i="28"/>
  <c r="F32" i="28"/>
  <c r="F31" i="28"/>
  <c r="F30" i="28"/>
  <c r="F29" i="28"/>
  <c r="F28" i="28"/>
  <c r="F27" i="28"/>
  <c r="F26" i="28"/>
  <c r="F25" i="28"/>
  <c r="F24" i="28"/>
  <c r="F23" i="28"/>
  <c r="F22" i="28"/>
  <c r="F21" i="28"/>
  <c r="F20" i="28"/>
  <c r="F19" i="28"/>
  <c r="F18" i="28"/>
  <c r="F17" i="28"/>
  <c r="F16" i="28"/>
  <c r="F15" i="28"/>
  <c r="F14" i="28"/>
  <c r="F13" i="28"/>
  <c r="F12" i="28"/>
  <c r="F11" i="28"/>
  <c r="F10" i="28"/>
  <c r="E149" i="28"/>
  <c r="E148" i="28"/>
  <c r="E147" i="28"/>
  <c r="E146" i="28"/>
  <c r="E145" i="28"/>
  <c r="E144" i="28"/>
  <c r="E143" i="28"/>
  <c r="E142" i="28"/>
  <c r="E141" i="28"/>
  <c r="E140" i="28"/>
  <c r="E139" i="28"/>
  <c r="E138" i="28"/>
  <c r="E137" i="28"/>
  <c r="E136" i="28"/>
  <c r="E135" i="28"/>
  <c r="E134" i="28"/>
  <c r="E133" i="28"/>
  <c r="E132" i="28"/>
  <c r="E131" i="28"/>
  <c r="E130" i="28"/>
  <c r="E129" i="28"/>
  <c r="E128" i="28"/>
  <c r="E127" i="28"/>
  <c r="E126" i="28"/>
  <c r="E125" i="28"/>
  <c r="E124" i="28"/>
  <c r="E123" i="28"/>
  <c r="E122" i="28"/>
  <c r="E121" i="28"/>
  <c r="E120" i="28"/>
  <c r="E119" i="28"/>
  <c r="E118" i="28"/>
  <c r="E117" i="28"/>
  <c r="E116" i="28"/>
  <c r="E115" i="28"/>
  <c r="E114" i="28"/>
  <c r="E113" i="28"/>
  <c r="E112" i="28"/>
  <c r="E111" i="28"/>
  <c r="E110" i="28"/>
  <c r="E109" i="28"/>
  <c r="E108" i="28"/>
  <c r="E107" i="28"/>
  <c r="E106" i="28"/>
  <c r="E105" i="28"/>
  <c r="E104" i="28"/>
  <c r="E103" i="28"/>
  <c r="E102" i="28"/>
  <c r="E101" i="28"/>
  <c r="E100" i="28"/>
  <c r="E99" i="28"/>
  <c r="E98" i="28"/>
  <c r="E97" i="28"/>
  <c r="E96" i="28"/>
  <c r="E95" i="28"/>
  <c r="E94" i="28"/>
  <c r="E93" i="28"/>
  <c r="E92" i="28"/>
  <c r="E91" i="28"/>
  <c r="E90" i="28"/>
  <c r="E89" i="28"/>
  <c r="E88" i="28"/>
  <c r="E87" i="28"/>
  <c r="E86" i="28"/>
  <c r="E85" i="28"/>
  <c r="E84" i="28"/>
  <c r="E83" i="28"/>
  <c r="E82" i="28"/>
  <c r="E81" i="28"/>
  <c r="E80" i="28"/>
  <c r="E79" i="28"/>
  <c r="E78" i="28"/>
  <c r="E77" i="28"/>
  <c r="E76" i="28"/>
  <c r="E75" i="28"/>
  <c r="E74" i="28"/>
  <c r="E73" i="28"/>
  <c r="E72" i="28"/>
  <c r="E70" i="28"/>
  <c r="E66" i="28"/>
  <c r="E62" i="28"/>
  <c r="E58" i="28"/>
  <c r="E54" i="28"/>
  <c r="E50" i="28"/>
  <c r="E46" i="28"/>
  <c r="E42" i="28"/>
  <c r="E40" i="28"/>
  <c r="E38" i="28"/>
  <c r="E34" i="28"/>
  <c r="E30" i="28"/>
  <c r="E26" i="28"/>
  <c r="E22" i="28"/>
  <c r="E18" i="28"/>
  <c r="E14" i="28"/>
  <c r="E11" i="28"/>
  <c r="E10" i="28"/>
  <c r="F74" i="26"/>
  <c r="F73" i="26"/>
  <c r="F72" i="26"/>
  <c r="F71" i="26"/>
  <c r="F70" i="26"/>
  <c r="F69" i="26"/>
  <c r="F68" i="26"/>
  <c r="F67" i="26"/>
  <c r="F66" i="26"/>
  <c r="F65" i="26"/>
  <c r="F64" i="26"/>
  <c r="F63" i="26"/>
  <c r="F62" i="26"/>
  <c r="F61" i="26"/>
  <c r="F60" i="26"/>
  <c r="F59" i="26"/>
  <c r="F58" i="26"/>
  <c r="F57" i="26"/>
  <c r="F56" i="26"/>
  <c r="F55" i="26"/>
  <c r="F54" i="26"/>
  <c r="F53" i="26"/>
  <c r="F52" i="26"/>
  <c r="F51" i="26"/>
  <c r="F50" i="26"/>
  <c r="F49" i="26"/>
  <c r="F48" i="26"/>
  <c r="F47" i="26"/>
  <c r="F46" i="26"/>
  <c r="F45" i="26"/>
  <c r="F44" i="26"/>
  <c r="F43" i="26"/>
  <c r="F42" i="26"/>
  <c r="F41" i="26"/>
  <c r="F40" i="26"/>
  <c r="F39" i="26"/>
  <c r="F38" i="26"/>
  <c r="F37" i="26"/>
  <c r="F36" i="26"/>
  <c r="F35" i="26"/>
  <c r="F34" i="26"/>
  <c r="F33" i="26"/>
  <c r="F32" i="26"/>
  <c r="F31" i="26"/>
  <c r="F30" i="26"/>
  <c r="F29" i="26"/>
  <c r="F28" i="26"/>
  <c r="F27" i="26"/>
  <c r="F26" i="26"/>
  <c r="F25" i="26"/>
  <c r="F24" i="26"/>
  <c r="F23" i="26"/>
  <c r="F22" i="26"/>
  <c r="F21" i="26"/>
  <c r="F20" i="26"/>
  <c r="F19" i="26"/>
  <c r="F18" i="26"/>
  <c r="F17" i="26"/>
  <c r="F16" i="26"/>
  <c r="F15" i="26"/>
  <c r="F14" i="26"/>
  <c r="F13" i="26"/>
  <c r="F12" i="26"/>
  <c r="F11" i="26"/>
  <c r="F75" i="25"/>
  <c r="F74" i="25"/>
  <c r="F73" i="25"/>
  <c r="F72" i="25"/>
  <c r="F71" i="25"/>
  <c r="F70" i="25"/>
  <c r="F69" i="25"/>
  <c r="F68" i="25"/>
  <c r="F67" i="25"/>
  <c r="F66" i="25"/>
  <c r="F65" i="25"/>
  <c r="F64" i="25"/>
  <c r="F63" i="25"/>
  <c r="F62" i="25"/>
  <c r="F61" i="25"/>
  <c r="F60" i="25"/>
  <c r="F59" i="25"/>
  <c r="F58" i="25"/>
  <c r="F57" i="25"/>
  <c r="F56" i="25"/>
  <c r="F55" i="25"/>
  <c r="F54" i="25"/>
  <c r="F53" i="25"/>
  <c r="F52" i="25"/>
  <c r="F51" i="25"/>
  <c r="F50" i="25"/>
  <c r="F49" i="25"/>
  <c r="F48" i="25"/>
  <c r="F47" i="25"/>
  <c r="F46" i="25"/>
  <c r="F45" i="25"/>
  <c r="F44" i="25"/>
  <c r="F43" i="25"/>
  <c r="F42" i="25"/>
  <c r="F41" i="25"/>
  <c r="F40" i="25"/>
  <c r="F39" i="25"/>
  <c r="F38" i="25"/>
  <c r="F37" i="25"/>
  <c r="F36" i="25"/>
  <c r="F35" i="25"/>
  <c r="F34" i="25"/>
  <c r="F33" i="25"/>
  <c r="F32" i="25"/>
  <c r="F31" i="25"/>
  <c r="F30" i="25"/>
  <c r="F29" i="25"/>
  <c r="F28" i="25"/>
  <c r="F27" i="25"/>
  <c r="F26" i="25"/>
  <c r="F25" i="25"/>
  <c r="F24" i="25"/>
  <c r="F23" i="25"/>
  <c r="F22" i="25"/>
  <c r="F21" i="25"/>
  <c r="F20" i="25"/>
  <c r="F19" i="25"/>
  <c r="F18" i="25"/>
  <c r="F17" i="25"/>
  <c r="F16" i="25"/>
  <c r="F15" i="25"/>
  <c r="F14" i="25"/>
  <c r="F13" i="25"/>
  <c r="F12" i="25"/>
  <c r="E75" i="25"/>
  <c r="I316" i="27"/>
  <c r="I313" i="27"/>
  <c r="I312" i="27"/>
  <c r="I309" i="27"/>
  <c r="I308" i="27"/>
  <c r="I305" i="27"/>
  <c r="I304" i="27"/>
  <c r="I302" i="27"/>
  <c r="I300" i="27"/>
  <c r="I299" i="27"/>
  <c r="I298" i="27"/>
  <c r="I296" i="27"/>
  <c r="I295" i="27"/>
  <c r="I292" i="27"/>
  <c r="I291" i="27"/>
  <c r="I288" i="27"/>
  <c r="I287" i="27"/>
  <c r="I285" i="27"/>
  <c r="I284" i="27"/>
  <c r="I283" i="27"/>
  <c r="I282" i="27"/>
  <c r="I280" i="27"/>
  <c r="I279" i="27"/>
  <c r="I276" i="27"/>
  <c r="I275" i="27"/>
  <c r="I272" i="27"/>
  <c r="I269" i="27"/>
  <c r="I268" i="27"/>
  <c r="I265" i="27"/>
  <c r="I264" i="27"/>
  <c r="I260" i="27"/>
  <c r="I258" i="27"/>
  <c r="I257" i="27"/>
  <c r="I256" i="27"/>
  <c r="I252" i="27"/>
  <c r="I251" i="27"/>
  <c r="I250" i="27"/>
  <c r="I248" i="27"/>
  <c r="I247" i="27"/>
  <c r="I246" i="27"/>
  <c r="I244" i="27"/>
  <c r="E73" i="25"/>
  <c r="I241" i="27" s="1"/>
  <c r="E72" i="25"/>
  <c r="I240" i="27" s="1"/>
  <c r="E64" i="25"/>
  <c r="I232" i="27" s="1"/>
  <c r="E56" i="25"/>
  <c r="I224" i="27" s="1"/>
  <c r="E53" i="25"/>
  <c r="I221" i="27" s="1"/>
  <c r="E52" i="25"/>
  <c r="I220" i="27" s="1"/>
  <c r="E49" i="25"/>
  <c r="I217" i="27" s="1"/>
  <c r="E48" i="25"/>
  <c r="I216" i="27" s="1"/>
  <c r="E45" i="25"/>
  <c r="I213" i="27" s="1"/>
  <c r="E41" i="25"/>
  <c r="I209" i="27" s="1"/>
  <c r="E38" i="25"/>
  <c r="I206" i="27" s="1"/>
  <c r="E36" i="25"/>
  <c r="I204" i="27" s="1"/>
  <c r="E32" i="25"/>
  <c r="I200" i="27" s="1"/>
  <c r="E29" i="25"/>
  <c r="E28" i="25"/>
  <c r="I196" i="27" s="1"/>
  <c r="E25" i="25"/>
  <c r="I193" i="27" s="1"/>
  <c r="E24" i="25"/>
  <c r="I192" i="27" s="1"/>
  <c r="E20" i="25"/>
  <c r="I188" i="27" s="1"/>
  <c r="E13" i="25"/>
  <c r="E74" i="26"/>
  <c r="E72" i="26"/>
  <c r="E71" i="26"/>
  <c r="E70" i="26"/>
  <c r="E68" i="26"/>
  <c r="E67" i="26"/>
  <c r="E66" i="26"/>
  <c r="E64" i="26"/>
  <c r="E63" i="26"/>
  <c r="E62" i="26"/>
  <c r="E60" i="26"/>
  <c r="E59" i="26"/>
  <c r="E58" i="26"/>
  <c r="E56" i="26"/>
  <c r="E55" i="26"/>
  <c r="E54" i="26"/>
  <c r="E52" i="26"/>
  <c r="E51" i="26"/>
  <c r="E50" i="26"/>
  <c r="E48" i="26"/>
  <c r="E47" i="26"/>
  <c r="E46" i="26"/>
  <c r="E44" i="26"/>
  <c r="E43" i="26"/>
  <c r="E42" i="26"/>
  <c r="E40" i="26"/>
  <c r="E39" i="26"/>
  <c r="E38" i="26"/>
  <c r="E36" i="26"/>
  <c r="E35" i="26"/>
  <c r="E34" i="26"/>
  <c r="E32" i="26"/>
  <c r="E31" i="26"/>
  <c r="E30" i="26"/>
  <c r="E28" i="26"/>
  <c r="E27" i="26"/>
  <c r="E26" i="26"/>
  <c r="E24" i="26"/>
  <c r="E23" i="26"/>
  <c r="E22" i="26"/>
  <c r="E20" i="26"/>
  <c r="E19" i="26"/>
  <c r="E18" i="26"/>
  <c r="E16" i="26"/>
  <c r="E15" i="26"/>
  <c r="E14" i="26"/>
  <c r="E12" i="26"/>
  <c r="B3" i="23"/>
  <c r="B3" i="26"/>
  <c r="B3" i="28"/>
  <c r="E100" i="20"/>
  <c r="D84" i="20"/>
  <c r="D85" i="20"/>
  <c r="D86" i="20"/>
  <c r="D87" i="20"/>
  <c r="D88" i="20"/>
  <c r="D89" i="20"/>
  <c r="D83" i="20"/>
  <c r="D45" i="20"/>
  <c r="D62" i="20" s="1"/>
  <c r="D46" i="20"/>
  <c r="D63" i="20" s="1"/>
  <c r="D47" i="20"/>
  <c r="D64" i="20" s="1"/>
  <c r="D48" i="20"/>
  <c r="D65" i="20" s="1"/>
  <c r="D49" i="20"/>
  <c r="D66" i="20" s="1"/>
  <c r="D50" i="20"/>
  <c r="D67" i="20" s="1"/>
  <c r="D44" i="20"/>
  <c r="D61" i="20" s="1"/>
  <c r="H150" i="28"/>
  <c r="D11" i="28"/>
  <c r="D12" i="28" s="1"/>
  <c r="D13" i="28" s="1"/>
  <c r="D14" i="28" s="1"/>
  <c r="D15" i="28" s="1"/>
  <c r="D16" i="28" s="1"/>
  <c r="D17" i="28" s="1"/>
  <c r="D18" i="28" s="1"/>
  <c r="D19" i="28" s="1"/>
  <c r="D20" i="28" s="1"/>
  <c r="D21" i="28" s="1"/>
  <c r="D22" i="28" s="1"/>
  <c r="D23" i="28" s="1"/>
  <c r="D24" i="28" s="1"/>
  <c r="D25" i="28" s="1"/>
  <c r="D26" i="28" s="1"/>
  <c r="D27" i="28" s="1"/>
  <c r="D28" i="28" s="1"/>
  <c r="D29" i="28" s="1"/>
  <c r="D30" i="28" s="1"/>
  <c r="D31" i="28" s="1"/>
  <c r="D32" i="28" s="1"/>
  <c r="D33" i="28" s="1"/>
  <c r="D34" i="28" s="1"/>
  <c r="D35" i="28" s="1"/>
  <c r="D36" i="28" s="1"/>
  <c r="D37" i="28" s="1"/>
  <c r="D38" i="28" s="1"/>
  <c r="D39" i="28" s="1"/>
  <c r="D40" i="28" s="1"/>
  <c r="D41" i="28" s="1"/>
  <c r="D42" i="28" s="1"/>
  <c r="D43" i="28" s="1"/>
  <c r="D44" i="28" s="1"/>
  <c r="D45" i="28" s="1"/>
  <c r="D46" i="28" s="1"/>
  <c r="D47" i="28" s="1"/>
  <c r="D48" i="28" s="1"/>
  <c r="D49" i="28" s="1"/>
  <c r="D50" i="28" s="1"/>
  <c r="D51" i="28" s="1"/>
  <c r="D52" i="28" s="1"/>
  <c r="D53" i="28" s="1"/>
  <c r="D54" i="28" s="1"/>
  <c r="D55" i="28" s="1"/>
  <c r="D56" i="28" s="1"/>
  <c r="D57" i="28" s="1"/>
  <c r="D58" i="28" s="1"/>
  <c r="D59" i="28" s="1"/>
  <c r="D60" i="28" s="1"/>
  <c r="D61" i="28" s="1"/>
  <c r="D62" i="28" s="1"/>
  <c r="D63" i="28" s="1"/>
  <c r="D64" i="28" s="1"/>
  <c r="D65" i="28" s="1"/>
  <c r="D66" i="28" s="1"/>
  <c r="D67" i="28" s="1"/>
  <c r="D68" i="28" s="1"/>
  <c r="D69" i="28" s="1"/>
  <c r="D70" i="28" s="1"/>
  <c r="D71" i="28" s="1"/>
  <c r="D72" i="28" s="1"/>
  <c r="D73" i="28" s="1"/>
  <c r="D74" i="28" s="1"/>
  <c r="D75" i="28" s="1"/>
  <c r="D76" i="28" s="1"/>
  <c r="D77" i="28" s="1"/>
  <c r="D78" i="28" s="1"/>
  <c r="D79" i="28" s="1"/>
  <c r="D80" i="28" s="1"/>
  <c r="D81" i="28" s="1"/>
  <c r="D82" i="28" s="1"/>
  <c r="D83" i="28" s="1"/>
  <c r="D84" i="28" s="1"/>
  <c r="D85" i="28" s="1"/>
  <c r="D86" i="28" s="1"/>
  <c r="D87" i="28" s="1"/>
  <c r="D88" i="28" s="1"/>
  <c r="D89" i="28" s="1"/>
  <c r="D90" i="28" s="1"/>
  <c r="D91" i="28" s="1"/>
  <c r="D92" i="28" s="1"/>
  <c r="D93" i="28" s="1"/>
  <c r="D94" i="28" s="1"/>
  <c r="D95" i="28" s="1"/>
  <c r="D96" i="28" s="1"/>
  <c r="D97" i="28" s="1"/>
  <c r="D98" i="28" s="1"/>
  <c r="D99" i="28" s="1"/>
  <c r="D100" i="28" s="1"/>
  <c r="D101" i="28" s="1"/>
  <c r="D102" i="28" s="1"/>
  <c r="D103" i="28" s="1"/>
  <c r="D104" i="28" s="1"/>
  <c r="D105" i="28" s="1"/>
  <c r="D106" i="28" s="1"/>
  <c r="D107" i="28" s="1"/>
  <c r="D108" i="28" s="1"/>
  <c r="D109" i="28" s="1"/>
  <c r="D110" i="28" s="1"/>
  <c r="D111" i="28" s="1"/>
  <c r="D112" i="28" s="1"/>
  <c r="D113" i="28" s="1"/>
  <c r="D114" i="28" s="1"/>
  <c r="D115" i="28" s="1"/>
  <c r="D116" i="28" s="1"/>
  <c r="D117" i="28" s="1"/>
  <c r="D118" i="28" s="1"/>
  <c r="D119" i="28" s="1"/>
  <c r="D120" i="28" s="1"/>
  <c r="D121" i="28" s="1"/>
  <c r="D122" i="28" s="1"/>
  <c r="D123" i="28" s="1"/>
  <c r="D124" i="28" s="1"/>
  <c r="D125" i="28" s="1"/>
  <c r="D126" i="28" s="1"/>
  <c r="D127" i="28" s="1"/>
  <c r="D128" i="28" s="1"/>
  <c r="D129" i="28" s="1"/>
  <c r="D130" i="28" s="1"/>
  <c r="D131" i="28" s="1"/>
  <c r="D132" i="28" s="1"/>
  <c r="D133" i="28" s="1"/>
  <c r="D134" i="28" s="1"/>
  <c r="D135" i="28" s="1"/>
  <c r="D136" i="28" s="1"/>
  <c r="D137" i="28" s="1"/>
  <c r="D138" i="28" s="1"/>
  <c r="D139" i="28" s="1"/>
  <c r="D140" i="28" s="1"/>
  <c r="D141" i="28" s="1"/>
  <c r="D142" i="28" s="1"/>
  <c r="D143" i="28" s="1"/>
  <c r="D144" i="28" s="1"/>
  <c r="D145" i="28" s="1"/>
  <c r="D146" i="28" s="1"/>
  <c r="D147" i="28" s="1"/>
  <c r="D148" i="28" s="1"/>
  <c r="D149" i="28" s="1"/>
  <c r="B3" i="19"/>
  <c r="D12" i="23"/>
  <c r="D13" i="23" s="1"/>
  <c r="D14" i="23" s="1"/>
  <c r="D15" i="23" s="1"/>
  <c r="D16" i="23" s="1"/>
  <c r="D17" i="23" s="1"/>
  <c r="D18" i="23" s="1"/>
  <c r="D19" i="23" s="1"/>
  <c r="D20" i="23" s="1"/>
  <c r="D21" i="23" s="1"/>
  <c r="D22" i="23" s="1"/>
  <c r="D23" i="23" s="1"/>
  <c r="D24" i="23" s="1"/>
  <c r="D25" i="23" s="1"/>
  <c r="D26" i="23" s="1"/>
  <c r="D27" i="23" s="1"/>
  <c r="D28" i="23" s="1"/>
  <c r="D29" i="23" s="1"/>
  <c r="D30" i="23" s="1"/>
  <c r="D31" i="23" s="1"/>
  <c r="D32" i="23" s="1"/>
  <c r="D33" i="23" s="1"/>
  <c r="D34" i="23" s="1"/>
  <c r="D35" i="23" s="1"/>
  <c r="D36" i="23" s="1"/>
  <c r="D37" i="23" s="1"/>
  <c r="D38" i="23" s="1"/>
  <c r="D39" i="23" s="1"/>
  <c r="D40" i="23" s="1"/>
  <c r="D41" i="23" s="1"/>
  <c r="D42" i="23" s="1"/>
  <c r="D43" i="23" s="1"/>
  <c r="D44" i="23" s="1"/>
  <c r="D45" i="23" s="1"/>
  <c r="D46" i="23" s="1"/>
  <c r="D47" i="23" s="1"/>
  <c r="D48" i="23" s="1"/>
  <c r="D49" i="23" s="1"/>
  <c r="D50" i="23" s="1"/>
  <c r="D51" i="23" s="1"/>
  <c r="D52" i="23" s="1"/>
  <c r="D53" i="23" s="1"/>
  <c r="D54" i="23" s="1"/>
  <c r="D55" i="23" s="1"/>
  <c r="D56" i="23" s="1"/>
  <c r="D57" i="23" s="1"/>
  <c r="D58" i="23" s="1"/>
  <c r="D59" i="23" s="1"/>
  <c r="D60" i="23" s="1"/>
  <c r="D61" i="23" s="1"/>
  <c r="D62" i="23" s="1"/>
  <c r="D63" i="23" s="1"/>
  <c r="D64" i="23" s="1"/>
  <c r="D65" i="23" s="1"/>
  <c r="D66" i="23" s="1"/>
  <c r="D67" i="23" s="1"/>
  <c r="D68" i="23" s="1"/>
  <c r="D69" i="23" s="1"/>
  <c r="D70" i="23" s="1"/>
  <c r="D71" i="23" s="1"/>
  <c r="D72" i="23" s="1"/>
  <c r="D73" i="23" s="1"/>
  <c r="F31" i="19"/>
  <c r="F32" i="19"/>
  <c r="F33" i="19"/>
  <c r="F34" i="19"/>
  <c r="E35" i="19"/>
  <c r="F35" i="19"/>
  <c r="F36" i="19"/>
  <c r="F37" i="19"/>
  <c r="F38" i="19"/>
  <c r="F39" i="19"/>
  <c r="F40" i="19"/>
  <c r="F41" i="19"/>
  <c r="F42" i="19"/>
  <c r="F43" i="19"/>
  <c r="F44" i="19"/>
  <c r="F45" i="19"/>
  <c r="F46" i="19"/>
  <c r="F47" i="19"/>
  <c r="F48" i="19"/>
  <c r="F49" i="19"/>
  <c r="F50" i="19"/>
  <c r="F51" i="19"/>
  <c r="F52" i="19"/>
  <c r="F53" i="19"/>
  <c r="F54" i="19"/>
  <c r="F55" i="19"/>
  <c r="F56" i="19"/>
  <c r="F57" i="19"/>
  <c r="F58" i="19"/>
  <c r="F59" i="19"/>
  <c r="F60" i="19"/>
  <c r="F61" i="19"/>
  <c r="F62" i="19"/>
  <c r="F63" i="19"/>
  <c r="F64" i="19"/>
  <c r="F65" i="19"/>
  <c r="F66" i="19"/>
  <c r="F67" i="19"/>
  <c r="F68" i="19"/>
  <c r="F69" i="19"/>
  <c r="F70" i="19"/>
  <c r="F71" i="19"/>
  <c r="F72" i="19"/>
  <c r="F73" i="19"/>
  <c r="D12" i="19"/>
  <c r="D13" i="19" s="1"/>
  <c r="D14" i="19" s="1"/>
  <c r="D15" i="19" s="1"/>
  <c r="D16" i="19" s="1"/>
  <c r="D17" i="19" s="1"/>
  <c r="D18" i="19" s="1"/>
  <c r="D19" i="19" s="1"/>
  <c r="D20" i="19" s="1"/>
  <c r="D21" i="19" s="1"/>
  <c r="D22" i="19" s="1"/>
  <c r="D23" i="19" s="1"/>
  <c r="D24" i="19" s="1"/>
  <c r="D25" i="19" s="1"/>
  <c r="D26" i="19" s="1"/>
  <c r="D27" i="19" s="1"/>
  <c r="D28" i="19" s="1"/>
  <c r="D29" i="19" s="1"/>
  <c r="D30" i="19" s="1"/>
  <c r="D31" i="19" s="1"/>
  <c r="D32" i="19" s="1"/>
  <c r="D33" i="19" s="1"/>
  <c r="D34" i="19" s="1"/>
  <c r="D35" i="19" s="1"/>
  <c r="D36" i="19" s="1"/>
  <c r="D37" i="19" s="1"/>
  <c r="D38" i="19" s="1"/>
  <c r="D39" i="19" s="1"/>
  <c r="D40" i="19" s="1"/>
  <c r="D41" i="19" s="1"/>
  <c r="D42" i="19" s="1"/>
  <c r="D43" i="19" s="1"/>
  <c r="D44" i="19" s="1"/>
  <c r="D45" i="19" s="1"/>
  <c r="D46" i="19" s="1"/>
  <c r="D47" i="19" s="1"/>
  <c r="D48" i="19" s="1"/>
  <c r="D49" i="19" s="1"/>
  <c r="D50" i="19" s="1"/>
  <c r="D51" i="19" s="1"/>
  <c r="D52" i="19" s="1"/>
  <c r="D53" i="19" s="1"/>
  <c r="D54" i="19" s="1"/>
  <c r="D55" i="19" s="1"/>
  <c r="D56" i="19" s="1"/>
  <c r="D57" i="19" s="1"/>
  <c r="D58" i="19" s="1"/>
  <c r="D59" i="19" s="1"/>
  <c r="D60" i="19" s="1"/>
  <c r="D61" i="19" s="1"/>
  <c r="D62" i="19" s="1"/>
  <c r="D63" i="19" s="1"/>
  <c r="D64" i="19" s="1"/>
  <c r="D65" i="19" s="1"/>
  <c r="D66" i="19" s="1"/>
  <c r="D67" i="19" s="1"/>
  <c r="D68" i="19" s="1"/>
  <c r="D69" i="19" s="1"/>
  <c r="D70" i="19" s="1"/>
  <c r="D71" i="19" s="1"/>
  <c r="D72" i="19" s="1"/>
  <c r="D73" i="19" s="1"/>
  <c r="I319" i="27"/>
  <c r="I318" i="27"/>
  <c r="I317" i="27"/>
  <c r="I315" i="27"/>
  <c r="I314" i="27"/>
  <c r="I311" i="27"/>
  <c r="I310" i="27"/>
  <c r="I307" i="27"/>
  <c r="I306" i="27"/>
  <c r="I303" i="27"/>
  <c r="I301" i="27"/>
  <c r="I297" i="27"/>
  <c r="I294" i="27"/>
  <c r="I293" i="27"/>
  <c r="I290" i="27"/>
  <c r="I289" i="27"/>
  <c r="I286" i="27"/>
  <c r="I281" i="27"/>
  <c r="I278" i="27"/>
  <c r="I277" i="27"/>
  <c r="I274" i="27"/>
  <c r="I273" i="27"/>
  <c r="I271" i="27"/>
  <c r="I270" i="27"/>
  <c r="I267" i="27"/>
  <c r="I266" i="27"/>
  <c r="I263" i="27"/>
  <c r="I262" i="27"/>
  <c r="I261" i="27"/>
  <c r="I259" i="27"/>
  <c r="I255" i="27"/>
  <c r="I254" i="27"/>
  <c r="I253" i="27"/>
  <c r="I249" i="27"/>
  <c r="I245" i="27"/>
  <c r="I243" i="27"/>
  <c r="I197" i="27"/>
  <c r="I181" i="27"/>
  <c r="S73" i="27"/>
  <c r="R50" i="27"/>
  <c r="R53" i="27"/>
  <c r="R54" i="27"/>
  <c r="R55" i="27"/>
  <c r="R57" i="27"/>
  <c r="R59" i="27"/>
  <c r="R60" i="27"/>
  <c r="R61" i="27"/>
  <c r="R65" i="27"/>
  <c r="R66" i="27"/>
  <c r="R67" i="27"/>
  <c r="R68" i="27"/>
  <c r="R69" i="27"/>
  <c r="R70" i="27"/>
  <c r="R71" i="27"/>
  <c r="Q73" i="27"/>
  <c r="P73" i="27"/>
  <c r="H73" i="27"/>
  <c r="T71" i="27"/>
  <c r="T70" i="27"/>
  <c r="T69" i="27"/>
  <c r="T68" i="27"/>
  <c r="T67" i="27"/>
  <c r="T66" i="27"/>
  <c r="T65" i="27"/>
  <c r="T61" i="27"/>
  <c r="T60" i="27"/>
  <c r="T59" i="27"/>
  <c r="T57" i="27"/>
  <c r="T55" i="27"/>
  <c r="T54" i="27"/>
  <c r="T53" i="27"/>
  <c r="T51" i="27"/>
  <c r="T50" i="27"/>
  <c r="R12" i="27"/>
  <c r="R17" i="27"/>
  <c r="D17" i="27"/>
  <c r="D22" i="27" s="1"/>
  <c r="D27" i="27" s="1"/>
  <c r="D32" i="27" s="1"/>
  <c r="D37" i="27" s="1"/>
  <c r="T36" i="27"/>
  <c r="T21" i="27"/>
  <c r="T16" i="27"/>
  <c r="B3" i="27"/>
  <c r="L74" i="26"/>
  <c r="D13" i="25"/>
  <c r="D14" i="25" s="1"/>
  <c r="D11" i="26"/>
  <c r="S76" i="25"/>
  <c r="S75" i="25"/>
  <c r="R37" i="9"/>
  <c r="R42" i="9"/>
  <c r="R63" i="9"/>
  <c r="R64" i="9"/>
  <c r="V16" i="19" s="1"/>
  <c r="R65" i="9"/>
  <c r="R67" i="9"/>
  <c r="R69" i="9"/>
  <c r="V21" i="19" s="1"/>
  <c r="R70" i="9"/>
  <c r="V22" i="19" s="1"/>
  <c r="R71" i="9"/>
  <c r="R74" i="9"/>
  <c r="R75" i="9"/>
  <c r="R76" i="9"/>
  <c r="V28" i="19" s="1"/>
  <c r="R78" i="9"/>
  <c r="R79" i="9"/>
  <c r="R80" i="9"/>
  <c r="R81" i="9"/>
  <c r="V33" i="19" s="1"/>
  <c r="O11" i="20"/>
  <c r="O10" i="20"/>
  <c r="O19" i="20"/>
  <c r="S75" i="1"/>
  <c r="F99" i="1"/>
  <c r="F100" i="1" s="1"/>
  <c r="F101" i="1" s="1"/>
  <c r="L74" i="8"/>
  <c r="D13" i="16"/>
  <c r="D14" i="16" s="1"/>
  <c r="I315" i="18"/>
  <c r="D11" i="15"/>
  <c r="D11" i="13"/>
  <c r="D12" i="13" s="1"/>
  <c r="D13" i="13" s="1"/>
  <c r="F12" i="8"/>
  <c r="F13" i="8"/>
  <c r="F14" i="8"/>
  <c r="F15" i="8"/>
  <c r="F16" i="8"/>
  <c r="F17" i="8"/>
  <c r="F18" i="8"/>
  <c r="E19" i="8"/>
  <c r="F19" i="8"/>
  <c r="F20" i="8"/>
  <c r="F21" i="8"/>
  <c r="F22" i="8"/>
  <c r="F23" i="8"/>
  <c r="F24" i="8"/>
  <c r="F25" i="8"/>
  <c r="F26" i="8"/>
  <c r="F27" i="8"/>
  <c r="F28" i="8"/>
  <c r="F29" i="8"/>
  <c r="F30" i="8"/>
  <c r="F31" i="8"/>
  <c r="F32" i="8"/>
  <c r="F33" i="8"/>
  <c r="F34" i="8"/>
  <c r="E35" i="8"/>
  <c r="F35" i="8"/>
  <c r="F36" i="8"/>
  <c r="F37" i="8"/>
  <c r="F38" i="8"/>
  <c r="F39" i="8"/>
  <c r="F40" i="8"/>
  <c r="F41" i="8"/>
  <c r="F42" i="8"/>
  <c r="F43" i="8"/>
  <c r="F44" i="8"/>
  <c r="F45" i="8"/>
  <c r="F46" i="8"/>
  <c r="F47" i="8"/>
  <c r="F48" i="8"/>
  <c r="F49" i="8"/>
  <c r="F50" i="8"/>
  <c r="E51" i="8"/>
  <c r="F51" i="8"/>
  <c r="F52" i="8"/>
  <c r="F53" i="8"/>
  <c r="F54" i="8"/>
  <c r="F55" i="8"/>
  <c r="F56" i="8"/>
  <c r="F57" i="8"/>
  <c r="F58" i="8"/>
  <c r="F59" i="8"/>
  <c r="F60" i="8"/>
  <c r="F61" i="8"/>
  <c r="F62" i="8"/>
  <c r="F63" i="8"/>
  <c r="F64" i="8"/>
  <c r="F65" i="8"/>
  <c r="F66" i="8"/>
  <c r="E67" i="8"/>
  <c r="F67" i="8"/>
  <c r="F68" i="8"/>
  <c r="F69" i="8"/>
  <c r="F70" i="8"/>
  <c r="F71" i="8"/>
  <c r="F72" i="8"/>
  <c r="F73" i="8"/>
  <c r="F13" i="1"/>
  <c r="F14" i="1"/>
  <c r="F15" i="1"/>
  <c r="F16" i="1"/>
  <c r="F17" i="1"/>
  <c r="F18" i="1"/>
  <c r="F19" i="1"/>
  <c r="E20" i="1"/>
  <c r="F20" i="1"/>
  <c r="F21" i="1"/>
  <c r="F22" i="1"/>
  <c r="F23" i="1"/>
  <c r="F24" i="1"/>
  <c r="F25" i="1"/>
  <c r="F26" i="1"/>
  <c r="F27" i="1"/>
  <c r="F28" i="1"/>
  <c r="F29" i="1"/>
  <c r="F30" i="1"/>
  <c r="F31" i="1"/>
  <c r="F32" i="1"/>
  <c r="F33" i="1"/>
  <c r="F34" i="1"/>
  <c r="F35" i="1"/>
  <c r="E36" i="1"/>
  <c r="I214" i="18" s="1"/>
  <c r="F36" i="1"/>
  <c r="F37" i="1"/>
  <c r="F38" i="1"/>
  <c r="F39" i="1"/>
  <c r="F40" i="1"/>
  <c r="F41" i="1"/>
  <c r="F42" i="1"/>
  <c r="F43" i="1"/>
  <c r="F44" i="1"/>
  <c r="F45" i="1"/>
  <c r="F46" i="1"/>
  <c r="F47" i="1"/>
  <c r="F48" i="1"/>
  <c r="F49" i="1"/>
  <c r="F50" i="1"/>
  <c r="F51" i="1"/>
  <c r="F52" i="1"/>
  <c r="F53" i="1"/>
  <c r="F54" i="1"/>
  <c r="F55" i="1"/>
  <c r="E56" i="1"/>
  <c r="I234" i="9" s="1"/>
  <c r="F56" i="1"/>
  <c r="F57" i="1"/>
  <c r="F58" i="1"/>
  <c r="F59" i="1"/>
  <c r="F60" i="1"/>
  <c r="F61" i="1"/>
  <c r="F62" i="1"/>
  <c r="F63" i="1"/>
  <c r="F64" i="1"/>
  <c r="F65" i="1"/>
  <c r="F66" i="1"/>
  <c r="F67" i="1"/>
  <c r="E68" i="1"/>
  <c r="I246" i="9" s="1"/>
  <c r="F68" i="1"/>
  <c r="F69" i="1"/>
  <c r="F70" i="1"/>
  <c r="F71" i="1"/>
  <c r="F72" i="1"/>
  <c r="F73" i="1"/>
  <c r="F74" i="1"/>
  <c r="I253" i="9"/>
  <c r="I254" i="9"/>
  <c r="I256" i="9"/>
  <c r="I258" i="9"/>
  <c r="I260" i="9"/>
  <c r="I261" i="9"/>
  <c r="I262" i="9"/>
  <c r="I263" i="9"/>
  <c r="I264" i="9"/>
  <c r="I265" i="9"/>
  <c r="I266" i="9"/>
  <c r="I267" i="9"/>
  <c r="I268" i="9"/>
  <c r="I269" i="9"/>
  <c r="I270" i="9"/>
  <c r="I271" i="9"/>
  <c r="I272" i="9"/>
  <c r="I274" i="9"/>
  <c r="I275" i="9"/>
  <c r="I276" i="9"/>
  <c r="I277" i="9"/>
  <c r="I278" i="9"/>
  <c r="I280" i="9"/>
  <c r="I281" i="9"/>
  <c r="I282" i="9"/>
  <c r="I284" i="9"/>
  <c r="I285" i="9"/>
  <c r="I286" i="9"/>
  <c r="I287" i="9"/>
  <c r="I288" i="9"/>
  <c r="I289" i="9"/>
  <c r="I290" i="9"/>
  <c r="I291" i="9"/>
  <c r="I292" i="9"/>
  <c r="I293" i="9"/>
  <c r="I294" i="9"/>
  <c r="I295" i="9"/>
  <c r="I296" i="9"/>
  <c r="I297" i="9"/>
  <c r="I299" i="9"/>
  <c r="I300" i="9"/>
  <c r="I301" i="9"/>
  <c r="I302" i="9"/>
  <c r="I303" i="9"/>
  <c r="I304" i="9"/>
  <c r="I305" i="9"/>
  <c r="I306" i="9"/>
  <c r="I307" i="9"/>
  <c r="I308" i="9"/>
  <c r="I309" i="9"/>
  <c r="I310" i="9"/>
  <c r="I311" i="9"/>
  <c r="I312" i="9"/>
  <c r="I313" i="9"/>
  <c r="I314" i="9"/>
  <c r="I315" i="9"/>
  <c r="I316" i="9"/>
  <c r="I317" i="9"/>
  <c r="I318" i="9"/>
  <c r="I319" i="9"/>
  <c r="I320" i="9"/>
  <c r="I321" i="9"/>
  <c r="I322" i="9"/>
  <c r="I323" i="9"/>
  <c r="I324" i="9"/>
  <c r="I325" i="9"/>
  <c r="I326" i="9"/>
  <c r="I327" i="9"/>
  <c r="I328" i="9"/>
  <c r="I329" i="9"/>
  <c r="I298" i="9"/>
  <c r="I273" i="9"/>
  <c r="I279" i="9"/>
  <c r="I283" i="9"/>
  <c r="I255" i="9"/>
  <c r="I257" i="9"/>
  <c r="I259" i="9"/>
  <c r="D13" i="1"/>
  <c r="D14" i="1" s="1"/>
  <c r="D15" i="1" s="1"/>
  <c r="Z34" i="19"/>
  <c r="Y34" i="19"/>
  <c r="S34" i="19"/>
  <c r="W34" i="19"/>
  <c r="AA33" i="19"/>
  <c r="Z33" i="19"/>
  <c r="Y33" i="19"/>
  <c r="X33" i="19"/>
  <c r="W33" i="19"/>
  <c r="AA32" i="19"/>
  <c r="Z32" i="19"/>
  <c r="Z25" i="19"/>
  <c r="Z26" i="19"/>
  <c r="Z27" i="19"/>
  <c r="Z28" i="19"/>
  <c r="Z29" i="19"/>
  <c r="Z30" i="19"/>
  <c r="Z31" i="19"/>
  <c r="Y32" i="19"/>
  <c r="X32" i="19"/>
  <c r="W32" i="19"/>
  <c r="AA31" i="19"/>
  <c r="Y31" i="19"/>
  <c r="X31" i="19"/>
  <c r="W31" i="19"/>
  <c r="R31" i="19"/>
  <c r="Y30" i="19"/>
  <c r="X30" i="19"/>
  <c r="W30" i="19"/>
  <c r="AA29" i="19"/>
  <c r="Y29" i="19"/>
  <c r="T29" i="19"/>
  <c r="X29" i="19"/>
  <c r="W29" i="19"/>
  <c r="AA28" i="19"/>
  <c r="Y28" i="19"/>
  <c r="X28" i="19"/>
  <c r="W28" i="19"/>
  <c r="AA26" i="19"/>
  <c r="Y27" i="19"/>
  <c r="X27" i="19"/>
  <c r="W27" i="19"/>
  <c r="Y26" i="19"/>
  <c r="X26" i="19"/>
  <c r="S26" i="19"/>
  <c r="S27" i="19"/>
  <c r="S28" i="19"/>
  <c r="AE28" i="19" s="1"/>
  <c r="S30" i="19"/>
  <c r="S31" i="19"/>
  <c r="S32" i="19"/>
  <c r="AE32" i="19" s="1"/>
  <c r="S33" i="19"/>
  <c r="W26" i="19"/>
  <c r="Y25" i="19"/>
  <c r="Z23" i="19"/>
  <c r="Y23" i="19"/>
  <c r="X23" i="19"/>
  <c r="W23" i="19"/>
  <c r="AA22" i="19"/>
  <c r="Z22" i="19"/>
  <c r="Y22" i="19"/>
  <c r="X22" i="19"/>
  <c r="W22" i="19"/>
  <c r="AA21" i="19"/>
  <c r="Z21" i="19"/>
  <c r="Y21" i="19"/>
  <c r="X21" i="19"/>
  <c r="W21" i="19"/>
  <c r="Z20" i="19"/>
  <c r="Y20" i="19"/>
  <c r="X20" i="19"/>
  <c r="S20" i="19"/>
  <c r="W20" i="19"/>
  <c r="Z19" i="19"/>
  <c r="Y19" i="19"/>
  <c r="X19" i="19"/>
  <c r="AA17" i="19"/>
  <c r="Z17" i="19"/>
  <c r="Y17" i="19"/>
  <c r="Y12" i="19"/>
  <c r="Y13" i="19"/>
  <c r="Y14" i="19"/>
  <c r="Y15" i="19"/>
  <c r="Y16" i="19"/>
  <c r="X17" i="19"/>
  <c r="W17" i="19"/>
  <c r="AA16" i="19"/>
  <c r="Z16" i="19"/>
  <c r="X16" i="19"/>
  <c r="W16" i="19"/>
  <c r="AA15" i="19"/>
  <c r="AA12" i="19"/>
  <c r="Z15" i="19"/>
  <c r="X15" i="19"/>
  <c r="W15" i="19"/>
  <c r="Z14" i="19"/>
  <c r="W14" i="19"/>
  <c r="Z13" i="19"/>
  <c r="X13" i="19"/>
  <c r="Z12" i="19"/>
  <c r="X12" i="19"/>
  <c r="W25" i="19"/>
  <c r="W19" i="19"/>
  <c r="W12" i="19"/>
  <c r="Q11" i="19"/>
  <c r="L74" i="17"/>
  <c r="J74" i="19" s="1"/>
  <c r="S75" i="16"/>
  <c r="F99" i="16" s="1"/>
  <c r="F100" i="16" s="1"/>
  <c r="F101" i="16" s="1"/>
  <c r="G74" i="19"/>
  <c r="F31" i="21"/>
  <c r="F32" i="21" s="1"/>
  <c r="F27" i="21"/>
  <c r="F28" i="21" s="1"/>
  <c r="F29" i="21" s="1"/>
  <c r="F30" i="21" s="1"/>
  <c r="F18" i="21"/>
  <c r="F19" i="21" s="1"/>
  <c r="F20" i="21" s="1"/>
  <c r="F21" i="21" s="1"/>
  <c r="F22" i="21" s="1"/>
  <c r="F23" i="21" s="1"/>
  <c r="F24" i="21" s="1"/>
  <c r="F25" i="21" s="1"/>
  <c r="F26" i="21" s="1"/>
  <c r="F10" i="21"/>
  <c r="F11" i="21" s="1"/>
  <c r="F12" i="21" s="1"/>
  <c r="F13" i="21" s="1"/>
  <c r="F14" i="21" s="1"/>
  <c r="F15" i="21" s="1"/>
  <c r="F16" i="21" s="1"/>
  <c r="F17" i="21" s="1"/>
  <c r="N11" i="20"/>
  <c r="O9" i="20"/>
  <c r="D17" i="9"/>
  <c r="D22" i="9" s="1"/>
  <c r="D27" i="9" s="1"/>
  <c r="D32" i="9" s="1"/>
  <c r="D37" i="9" s="1"/>
  <c r="D42" i="9" s="1"/>
  <c r="D47" i="9" s="1"/>
  <c r="T41" i="9"/>
  <c r="T36" i="9"/>
  <c r="B3" i="22"/>
  <c r="B3" i="21"/>
  <c r="T65" i="9"/>
  <c r="T64" i="9"/>
  <c r="T63" i="9"/>
  <c r="T61" i="9"/>
  <c r="E74" i="19"/>
  <c r="T82" i="9"/>
  <c r="T81" i="9"/>
  <c r="T80" i="9"/>
  <c r="T79" i="9"/>
  <c r="T78" i="9"/>
  <c r="T76" i="9"/>
  <c r="T75" i="9"/>
  <c r="T74" i="9"/>
  <c r="T71" i="9"/>
  <c r="T70" i="9"/>
  <c r="T69" i="9"/>
  <c r="T68" i="9"/>
  <c r="T67" i="9"/>
  <c r="T60" i="9"/>
  <c r="V34" i="19"/>
  <c r="V32" i="19"/>
  <c r="V31" i="19"/>
  <c r="AH31" i="19" s="1"/>
  <c r="V30" i="19"/>
  <c r="V27" i="19"/>
  <c r="V26" i="19"/>
  <c r="V23" i="19"/>
  <c r="V19" i="19"/>
  <c r="V17" i="19"/>
  <c r="V15" i="19"/>
  <c r="V12" i="19"/>
  <c r="U34" i="19"/>
  <c r="AG34" i="19" s="1"/>
  <c r="T34" i="19"/>
  <c r="AF34" i="19" s="1"/>
  <c r="R34" i="19"/>
  <c r="U33" i="19"/>
  <c r="T33" i="19"/>
  <c r="R33" i="19"/>
  <c r="U32" i="19"/>
  <c r="T32" i="19"/>
  <c r="R32" i="19"/>
  <c r="U31" i="19"/>
  <c r="AG31" i="19" s="1"/>
  <c r="T31" i="19"/>
  <c r="U30" i="19"/>
  <c r="T30" i="19"/>
  <c r="R30" i="19"/>
  <c r="U29" i="19"/>
  <c r="AG29" i="19" s="1"/>
  <c r="R29" i="19"/>
  <c r="U28" i="19"/>
  <c r="T28" i="19"/>
  <c r="R28" i="19"/>
  <c r="U27" i="19"/>
  <c r="T27" i="19"/>
  <c r="R27" i="19"/>
  <c r="U26" i="19"/>
  <c r="T26" i="19"/>
  <c r="R26" i="19"/>
  <c r="U25" i="19"/>
  <c r="AG25" i="19" s="1"/>
  <c r="T25" i="19"/>
  <c r="R25" i="19"/>
  <c r="U23" i="19"/>
  <c r="U19" i="19"/>
  <c r="U20" i="19"/>
  <c r="U21" i="19"/>
  <c r="AG21" i="19" s="1"/>
  <c r="U22" i="19"/>
  <c r="AG22" i="19" s="1"/>
  <c r="T23" i="19"/>
  <c r="S23" i="19"/>
  <c r="R23" i="19"/>
  <c r="T22" i="19"/>
  <c r="AF22" i="19" s="1"/>
  <c r="S22" i="19"/>
  <c r="AE22" i="19" s="1"/>
  <c r="R22" i="19"/>
  <c r="AD22" i="19" s="1"/>
  <c r="T21" i="19"/>
  <c r="AF21" i="19" s="1"/>
  <c r="S21" i="19"/>
  <c r="S19" i="19"/>
  <c r="R21" i="19"/>
  <c r="T20" i="19"/>
  <c r="AF20" i="19" s="1"/>
  <c r="R20" i="19"/>
  <c r="T19" i="19"/>
  <c r="R19" i="19"/>
  <c r="AD19" i="19" s="1"/>
  <c r="U17" i="19"/>
  <c r="T17" i="19"/>
  <c r="S17" i="19"/>
  <c r="AE17" i="19" s="1"/>
  <c r="R17" i="19"/>
  <c r="AD17" i="19" s="1"/>
  <c r="U16" i="19"/>
  <c r="T16" i="19"/>
  <c r="S16" i="19"/>
  <c r="AE16" i="19" s="1"/>
  <c r="R16" i="19"/>
  <c r="U15" i="19"/>
  <c r="AG15" i="19" s="1"/>
  <c r="T15" i="19"/>
  <c r="S15" i="19"/>
  <c r="R15" i="19"/>
  <c r="AD15" i="19" s="1"/>
  <c r="U14" i="19"/>
  <c r="T14" i="19"/>
  <c r="AF14" i="19" s="1"/>
  <c r="R14" i="19"/>
  <c r="AD14" i="19" s="1"/>
  <c r="U13" i="19"/>
  <c r="T13" i="19"/>
  <c r="AF13" i="19" s="1"/>
  <c r="S13" i="19"/>
  <c r="U12" i="19"/>
  <c r="T12" i="19"/>
  <c r="S12" i="19"/>
  <c r="I311" i="18"/>
  <c r="I310" i="18"/>
  <c r="I306" i="18"/>
  <c r="I302" i="18"/>
  <c r="I295" i="18"/>
  <c r="I294" i="18"/>
  <c r="I290" i="18"/>
  <c r="I286" i="18"/>
  <c r="F74" i="16"/>
  <c r="E73" i="16"/>
  <c r="I278" i="18" s="1"/>
  <c r="F71" i="16"/>
  <c r="F69" i="17"/>
  <c r="F68" i="17"/>
  <c r="F65" i="17"/>
  <c r="E65" i="16"/>
  <c r="I270" i="18" s="1"/>
  <c r="F62" i="17"/>
  <c r="F61" i="17"/>
  <c r="F61" i="16"/>
  <c r="F58" i="16"/>
  <c r="E57" i="16"/>
  <c r="I262" i="18" s="1"/>
  <c r="F55" i="16"/>
  <c r="F54" i="16"/>
  <c r="F52" i="17"/>
  <c r="F50" i="16"/>
  <c r="F49" i="16"/>
  <c r="F46" i="17"/>
  <c r="F45" i="17"/>
  <c r="E43" i="17"/>
  <c r="F42" i="16"/>
  <c r="F41" i="16"/>
  <c r="E41" i="16"/>
  <c r="I246" i="18" s="1"/>
  <c r="F38" i="17"/>
  <c r="F37" i="17"/>
  <c r="F36" i="17"/>
  <c r="F34" i="16"/>
  <c r="F33" i="16"/>
  <c r="F30" i="17"/>
  <c r="F29" i="17"/>
  <c r="F29" i="16"/>
  <c r="F25" i="17"/>
  <c r="F22" i="17"/>
  <c r="F21" i="17"/>
  <c r="F20" i="17"/>
  <c r="E19" i="17"/>
  <c r="F18" i="16"/>
  <c r="F15" i="16"/>
  <c r="F14" i="16"/>
  <c r="F13" i="16"/>
  <c r="Q12" i="19"/>
  <c r="AC12" i="19" s="1"/>
  <c r="Q13" i="19"/>
  <c r="AC13" i="19" s="1"/>
  <c r="Q14" i="19"/>
  <c r="AC14" i="19" s="1"/>
  <c r="Q15" i="19"/>
  <c r="AC15" i="19" s="1"/>
  <c r="Q16" i="19"/>
  <c r="AC16" i="19" s="1"/>
  <c r="Q17" i="19"/>
  <c r="AC17" i="19" s="1"/>
  <c r="Q18" i="19"/>
  <c r="AC18" i="19" s="1"/>
  <c r="Q19" i="19"/>
  <c r="AC19" i="19" s="1"/>
  <c r="Q20" i="19"/>
  <c r="AC20" i="19" s="1"/>
  <c r="Q21" i="19"/>
  <c r="AC21" i="19" s="1"/>
  <c r="Q22" i="19"/>
  <c r="AC22" i="19" s="1"/>
  <c r="Q23" i="19"/>
  <c r="AC23" i="19" s="1"/>
  <c r="Q24" i="19"/>
  <c r="AC24" i="19" s="1"/>
  <c r="Q25" i="19"/>
  <c r="AC25" i="19" s="1"/>
  <c r="Q26" i="19"/>
  <c r="AC26" i="19" s="1"/>
  <c r="Q27" i="19"/>
  <c r="AC27" i="19" s="1"/>
  <c r="Q28" i="19"/>
  <c r="AC28" i="19" s="1"/>
  <c r="Q29" i="19"/>
  <c r="AC29" i="19" s="1"/>
  <c r="Q30" i="19"/>
  <c r="AC30" i="19" s="1"/>
  <c r="Q31" i="19"/>
  <c r="AC31" i="19" s="1"/>
  <c r="Q32" i="19"/>
  <c r="AC32" i="19" s="1"/>
  <c r="Q33" i="19"/>
  <c r="AC33" i="19" s="1"/>
  <c r="Q34" i="19"/>
  <c r="AC34" i="19" s="1"/>
  <c r="AC11" i="19"/>
  <c r="F30" i="19"/>
  <c r="F29" i="19"/>
  <c r="F28" i="19"/>
  <c r="F27" i="19"/>
  <c r="F26" i="19"/>
  <c r="F25" i="19"/>
  <c r="F24" i="19"/>
  <c r="F23" i="19"/>
  <c r="F22" i="19"/>
  <c r="F21" i="19"/>
  <c r="F20" i="19"/>
  <c r="F19" i="19"/>
  <c r="E19" i="19"/>
  <c r="F18" i="19"/>
  <c r="F17" i="19"/>
  <c r="F16" i="19"/>
  <c r="F15" i="19"/>
  <c r="F14" i="19"/>
  <c r="F13" i="19"/>
  <c r="F12" i="19"/>
  <c r="F11" i="19"/>
  <c r="B3" i="15"/>
  <c r="B3" i="8"/>
  <c r="I317" i="18"/>
  <c r="F72" i="17"/>
  <c r="F71" i="17"/>
  <c r="F67" i="17"/>
  <c r="F66" i="17"/>
  <c r="F64" i="17"/>
  <c r="F63" i="17"/>
  <c r="F60" i="17"/>
  <c r="F59" i="17"/>
  <c r="F58" i="17"/>
  <c r="F56" i="17"/>
  <c r="F55" i="17"/>
  <c r="F51" i="17"/>
  <c r="F50" i="17"/>
  <c r="F48" i="17"/>
  <c r="F47" i="17"/>
  <c r="F44" i="17"/>
  <c r="F43" i="17"/>
  <c r="F42" i="17"/>
  <c r="F40" i="17"/>
  <c r="F39" i="17"/>
  <c r="F35" i="17"/>
  <c r="F34" i="17"/>
  <c r="F32" i="17"/>
  <c r="F31" i="17"/>
  <c r="F28" i="17"/>
  <c r="F27" i="17"/>
  <c r="F26" i="17"/>
  <c r="F24" i="17"/>
  <c r="F23" i="17"/>
  <c r="F19" i="17"/>
  <c r="F18" i="17"/>
  <c r="F16" i="17"/>
  <c r="F15" i="17"/>
  <c r="F12" i="17"/>
  <c r="F11" i="17"/>
  <c r="D11" i="17"/>
  <c r="I316" i="18"/>
  <c r="I312" i="18"/>
  <c r="I309" i="18"/>
  <c r="I308" i="18"/>
  <c r="I307" i="18"/>
  <c r="I304" i="18"/>
  <c r="I301" i="18"/>
  <c r="I300" i="18"/>
  <c r="I299" i="18"/>
  <c r="I296" i="18"/>
  <c r="I293" i="18"/>
  <c r="I292" i="18"/>
  <c r="I291" i="18"/>
  <c r="I288" i="18"/>
  <c r="I285" i="18"/>
  <c r="I284" i="18"/>
  <c r="I283" i="18"/>
  <c r="I280" i="18"/>
  <c r="F73" i="16"/>
  <c r="F72" i="16"/>
  <c r="F69" i="16"/>
  <c r="F68" i="16"/>
  <c r="F67" i="16"/>
  <c r="F66" i="16"/>
  <c r="F65" i="16"/>
  <c r="F64" i="16"/>
  <c r="F62" i="16"/>
  <c r="F60" i="16"/>
  <c r="F59" i="16"/>
  <c r="F57" i="16"/>
  <c r="F56" i="16"/>
  <c r="F52" i="16"/>
  <c r="F51" i="16"/>
  <c r="F48" i="16"/>
  <c r="F45" i="16"/>
  <c r="F44" i="16"/>
  <c r="F43" i="16"/>
  <c r="F40" i="16"/>
  <c r="F37" i="16"/>
  <c r="F36" i="16"/>
  <c r="F35" i="16"/>
  <c r="F32" i="16"/>
  <c r="F28" i="16"/>
  <c r="F27" i="16"/>
  <c r="F25" i="16"/>
  <c r="F24" i="16"/>
  <c r="F21" i="16"/>
  <c r="F20" i="16"/>
  <c r="F19" i="16"/>
  <c r="F17" i="16"/>
  <c r="F16" i="16"/>
  <c r="D12" i="17"/>
  <c r="F12" i="16"/>
  <c r="S83" i="9"/>
  <c r="Q83" i="9"/>
  <c r="P83" i="9"/>
  <c r="H83" i="9"/>
  <c r="T51" i="9"/>
  <c r="T46" i="9"/>
  <c r="T31" i="9"/>
  <c r="T26" i="9"/>
  <c r="T16" i="9"/>
  <c r="H73" i="13"/>
  <c r="F11" i="8"/>
  <c r="F12" i="1"/>
  <c r="D11" i="8"/>
  <c r="E13" i="16"/>
  <c r="I218" i="18" s="1"/>
  <c r="I282" i="18"/>
  <c r="I298" i="18"/>
  <c r="I314" i="18"/>
  <c r="F26" i="16"/>
  <c r="F23" i="16"/>
  <c r="F31" i="16"/>
  <c r="F17" i="17"/>
  <c r="F33" i="17"/>
  <c r="F49" i="17"/>
  <c r="F53" i="16"/>
  <c r="F41" i="17"/>
  <c r="F57" i="17"/>
  <c r="F73" i="17"/>
  <c r="F22" i="16"/>
  <c r="F63" i="16"/>
  <c r="F38" i="16"/>
  <c r="F47" i="16"/>
  <c r="I281" i="18"/>
  <c r="I287" i="18"/>
  <c r="I297" i="18"/>
  <c r="I303" i="18"/>
  <c r="I313" i="18"/>
  <c r="F13" i="17"/>
  <c r="F53" i="17"/>
  <c r="F39" i="16"/>
  <c r="F70" i="16"/>
  <c r="F30" i="16"/>
  <c r="F14" i="17"/>
  <c r="F54" i="17"/>
  <c r="F70" i="17"/>
  <c r="F46" i="16"/>
  <c r="I289" i="18"/>
  <c r="I305" i="18"/>
  <c r="AD16" i="19"/>
  <c r="AD21" i="19"/>
  <c r="AD30" i="19"/>
  <c r="AD34" i="19"/>
  <c r="AH32" i="19"/>
  <c r="AG17" i="19"/>
  <c r="B3" i="18"/>
  <c r="B3" i="17"/>
  <c r="B3" i="13"/>
  <c r="B3" i="9"/>
  <c r="AD29" i="19"/>
  <c r="AG27" i="19"/>
  <c r="U11" i="19"/>
  <c r="AG33" i="19"/>
  <c r="AG28" i="19"/>
  <c r="AF17" i="19"/>
  <c r="AF27" i="19"/>
  <c r="AF31" i="19"/>
  <c r="T24" i="19"/>
  <c r="D12" i="8"/>
  <c r="D13" i="26"/>
  <c r="D15" i="25"/>
  <c r="D16" i="25" s="1"/>
  <c r="D17" i="25" s="1"/>
  <c r="D12" i="26"/>
  <c r="AH15" i="19"/>
  <c r="AD12" i="19"/>
  <c r="Y18" i="19"/>
  <c r="AG12" i="19"/>
  <c r="AG32" i="19"/>
  <c r="AF23" i="19"/>
  <c r="F98" i="17"/>
  <c r="F99" i="17" s="1"/>
  <c r="F100" i="17" s="1"/>
  <c r="D12" i="15"/>
  <c r="I74" i="19"/>
  <c r="F98" i="8"/>
  <c r="F99" i="8" s="1"/>
  <c r="F100" i="8" s="1"/>
  <c r="D15" i="26"/>
  <c r="AF32" i="19" l="1"/>
  <c r="AF33" i="19"/>
  <c r="AE30" i="19"/>
  <c r="AE31" i="19"/>
  <c r="AG23" i="19"/>
  <c r="AF26" i="19"/>
  <c r="AG26" i="19"/>
  <c r="AH17" i="19"/>
  <c r="R12" i="18"/>
  <c r="T12" i="18" s="1"/>
  <c r="T16" i="18" s="1"/>
  <c r="R37" i="18"/>
  <c r="AH28" i="19"/>
  <c r="AH22" i="19"/>
  <c r="AH16" i="19"/>
  <c r="R47" i="18"/>
  <c r="D15" i="16"/>
  <c r="D13" i="17"/>
  <c r="AG14" i="19"/>
  <c r="AF12" i="19"/>
  <c r="AD26" i="19"/>
  <c r="AE33" i="19"/>
  <c r="AH21" i="19"/>
  <c r="AH26" i="19"/>
  <c r="AF30" i="19"/>
  <c r="AH30" i="19"/>
  <c r="AH27" i="19"/>
  <c r="AH23" i="19"/>
  <c r="AH19" i="19"/>
  <c r="T11" i="19"/>
  <c r="AE15" i="19"/>
  <c r="AD31" i="19"/>
  <c r="AG30" i="19"/>
  <c r="AG24" i="19" s="1"/>
  <c r="AD33" i="19"/>
  <c r="AH33" i="19"/>
  <c r="D13" i="8"/>
  <c r="D74" i="23"/>
  <c r="E12" i="19"/>
  <c r="E18" i="21"/>
  <c r="E19" i="21" s="1"/>
  <c r="E20" i="21" s="1"/>
  <c r="E21" i="21" s="1"/>
  <c r="E22" i="21" s="1"/>
  <c r="E23" i="21" s="1"/>
  <c r="E24" i="21" s="1"/>
  <c r="E25" i="21" s="1"/>
  <c r="E26" i="21" s="1"/>
  <c r="E13" i="1"/>
  <c r="E66" i="19"/>
  <c r="E36" i="16"/>
  <c r="I241" i="18" s="1"/>
  <c r="N73" i="27"/>
  <c r="AE27" i="19"/>
  <c r="E55" i="17"/>
  <c r="E56" i="16"/>
  <c r="I261" i="18" s="1"/>
  <c r="E47" i="17"/>
  <c r="E48" i="16"/>
  <c r="I253" i="18" s="1"/>
  <c r="E15" i="17"/>
  <c r="E16" i="16"/>
  <c r="I221" i="18" s="1"/>
  <c r="N61" i="18"/>
  <c r="W13" i="19" s="1"/>
  <c r="R27" i="18"/>
  <c r="S18" i="19"/>
  <c r="AE21" i="19"/>
  <c r="E24" i="16"/>
  <c r="I229" i="18" s="1"/>
  <c r="E23" i="17"/>
  <c r="R82" i="18"/>
  <c r="AA34" i="19" s="1"/>
  <c r="AH34" i="19" s="1"/>
  <c r="T82" i="18"/>
  <c r="R24" i="19"/>
  <c r="AD27" i="19"/>
  <c r="AD25" i="19"/>
  <c r="W24" i="19"/>
  <c r="E40" i="16"/>
  <c r="I245" i="18" s="1"/>
  <c r="V18" i="19"/>
  <c r="AE12" i="19"/>
  <c r="AD20" i="19"/>
  <c r="W18" i="19"/>
  <c r="Z18" i="19"/>
  <c r="AG20" i="19"/>
  <c r="Y24" i="19"/>
  <c r="AF29" i="19"/>
  <c r="D16" i="1"/>
  <c r="D14" i="8"/>
  <c r="E71" i="17"/>
  <c r="E72" i="16"/>
  <c r="I277" i="18" s="1"/>
  <c r="N61" i="9"/>
  <c r="R27" i="9"/>
  <c r="S83" i="18"/>
  <c r="T74" i="18"/>
  <c r="U24" i="19"/>
  <c r="L74" i="19"/>
  <c r="U18" i="19"/>
  <c r="AH12" i="19"/>
  <c r="AF16" i="19"/>
  <c r="X18" i="19"/>
  <c r="AE19" i="19"/>
  <c r="AE23" i="19"/>
  <c r="AD28" i="19"/>
  <c r="X34" i="19"/>
  <c r="AE34" i="19" s="1"/>
  <c r="AE13" i="19"/>
  <c r="AG16" i="19"/>
  <c r="AF28" i="19"/>
  <c r="AE20" i="19"/>
  <c r="AE26" i="19"/>
  <c r="Z24" i="19"/>
  <c r="E12" i="15"/>
  <c r="E13" i="26"/>
  <c r="E16" i="15"/>
  <c r="E18" i="16" s="1"/>
  <c r="I223" i="18" s="1"/>
  <c r="E16" i="28"/>
  <c r="E17" i="26"/>
  <c r="E20" i="15"/>
  <c r="E21" i="17" s="1"/>
  <c r="E21" i="26"/>
  <c r="E24" i="15"/>
  <c r="E25" i="17" s="1"/>
  <c r="E24" i="28"/>
  <c r="E25" i="26"/>
  <c r="E28" i="15"/>
  <c r="E29" i="26"/>
  <c r="E32" i="15"/>
  <c r="E33" i="26"/>
  <c r="E32" i="28"/>
  <c r="E36" i="15"/>
  <c r="E37" i="26"/>
  <c r="E40" i="15"/>
  <c r="E42" i="25"/>
  <c r="I210" i="27" s="1"/>
  <c r="E41" i="26"/>
  <c r="E44" i="15"/>
  <c r="E45" i="26"/>
  <c r="E48" i="15"/>
  <c r="E48" i="28"/>
  <c r="E49" i="26"/>
  <c r="E52" i="15"/>
  <c r="E53" i="26"/>
  <c r="E56" i="15"/>
  <c r="E56" i="28"/>
  <c r="E57" i="26"/>
  <c r="E60" i="15"/>
  <c r="E61" i="26"/>
  <c r="E64" i="15"/>
  <c r="E65" i="26"/>
  <c r="E64" i="28"/>
  <c r="E68" i="15"/>
  <c r="E70" i="25"/>
  <c r="I238" i="27" s="1"/>
  <c r="E69" i="26"/>
  <c r="E72" i="15"/>
  <c r="E74" i="25"/>
  <c r="I242" i="27" s="1"/>
  <c r="E73" i="26"/>
  <c r="T18" i="19"/>
  <c r="AD23" i="19"/>
  <c r="Y11" i="19"/>
  <c r="Z11" i="19"/>
  <c r="O77" i="9"/>
  <c r="O22" i="9"/>
  <c r="R22" i="9" s="1"/>
  <c r="N86" i="9"/>
  <c r="R18" i="19"/>
  <c r="AG13" i="19"/>
  <c r="AF15" i="19"/>
  <c r="AG19" i="19"/>
  <c r="AF25" i="19"/>
  <c r="AD32" i="19"/>
  <c r="O62" i="9"/>
  <c r="R32" i="9"/>
  <c r="S17" i="16"/>
  <c r="H16" i="19" s="1"/>
  <c r="O47" i="9"/>
  <c r="R47" i="9" s="1"/>
  <c r="R27" i="27"/>
  <c r="T52" i="27"/>
  <c r="O63" i="27"/>
  <c r="E19" i="1"/>
  <c r="E18" i="8"/>
  <c r="E18" i="19"/>
  <c r="E50" i="19"/>
  <c r="E50" i="8"/>
  <c r="E51" i="1"/>
  <c r="I229" i="9" s="1"/>
  <c r="E58" i="19"/>
  <c r="E59" i="1"/>
  <c r="I237" i="9" s="1"/>
  <c r="E58" i="8"/>
  <c r="E28" i="1"/>
  <c r="E27" i="8"/>
  <c r="E27" i="19"/>
  <c r="E60" i="1"/>
  <c r="I238" i="9" s="1"/>
  <c r="E59" i="8"/>
  <c r="E59" i="19"/>
  <c r="E71" i="8"/>
  <c r="E72" i="1"/>
  <c r="I250" i="9" s="1"/>
  <c r="E71" i="16"/>
  <c r="I276" i="18" s="1"/>
  <c r="E44" i="1"/>
  <c r="I222" i="9" s="1"/>
  <c r="E19" i="25"/>
  <c r="I187" i="27" s="1"/>
  <c r="E41" i="13"/>
  <c r="E32" i="16"/>
  <c r="I237" i="18" s="1"/>
  <c r="E52" i="1"/>
  <c r="I230" i="9" s="1"/>
  <c r="E66" i="8"/>
  <c r="E43" i="8"/>
  <c r="E34" i="8"/>
  <c r="E22" i="25"/>
  <c r="I190" i="27" s="1"/>
  <c r="E26" i="25"/>
  <c r="I194" i="27" s="1"/>
  <c r="E58" i="25"/>
  <c r="I226" i="27" s="1"/>
  <c r="E25" i="13"/>
  <c r="E27" i="17"/>
  <c r="E68" i="16"/>
  <c r="I273" i="18" s="1"/>
  <c r="E55" i="16"/>
  <c r="I260" i="18" s="1"/>
  <c r="E64" i="16"/>
  <c r="I269" i="18" s="1"/>
  <c r="E59" i="17"/>
  <c r="I213" i="9"/>
  <c r="E34" i="19"/>
  <c r="E40" i="25"/>
  <c r="I208" i="27" s="1"/>
  <c r="E54" i="25"/>
  <c r="I222" i="27" s="1"/>
  <c r="E60" i="25"/>
  <c r="I228" i="27" s="1"/>
  <c r="E12" i="28"/>
  <c r="E20" i="28"/>
  <c r="E28" i="28"/>
  <c r="E36" i="28"/>
  <c r="E44" i="28"/>
  <c r="E52" i="28"/>
  <c r="E60" i="28"/>
  <c r="E68" i="28"/>
  <c r="P76" i="16"/>
  <c r="N76" i="16"/>
  <c r="S17" i="1"/>
  <c r="G16" i="19" s="1"/>
  <c r="P76" i="1"/>
  <c r="N76" i="1"/>
  <c r="E16" i="1"/>
  <c r="E15" i="8"/>
  <c r="E15" i="19"/>
  <c r="E23" i="8"/>
  <c r="E23" i="19"/>
  <c r="E31" i="19"/>
  <c r="E31" i="8"/>
  <c r="E32" i="1"/>
  <c r="E39" i="8"/>
  <c r="E40" i="1"/>
  <c r="I218" i="9" s="1"/>
  <c r="E47" i="19"/>
  <c r="E47" i="8"/>
  <c r="E55" i="8"/>
  <c r="E55" i="19"/>
  <c r="E63" i="19"/>
  <c r="E63" i="8"/>
  <c r="E38" i="17"/>
  <c r="E39" i="16"/>
  <c r="I244" i="18" s="1"/>
  <c r="E63" i="16"/>
  <c r="I268" i="18" s="1"/>
  <c r="E16" i="17"/>
  <c r="E24" i="17"/>
  <c r="E48" i="17"/>
  <c r="E48" i="1"/>
  <c r="I226" i="9" s="1"/>
  <c r="E51" i="17"/>
  <c r="E52" i="16"/>
  <c r="I257" i="18" s="1"/>
  <c r="E10" i="13"/>
  <c r="E12" i="25"/>
  <c r="I180" i="27" s="1"/>
  <c r="E11" i="26"/>
  <c r="E15" i="13"/>
  <c r="E17" i="25"/>
  <c r="I185" i="27" s="1"/>
  <c r="E15" i="28"/>
  <c r="E19" i="15"/>
  <c r="E21" i="25"/>
  <c r="I189" i="27" s="1"/>
  <c r="E19" i="28"/>
  <c r="E23" i="13"/>
  <c r="E23" i="28"/>
  <c r="E27" i="15"/>
  <c r="E27" i="28"/>
  <c r="E31" i="13"/>
  <c r="E33" i="25"/>
  <c r="I201" i="27" s="1"/>
  <c r="E31" i="28"/>
  <c r="E35" i="15"/>
  <c r="E37" i="25"/>
  <c r="I205" i="27" s="1"/>
  <c r="E35" i="28"/>
  <c r="E39" i="13"/>
  <c r="E39" i="28"/>
  <c r="E43" i="15"/>
  <c r="E43" i="28"/>
  <c r="E47" i="13"/>
  <c r="E47" i="28"/>
  <c r="E51" i="15"/>
  <c r="E51" i="28"/>
  <c r="E55" i="13"/>
  <c r="E55" i="28"/>
  <c r="E57" i="25"/>
  <c r="I225" i="27" s="1"/>
  <c r="E59" i="15"/>
  <c r="E59" i="28"/>
  <c r="E61" i="25"/>
  <c r="I229" i="27" s="1"/>
  <c r="E63" i="13"/>
  <c r="E63" i="28"/>
  <c r="E65" i="25"/>
  <c r="I233" i="27" s="1"/>
  <c r="E67" i="15"/>
  <c r="E67" i="28"/>
  <c r="E69" i="25"/>
  <c r="I237" i="27" s="1"/>
  <c r="E71" i="13"/>
  <c r="E71" i="28"/>
  <c r="N77" i="25"/>
  <c r="E31" i="16"/>
  <c r="I236" i="18" s="1"/>
  <c r="E64" i="1"/>
  <c r="I242" i="9" s="1"/>
  <c r="I198" i="9"/>
  <c r="I198" i="18"/>
  <c r="E71" i="19"/>
  <c r="E39" i="19"/>
  <c r="P77" i="25"/>
  <c r="E14" i="17"/>
  <c r="E22" i="17"/>
  <c r="E46" i="17"/>
  <c r="E33" i="16"/>
  <c r="I238" i="18" s="1"/>
  <c r="I214" i="9"/>
  <c r="E24" i="1"/>
  <c r="E19" i="13"/>
  <c r="E27" i="13"/>
  <c r="E35" i="13"/>
  <c r="E43" i="13"/>
  <c r="E51" i="13"/>
  <c r="E59" i="13"/>
  <c r="E67" i="13"/>
  <c r="E10" i="15"/>
  <c r="E13" i="28"/>
  <c r="E13" i="13"/>
  <c r="E15" i="25"/>
  <c r="I183" i="27" s="1"/>
  <c r="E17" i="28"/>
  <c r="E17" i="15"/>
  <c r="E21" i="13"/>
  <c r="E21" i="28"/>
  <c r="E23" i="25"/>
  <c r="I191" i="27" s="1"/>
  <c r="E25" i="15"/>
  <c r="E25" i="28"/>
  <c r="E29" i="28"/>
  <c r="E29" i="13"/>
  <c r="E31" i="25"/>
  <c r="I199" i="27" s="1"/>
  <c r="E33" i="28"/>
  <c r="E33" i="15"/>
  <c r="E37" i="13"/>
  <c r="E37" i="28"/>
  <c r="E39" i="25"/>
  <c r="I207" i="27" s="1"/>
  <c r="E41" i="15"/>
  <c r="E41" i="28"/>
  <c r="E45" i="28"/>
  <c r="E45" i="13"/>
  <c r="E47" i="25"/>
  <c r="I215" i="27" s="1"/>
  <c r="E49" i="28"/>
  <c r="E49" i="15"/>
  <c r="E51" i="25"/>
  <c r="I219" i="27" s="1"/>
  <c r="E53" i="13"/>
  <c r="E53" i="28"/>
  <c r="E57" i="15"/>
  <c r="E57" i="28"/>
  <c r="E59" i="25"/>
  <c r="I227" i="27" s="1"/>
  <c r="E61" i="28"/>
  <c r="E61" i="13"/>
  <c r="E65" i="28"/>
  <c r="E65" i="15"/>
  <c r="E69" i="13"/>
  <c r="E69" i="28"/>
  <c r="E71" i="25"/>
  <c r="I239" i="27" s="1"/>
  <c r="S17" i="25"/>
  <c r="H16" i="23" s="1"/>
  <c r="T64" i="27"/>
  <c r="R64" i="27"/>
  <c r="O58" i="27"/>
  <c r="M17" i="27"/>
  <c r="N12" i="23"/>
  <c r="N15" i="23" s="1"/>
  <c r="T37" i="27"/>
  <c r="T23" i="27"/>
  <c r="T26" i="27" s="1"/>
  <c r="D16" i="26"/>
  <c r="D18" i="25"/>
  <c r="AG18" i="19"/>
  <c r="D17" i="1"/>
  <c r="D15" i="8"/>
  <c r="D13" i="15"/>
  <c r="E32" i="22" s="1"/>
  <c r="E33" i="22" s="1"/>
  <c r="D14" i="26"/>
  <c r="H74" i="19"/>
  <c r="K74" i="19" s="1"/>
  <c r="AF19" i="19"/>
  <c r="AF18" i="19" s="1"/>
  <c r="D14" i="13"/>
  <c r="F33" i="21" s="1"/>
  <c r="F34" i="21" s="1"/>
  <c r="F35" i="21" s="1"/>
  <c r="E18" i="22"/>
  <c r="E19" i="22" s="1"/>
  <c r="E20" i="22" s="1"/>
  <c r="E21" i="22" s="1"/>
  <c r="E22" i="22" s="1"/>
  <c r="E23" i="22" s="1"/>
  <c r="E24" i="22" s="1"/>
  <c r="E25" i="22" s="1"/>
  <c r="E26" i="22" s="1"/>
  <c r="E27" i="22" s="1"/>
  <c r="F18" i="22"/>
  <c r="F19" i="22" s="1"/>
  <c r="F20" i="22" s="1"/>
  <c r="F21" i="22" s="1"/>
  <c r="F22" i="22" s="1"/>
  <c r="F23" i="22" s="1"/>
  <c r="F24" i="22" s="1"/>
  <c r="F25" i="22" s="1"/>
  <c r="F26" i="22" s="1"/>
  <c r="F27" i="22" s="1"/>
  <c r="F28" i="22"/>
  <c r="F29" i="22" s="1"/>
  <c r="F30" i="22" s="1"/>
  <c r="F31" i="22" s="1"/>
  <c r="T38" i="27"/>
  <c r="T41" i="27" s="1"/>
  <c r="R61" i="18"/>
  <c r="N83" i="18"/>
  <c r="O62" i="18"/>
  <c r="R32" i="18"/>
  <c r="E12" i="13"/>
  <c r="E16" i="13"/>
  <c r="E20" i="13"/>
  <c r="E24" i="13"/>
  <c r="E28" i="13"/>
  <c r="E32" i="13"/>
  <c r="E36" i="13"/>
  <c r="E40" i="13"/>
  <c r="E44" i="13"/>
  <c r="E48" i="13"/>
  <c r="E52" i="13"/>
  <c r="E56" i="13"/>
  <c r="E60" i="13"/>
  <c r="E64" i="13"/>
  <c r="E68" i="13"/>
  <c r="E72" i="13"/>
  <c r="O73" i="9"/>
  <c r="E14" i="25"/>
  <c r="I182" i="27" s="1"/>
  <c r="E30" i="25"/>
  <c r="I198" i="27" s="1"/>
  <c r="E46" i="25"/>
  <c r="I214" i="27" s="1"/>
  <c r="E62" i="25"/>
  <c r="I230" i="27" s="1"/>
  <c r="O72" i="27"/>
  <c r="E18" i="25"/>
  <c r="I186" i="27" s="1"/>
  <c r="E34" i="25"/>
  <c r="I202" i="27" s="1"/>
  <c r="E50" i="25"/>
  <c r="I218" i="27" s="1"/>
  <c r="E66" i="25"/>
  <c r="I234" i="27" s="1"/>
  <c r="M37" i="27"/>
  <c r="R73" i="18"/>
  <c r="AA25" i="19" s="1"/>
  <c r="T73" i="18"/>
  <c r="T68" i="18"/>
  <c r="R68" i="18"/>
  <c r="AA20" i="19" s="1"/>
  <c r="T35" i="19" l="1"/>
  <c r="Y35" i="19"/>
  <c r="AF11" i="19"/>
  <c r="D16" i="16"/>
  <c r="D14" i="17"/>
  <c r="F32" i="22"/>
  <c r="F33" i="22" s="1"/>
  <c r="E22" i="16"/>
  <c r="I227" i="18" s="1"/>
  <c r="E17" i="17"/>
  <c r="AF24" i="19"/>
  <c r="AD18" i="19"/>
  <c r="AG11" i="19"/>
  <c r="AG35" i="19" s="1"/>
  <c r="I191" i="9"/>
  <c r="I191" i="18"/>
  <c r="E26" i="16"/>
  <c r="I231" i="18" s="1"/>
  <c r="K16" i="19"/>
  <c r="E13" i="17"/>
  <c r="E14" i="16"/>
  <c r="I219" i="18" s="1"/>
  <c r="E70" i="16"/>
  <c r="I275" i="18" s="1"/>
  <c r="E69" i="17"/>
  <c r="E57" i="17"/>
  <c r="E58" i="16"/>
  <c r="I263" i="18" s="1"/>
  <c r="E37" i="17"/>
  <c r="E38" i="16"/>
  <c r="I243" i="18" s="1"/>
  <c r="Z35" i="19"/>
  <c r="AD24" i="19"/>
  <c r="E66" i="16"/>
  <c r="I271" i="18" s="1"/>
  <c r="E65" i="17"/>
  <c r="E46" i="16"/>
  <c r="I251" i="18" s="1"/>
  <c r="E45" i="17"/>
  <c r="E34" i="16"/>
  <c r="I239" i="18" s="1"/>
  <c r="E33" i="17"/>
  <c r="E28" i="22"/>
  <c r="E29" i="22" s="1"/>
  <c r="E30" i="22" s="1"/>
  <c r="E31" i="22" s="1"/>
  <c r="R77" i="9"/>
  <c r="V29" i="19" s="1"/>
  <c r="AH29" i="19" s="1"/>
  <c r="S29" i="19"/>
  <c r="AE29" i="19" s="1"/>
  <c r="T77" i="9"/>
  <c r="E73" i="17"/>
  <c r="E74" i="16"/>
  <c r="I279" i="18" s="1"/>
  <c r="E61" i="17"/>
  <c r="E62" i="16"/>
  <c r="I267" i="18" s="1"/>
  <c r="E49" i="17"/>
  <c r="E50" i="16"/>
  <c r="I255" i="18" s="1"/>
  <c r="E30" i="16"/>
  <c r="I235" i="18" s="1"/>
  <c r="E29" i="17"/>
  <c r="U35" i="19"/>
  <c r="R61" i="9"/>
  <c r="V13" i="19" s="1"/>
  <c r="N83" i="9"/>
  <c r="R13" i="19"/>
  <c r="R11" i="19" s="1"/>
  <c r="R35" i="19" s="1"/>
  <c r="X24" i="19"/>
  <c r="R62" i="9"/>
  <c r="V14" i="19" s="1"/>
  <c r="S14" i="19"/>
  <c r="S11" i="19" s="1"/>
  <c r="T62" i="9"/>
  <c r="F142" i="20"/>
  <c r="F140" i="20" s="1"/>
  <c r="E54" i="16"/>
  <c r="I259" i="18" s="1"/>
  <c r="E53" i="17"/>
  <c r="E42" i="16"/>
  <c r="I247" i="18" s="1"/>
  <c r="E41" i="17"/>
  <c r="AE18" i="19"/>
  <c r="W11" i="19"/>
  <c r="W35" i="19" s="1"/>
  <c r="T63" i="27"/>
  <c r="R63" i="27"/>
  <c r="E27" i="1"/>
  <c r="E26" i="8"/>
  <c r="E26" i="19"/>
  <c r="I206" i="18"/>
  <c r="I206" i="9"/>
  <c r="E43" i="1"/>
  <c r="I221" i="9" s="1"/>
  <c r="E42" i="19"/>
  <c r="E42" i="8"/>
  <c r="I197" i="9"/>
  <c r="I197" i="18"/>
  <c r="E70" i="19"/>
  <c r="E71" i="1"/>
  <c r="I249" i="9" s="1"/>
  <c r="E70" i="8"/>
  <c r="E39" i="1"/>
  <c r="I217" i="9" s="1"/>
  <c r="E38" i="8"/>
  <c r="E38" i="19"/>
  <c r="E30" i="8"/>
  <c r="E31" i="1"/>
  <c r="E30" i="19"/>
  <c r="E10" i="22"/>
  <c r="E11" i="22" s="1"/>
  <c r="E12" i="22" s="1"/>
  <c r="E13" i="22" s="1"/>
  <c r="E14" i="22" s="1"/>
  <c r="E15" i="22" s="1"/>
  <c r="E16" i="22" s="1"/>
  <c r="E17" i="22" s="1"/>
  <c r="E12" i="16"/>
  <c r="I217" i="18" s="1"/>
  <c r="E11" i="17"/>
  <c r="E45" i="1"/>
  <c r="I223" i="9" s="1"/>
  <c r="E44" i="19"/>
  <c r="E44" i="8"/>
  <c r="I202" i="9"/>
  <c r="I202" i="18"/>
  <c r="E68" i="17"/>
  <c r="E69" i="16"/>
  <c r="I274" i="18" s="1"/>
  <c r="E36" i="17"/>
  <c r="E37" i="16"/>
  <c r="I242" i="18" s="1"/>
  <c r="E11" i="8"/>
  <c r="E10" i="21"/>
  <c r="E11" i="21" s="1"/>
  <c r="E12" i="21" s="1"/>
  <c r="E13" i="21" s="1"/>
  <c r="E14" i="21" s="1"/>
  <c r="E15" i="21" s="1"/>
  <c r="E16" i="21" s="1"/>
  <c r="E17" i="21" s="1"/>
  <c r="E12" i="1"/>
  <c r="E11" i="19"/>
  <c r="E66" i="17"/>
  <c r="E67" i="16"/>
  <c r="I272" i="18" s="1"/>
  <c r="E55" i="1"/>
  <c r="I233" i="9" s="1"/>
  <c r="E54" i="19"/>
  <c r="E54" i="8"/>
  <c r="E43" i="16"/>
  <c r="I248" i="18" s="1"/>
  <c r="E42" i="17"/>
  <c r="E34" i="17"/>
  <c r="E35" i="16"/>
  <c r="I240" i="18" s="1"/>
  <c r="E68" i="19"/>
  <c r="E69" i="1"/>
  <c r="I247" i="9" s="1"/>
  <c r="E68" i="8"/>
  <c r="E36" i="19"/>
  <c r="E37" i="1"/>
  <c r="I215" i="9" s="1"/>
  <c r="E36" i="8"/>
  <c r="E72" i="19"/>
  <c r="E72" i="8"/>
  <c r="E73" i="1"/>
  <c r="I251" i="9" s="1"/>
  <c r="E56" i="19"/>
  <c r="E56" i="8"/>
  <c r="E57" i="1"/>
  <c r="I235" i="9" s="1"/>
  <c r="E48" i="19"/>
  <c r="E48" i="8"/>
  <c r="E49" i="1"/>
  <c r="I227" i="9" s="1"/>
  <c r="E40" i="8"/>
  <c r="E40" i="19"/>
  <c r="E41" i="1"/>
  <c r="I219" i="9" s="1"/>
  <c r="E29" i="16"/>
  <c r="I234" i="18" s="1"/>
  <c r="E28" i="17"/>
  <c r="E16" i="8"/>
  <c r="E16" i="19"/>
  <c r="E17" i="1"/>
  <c r="E46" i="19"/>
  <c r="E46" i="8"/>
  <c r="E47" i="1"/>
  <c r="I225" i="9" s="1"/>
  <c r="E23" i="1"/>
  <c r="E22" i="8"/>
  <c r="E22" i="19"/>
  <c r="E14" i="8"/>
  <c r="E14" i="19"/>
  <c r="E15" i="1"/>
  <c r="E31" i="21"/>
  <c r="E32" i="21" s="1"/>
  <c r="E60" i="19"/>
  <c r="E60" i="8"/>
  <c r="E61" i="1"/>
  <c r="I239" i="9" s="1"/>
  <c r="E28" i="8"/>
  <c r="E29" i="1"/>
  <c r="E28" i="19"/>
  <c r="E60" i="17"/>
  <c r="E61" i="16"/>
  <c r="I266" i="18" s="1"/>
  <c r="E20" i="17"/>
  <c r="E21" i="16"/>
  <c r="I226" i="18" s="1"/>
  <c r="I194" i="18"/>
  <c r="I194" i="9"/>
  <c r="E62" i="8"/>
  <c r="E63" i="1"/>
  <c r="I241" i="9" s="1"/>
  <c r="E62" i="19"/>
  <c r="E58" i="17"/>
  <c r="E59" i="16"/>
  <c r="I264" i="18" s="1"/>
  <c r="E51" i="16"/>
  <c r="I256" i="18" s="1"/>
  <c r="E50" i="17"/>
  <c r="E27" i="16"/>
  <c r="I232" i="18" s="1"/>
  <c r="E26" i="17"/>
  <c r="E19" i="16"/>
  <c r="I224" i="18" s="1"/>
  <c r="E18" i="17"/>
  <c r="E52" i="19"/>
  <c r="E52" i="8"/>
  <c r="E53" i="1"/>
  <c r="I231" i="9" s="1"/>
  <c r="E20" i="19"/>
  <c r="E20" i="8"/>
  <c r="E21" i="1"/>
  <c r="E64" i="8"/>
  <c r="E64" i="19"/>
  <c r="E65" i="1"/>
  <c r="I243" i="9" s="1"/>
  <c r="E52" i="17"/>
  <c r="E53" i="16"/>
  <c r="I258" i="18" s="1"/>
  <c r="E45" i="16"/>
  <c r="I250" i="18" s="1"/>
  <c r="E44" i="17"/>
  <c r="E32" i="8"/>
  <c r="E33" i="1"/>
  <c r="E32" i="19"/>
  <c r="E24" i="8"/>
  <c r="E24" i="19"/>
  <c r="E25" i="1"/>
  <c r="I210" i="9"/>
  <c r="I210" i="18"/>
  <c r="R58" i="27"/>
  <c r="T58" i="27"/>
  <c r="E54" i="1"/>
  <c r="I232" i="9" s="1"/>
  <c r="E53" i="19"/>
  <c r="E53" i="8"/>
  <c r="E22" i="1"/>
  <c r="E21" i="8"/>
  <c r="E21" i="19"/>
  <c r="R62" i="18"/>
  <c r="AA14" i="19" s="1"/>
  <c r="O83" i="18"/>
  <c r="T62" i="18"/>
  <c r="X14" i="19"/>
  <c r="R72" i="27"/>
  <c r="O73" i="27"/>
  <c r="T72" i="27"/>
  <c r="E66" i="1"/>
  <c r="I244" i="9" s="1"/>
  <c r="E65" i="8"/>
  <c r="E65" i="19"/>
  <c r="E49" i="19"/>
  <c r="E50" i="1"/>
  <c r="I228" i="9" s="1"/>
  <c r="E49" i="8"/>
  <c r="E33" i="19"/>
  <c r="E33" i="8"/>
  <c r="E34" i="1"/>
  <c r="E18" i="1"/>
  <c r="E17" i="8"/>
  <c r="E17" i="19"/>
  <c r="D14" i="15"/>
  <c r="AA18" i="19"/>
  <c r="AH20" i="19"/>
  <c r="AH18" i="19" s="1"/>
  <c r="R73" i="9"/>
  <c r="S25" i="19"/>
  <c r="T73" i="9"/>
  <c r="O83" i="9"/>
  <c r="E61" i="19"/>
  <c r="E62" i="1"/>
  <c r="I240" i="9" s="1"/>
  <c r="E61" i="8"/>
  <c r="E45" i="19"/>
  <c r="E45" i="8"/>
  <c r="E46" i="1"/>
  <c r="I224" i="9" s="1"/>
  <c r="E30" i="1"/>
  <c r="E29" i="8"/>
  <c r="E29" i="19"/>
  <c r="E14" i="1"/>
  <c r="E13" i="8"/>
  <c r="E27" i="21"/>
  <c r="E28" i="21" s="1"/>
  <c r="E29" i="21" s="1"/>
  <c r="E30" i="21" s="1"/>
  <c r="E13" i="19"/>
  <c r="R83" i="18"/>
  <c r="R52" i="18" s="1"/>
  <c r="AA13" i="19"/>
  <c r="AA24" i="19"/>
  <c r="E74" i="1"/>
  <c r="I252" i="9" s="1"/>
  <c r="E73" i="8"/>
  <c r="E73" i="19"/>
  <c r="E57" i="19"/>
  <c r="E58" i="1"/>
  <c r="I236" i="9" s="1"/>
  <c r="E57" i="8"/>
  <c r="E41" i="19"/>
  <c r="E42" i="1"/>
  <c r="I220" i="9" s="1"/>
  <c r="E41" i="8"/>
  <c r="E25" i="8"/>
  <c r="E26" i="1"/>
  <c r="E25" i="19"/>
  <c r="D15" i="13"/>
  <c r="E36" i="21" s="1"/>
  <c r="E37" i="21" s="1"/>
  <c r="E33" i="21"/>
  <c r="E34" i="21" s="1"/>
  <c r="E35" i="21" s="1"/>
  <c r="D18" i="1"/>
  <c r="D16" i="8"/>
  <c r="D17" i="26"/>
  <c r="D19" i="25"/>
  <c r="E69" i="19"/>
  <c r="E70" i="1"/>
  <c r="I248" i="9" s="1"/>
  <c r="E69" i="8"/>
  <c r="E37" i="19"/>
  <c r="E37" i="8"/>
  <c r="E38" i="1"/>
  <c r="I216" i="9" s="1"/>
  <c r="AF35" i="19"/>
  <c r="F143" i="20" l="1"/>
  <c r="D17" i="16"/>
  <c r="D15" i="17"/>
  <c r="AD13" i="19"/>
  <c r="AD11" i="19" s="1"/>
  <c r="AD35" i="19" s="1"/>
  <c r="R73" i="27"/>
  <c r="R42" i="27" s="1"/>
  <c r="V11" i="19"/>
  <c r="AH14" i="19"/>
  <c r="I205" i="18"/>
  <c r="I205" i="9"/>
  <c r="I203" i="9"/>
  <c r="I203" i="18"/>
  <c r="I211" i="18"/>
  <c r="I211" i="9"/>
  <c r="I207" i="9"/>
  <c r="I207" i="18"/>
  <c r="I190" i="18"/>
  <c r="I190" i="9"/>
  <c r="I209" i="9"/>
  <c r="I209" i="18"/>
  <c r="I201" i="18"/>
  <c r="I201" i="9"/>
  <c r="I199" i="18"/>
  <c r="I199" i="9"/>
  <c r="I193" i="18"/>
  <c r="I193" i="9"/>
  <c r="I195" i="18"/>
  <c r="I195" i="9"/>
  <c r="I200" i="9"/>
  <c r="I200" i="18"/>
  <c r="D20" i="25"/>
  <c r="D18" i="26"/>
  <c r="D17" i="8"/>
  <c r="D19" i="1"/>
  <c r="I204" i="9"/>
  <c r="I204" i="18"/>
  <c r="AH13" i="19"/>
  <c r="AA11" i="19"/>
  <c r="AA35" i="19" s="1"/>
  <c r="I208" i="9"/>
  <c r="I208" i="18"/>
  <c r="I196" i="9"/>
  <c r="I196" i="18"/>
  <c r="I192" i="9"/>
  <c r="I192" i="18"/>
  <c r="AE25" i="19"/>
  <c r="AE24" i="19" s="1"/>
  <c r="S24" i="19"/>
  <c r="S35" i="19" s="1"/>
  <c r="D15" i="15"/>
  <c r="F36" i="22" s="1"/>
  <c r="F37" i="22" s="1"/>
  <c r="E36" i="22"/>
  <c r="E37" i="22" s="1"/>
  <c r="E34" i="22"/>
  <c r="E35" i="22" s="1"/>
  <c r="F34" i="22"/>
  <c r="F35" i="22" s="1"/>
  <c r="I212" i="9"/>
  <c r="I212" i="18"/>
  <c r="X11" i="19"/>
  <c r="X35" i="19" s="1"/>
  <c r="AE14" i="19"/>
  <c r="AE11" i="19" s="1"/>
  <c r="D16" i="13"/>
  <c r="F38" i="21" s="1"/>
  <c r="F39" i="21" s="1"/>
  <c r="F40" i="21" s="1"/>
  <c r="F41" i="21" s="1"/>
  <c r="F42" i="21" s="1"/>
  <c r="F43" i="21" s="1"/>
  <c r="F44" i="21" s="1"/>
  <c r="F45" i="21" s="1"/>
  <c r="F46" i="21" s="1"/>
  <c r="F47" i="21" s="1"/>
  <c r="F36" i="21"/>
  <c r="F37" i="21" s="1"/>
  <c r="V25" i="19"/>
  <c r="R83" i="9"/>
  <c r="AH11" i="19" l="1"/>
  <c r="D18" i="16"/>
  <c r="D16" i="17"/>
  <c r="N87" i="9"/>
  <c r="N90" i="9" s="1"/>
  <c r="R52" i="9"/>
  <c r="V24" i="19"/>
  <c r="V35" i="19" s="1"/>
  <c r="AH25" i="19"/>
  <c r="AH24" i="19" s="1"/>
  <c r="D16" i="15"/>
  <c r="AE35" i="19"/>
  <c r="D21" i="25"/>
  <c r="D19" i="26"/>
  <c r="D17" i="13"/>
  <c r="E48" i="21" s="1"/>
  <c r="E49" i="21" s="1"/>
  <c r="E50" i="21" s="1"/>
  <c r="E38" i="21"/>
  <c r="E39" i="21" s="1"/>
  <c r="E40" i="21" s="1"/>
  <c r="E41" i="21" s="1"/>
  <c r="E42" i="21" s="1"/>
  <c r="E43" i="21" s="1"/>
  <c r="E44" i="21" s="1"/>
  <c r="E45" i="21" s="1"/>
  <c r="E46" i="21" s="1"/>
  <c r="E47" i="21" s="1"/>
  <c r="D20" i="1"/>
  <c r="D18" i="8"/>
  <c r="AH35" i="19" l="1"/>
  <c r="D19" i="16"/>
  <c r="D17" i="17"/>
  <c r="D21" i="1"/>
  <c r="D19" i="8"/>
  <c r="D18" i="13"/>
  <c r="F51" i="21"/>
  <c r="F52" i="21" s="1"/>
  <c r="F53" i="21" s="1"/>
  <c r="F48" i="21"/>
  <c r="F49" i="21" s="1"/>
  <c r="F50" i="21" s="1"/>
  <c r="D17" i="15"/>
  <c r="F48" i="22" s="1"/>
  <c r="F49" i="22" s="1"/>
  <c r="F38" i="22"/>
  <c r="F39" i="22" s="1"/>
  <c r="F40" i="22" s="1"/>
  <c r="F41" i="22" s="1"/>
  <c r="F42" i="22" s="1"/>
  <c r="F43" i="22" s="1"/>
  <c r="F44" i="22" s="1"/>
  <c r="F45" i="22" s="1"/>
  <c r="F46" i="22" s="1"/>
  <c r="F47" i="22" s="1"/>
  <c r="E38" i="22"/>
  <c r="E39" i="22" s="1"/>
  <c r="E40" i="22" s="1"/>
  <c r="E41" i="22" s="1"/>
  <c r="E42" i="22" s="1"/>
  <c r="E43" i="22" s="1"/>
  <c r="E44" i="22" s="1"/>
  <c r="E45" i="22" s="1"/>
  <c r="E46" i="22" s="1"/>
  <c r="E47" i="22" s="1"/>
  <c r="E48" i="22"/>
  <c r="E49" i="22" s="1"/>
  <c r="D22" i="25"/>
  <c r="D20" i="26"/>
  <c r="D20" i="16" l="1"/>
  <c r="D18" i="17"/>
  <c r="D22" i="1"/>
  <c r="D20" i="8"/>
  <c r="D21" i="26"/>
  <c r="D23" i="25"/>
  <c r="D18" i="15"/>
  <c r="D19" i="13"/>
  <c r="E54" i="21"/>
  <c r="E55" i="21" s="1"/>
  <c r="E56" i="21" s="1"/>
  <c r="E51" i="21"/>
  <c r="E52" i="21" s="1"/>
  <c r="E53" i="21" s="1"/>
  <c r="D21" i="16" l="1"/>
  <c r="D19" i="17"/>
  <c r="D22" i="26"/>
  <c r="D24" i="25"/>
  <c r="D20" i="13"/>
  <c r="F54" i="21"/>
  <c r="F55" i="21" s="1"/>
  <c r="F56" i="21" s="1"/>
  <c r="D19" i="15"/>
  <c r="F52" i="22" s="1"/>
  <c r="F53" i="22" s="1"/>
  <c r="F50" i="22"/>
  <c r="F51" i="22" s="1"/>
  <c r="E50" i="22"/>
  <c r="E51" i="22" s="1"/>
  <c r="D23" i="1"/>
  <c r="D21" i="8"/>
  <c r="D22" i="16" l="1"/>
  <c r="D20" i="17"/>
  <c r="E52" i="22"/>
  <c r="E53" i="22" s="1"/>
  <c r="D22" i="8"/>
  <c r="D24" i="1"/>
  <c r="D23" i="26"/>
  <c r="D25" i="25"/>
  <c r="D20" i="15"/>
  <c r="D21" i="13"/>
  <c r="D22" i="13" s="1"/>
  <c r="D23" i="13" s="1"/>
  <c r="D24" i="13" s="1"/>
  <c r="D25" i="13" s="1"/>
  <c r="D26" i="13" s="1"/>
  <c r="D27" i="13" s="1"/>
  <c r="D28" i="13" s="1"/>
  <c r="D29" i="13" s="1"/>
  <c r="D30" i="13" s="1"/>
  <c r="D31" i="13" s="1"/>
  <c r="D32" i="13" s="1"/>
  <c r="D33" i="13" s="1"/>
  <c r="D34" i="13" s="1"/>
  <c r="D35" i="13" s="1"/>
  <c r="D36" i="13" s="1"/>
  <c r="D37" i="13" s="1"/>
  <c r="D38" i="13" s="1"/>
  <c r="D39" i="13" s="1"/>
  <c r="D40" i="13" s="1"/>
  <c r="D41" i="13" s="1"/>
  <c r="D42" i="13" s="1"/>
  <c r="D43" i="13" s="1"/>
  <c r="D44" i="13" s="1"/>
  <c r="D45" i="13" s="1"/>
  <c r="D46" i="13" s="1"/>
  <c r="D47" i="13" s="1"/>
  <c r="D48" i="13" s="1"/>
  <c r="D49" i="13" s="1"/>
  <c r="D50" i="13" s="1"/>
  <c r="D51" i="13" s="1"/>
  <c r="D52" i="13" s="1"/>
  <c r="D53" i="13" s="1"/>
  <c r="D54" i="13" s="1"/>
  <c r="D55" i="13" s="1"/>
  <c r="D56" i="13" s="1"/>
  <c r="D57" i="13" s="1"/>
  <c r="D58" i="13" s="1"/>
  <c r="D59" i="13" s="1"/>
  <c r="D60" i="13" s="1"/>
  <c r="D61" i="13" s="1"/>
  <c r="D62" i="13" s="1"/>
  <c r="D63" i="13" s="1"/>
  <c r="D64" i="13" s="1"/>
  <c r="D65" i="13" s="1"/>
  <c r="D66" i="13" s="1"/>
  <c r="D67" i="13" s="1"/>
  <c r="D68" i="13" s="1"/>
  <c r="D69" i="13" s="1"/>
  <c r="D70" i="13" s="1"/>
  <c r="D71" i="13" s="1"/>
  <c r="D72" i="13" s="1"/>
  <c r="F57" i="21" s="1"/>
  <c r="F58" i="21" s="1"/>
  <c r="F59" i="21" s="1"/>
  <c r="E205" i="21"/>
  <c r="E206" i="21" s="1"/>
  <c r="E108" i="21"/>
  <c r="E109" i="21" s="1"/>
  <c r="E189" i="21"/>
  <c r="E190" i="21" s="1"/>
  <c r="E191" i="21" s="1"/>
  <c r="F106" i="21"/>
  <c r="F107" i="21" s="1"/>
  <c r="E106" i="21"/>
  <c r="E107" i="21" s="1"/>
  <c r="F187" i="21"/>
  <c r="F188" i="21" s="1"/>
  <c r="F151" i="21"/>
  <c r="F152" i="21" s="1"/>
  <c r="F205" i="21"/>
  <c r="F206" i="21" s="1"/>
  <c r="E211" i="21"/>
  <c r="E212" i="21" s="1"/>
  <c r="E143" i="21"/>
  <c r="E144" i="21" s="1"/>
  <c r="F169" i="21"/>
  <c r="F170" i="21" s="1"/>
  <c r="F171" i="21" s="1"/>
  <c r="F172" i="21" s="1"/>
  <c r="F173" i="21" s="1"/>
  <c r="F174" i="21" s="1"/>
  <c r="F175" i="21" s="1"/>
  <c r="F176" i="21" s="1"/>
  <c r="E66" i="21"/>
  <c r="E67" i="21" s="1"/>
  <c r="E68" i="21" s="1"/>
  <c r="E69" i="21" s="1"/>
  <c r="E70" i="21" s="1"/>
  <c r="E71" i="21" s="1"/>
  <c r="E72" i="21" s="1"/>
  <c r="F203" i="21"/>
  <c r="F204" i="21" s="1"/>
  <c r="E110" i="21"/>
  <c r="E111" i="21" s="1"/>
  <c r="F145" i="21"/>
  <c r="F146" i="21" s="1"/>
  <c r="E75" i="21"/>
  <c r="E76" i="21" s="1"/>
  <c r="E166" i="21"/>
  <c r="E167" i="21" s="1"/>
  <c r="E168" i="21" s="1"/>
  <c r="F138" i="21"/>
  <c r="F139" i="21" s="1"/>
  <c r="F140" i="21" s="1"/>
  <c r="E145" i="21"/>
  <c r="E146" i="21" s="1"/>
  <c r="F73" i="21"/>
  <c r="F74" i="21" s="1"/>
  <c r="F179" i="21"/>
  <c r="F180" i="21" s="1"/>
  <c r="E57" i="21"/>
  <c r="E58" i="21" s="1"/>
  <c r="E59" i="21" s="1"/>
  <c r="F112" i="21"/>
  <c r="F113" i="21" s="1"/>
  <c r="F114" i="21" s="1"/>
  <c r="F115" i="21" s="1"/>
  <c r="F116" i="21" s="1"/>
  <c r="F117" i="21" s="1"/>
  <c r="F118" i="21" s="1"/>
  <c r="F119" i="21" s="1"/>
  <c r="E151" i="21"/>
  <c r="E152" i="21" s="1"/>
  <c r="E164" i="21"/>
  <c r="E165" i="21" s="1"/>
  <c r="E141" i="21"/>
  <c r="E142" i="21" s="1"/>
  <c r="F177" i="21"/>
  <c r="F178" i="21" s="1"/>
  <c r="F185" i="21"/>
  <c r="F186" i="21" s="1"/>
  <c r="E77" i="21"/>
  <c r="E78" i="21" s="1"/>
  <c r="E79" i="21" s="1"/>
  <c r="E80" i="21" s="1"/>
  <c r="E81" i="21" s="1"/>
  <c r="E82" i="21" s="1"/>
  <c r="E83" i="21" s="1"/>
  <c r="E84" i="21" s="1"/>
  <c r="F120" i="21"/>
  <c r="F121" i="21" s="1"/>
  <c r="F122" i="21" s="1"/>
  <c r="F123" i="21" s="1"/>
  <c r="F124" i="21" s="1"/>
  <c r="F125" i="21" s="1"/>
  <c r="F126" i="21" s="1"/>
  <c r="F127" i="21" s="1"/>
  <c r="E207" i="21"/>
  <c r="E208" i="21" s="1"/>
  <c r="E132" i="21"/>
  <c r="E133" i="21" s="1"/>
  <c r="F60" i="21"/>
  <c r="F61" i="21" s="1"/>
  <c r="F62" i="21" s="1"/>
  <c r="F92" i="21"/>
  <c r="F93" i="21" s="1"/>
  <c r="F85" i="21"/>
  <c r="F86" i="21" s="1"/>
  <c r="F87" i="21" s="1"/>
  <c r="E136" i="21"/>
  <c r="E137" i="21" s="1"/>
  <c r="F108" i="21"/>
  <c r="F109" i="21" s="1"/>
  <c r="F195" i="21"/>
  <c r="F196" i="21" s="1"/>
  <c r="F197" i="21" s="1"/>
  <c r="F198" i="21" s="1"/>
  <c r="F199" i="21" s="1"/>
  <c r="F200" i="21" s="1"/>
  <c r="F201" i="21" s="1"/>
  <c r="F202" i="21" s="1"/>
  <c r="E90" i="21"/>
  <c r="E91" i="21" s="1"/>
  <c r="E177" i="21"/>
  <c r="E178" i="21" s="1"/>
  <c r="E185" i="21"/>
  <c r="E186" i="21" s="1"/>
  <c r="F136" i="21"/>
  <c r="F137" i="21" s="1"/>
  <c r="F181" i="21"/>
  <c r="F182" i="21" s="1"/>
  <c r="F162" i="21"/>
  <c r="F163" i="21" s="1"/>
  <c r="E183" i="21"/>
  <c r="E184" i="21" s="1"/>
  <c r="F164" i="21"/>
  <c r="F165" i="21" s="1"/>
  <c r="E130" i="21"/>
  <c r="E131" i="21" s="1"/>
  <c r="F94" i="21"/>
  <c r="F95" i="21" s="1"/>
  <c r="E203" i="21"/>
  <c r="E204" i="21" s="1"/>
  <c r="E138" i="21"/>
  <c r="E139" i="21" s="1"/>
  <c r="E140" i="21" s="1"/>
  <c r="F153" i="21"/>
  <c r="F154" i="21" s="1"/>
  <c r="F155" i="21"/>
  <c r="F156" i="21" s="1"/>
  <c r="E92" i="21"/>
  <c r="E93" i="21" s="1"/>
  <c r="E120" i="21"/>
  <c r="E121" i="21" s="1"/>
  <c r="E122" i="21" s="1"/>
  <c r="E123" i="21" s="1"/>
  <c r="E124" i="21" s="1"/>
  <c r="E125" i="21" s="1"/>
  <c r="E126" i="21" s="1"/>
  <c r="E127" i="21" s="1"/>
  <c r="E187" i="21"/>
  <c r="E188" i="21" s="1"/>
  <c r="E149" i="21"/>
  <c r="E150" i="21" s="1"/>
  <c r="F88" i="21"/>
  <c r="F89" i="21" s="1"/>
  <c r="E134" i="21"/>
  <c r="E135" i="21" s="1"/>
  <c r="E88" i="21"/>
  <c r="E89" i="21" s="1"/>
  <c r="F96" i="21"/>
  <c r="F97" i="21" s="1"/>
  <c r="F98" i="21" s="1"/>
  <c r="F99" i="21" s="1"/>
  <c r="F100" i="21" s="1"/>
  <c r="F101" i="21" s="1"/>
  <c r="F102" i="21" s="1"/>
  <c r="F103" i="21" s="1"/>
  <c r="F104" i="21" s="1"/>
  <c r="F105" i="21" s="1"/>
  <c r="F207" i="21"/>
  <c r="F208" i="21" s="1"/>
  <c r="E192" i="21"/>
  <c r="E193" i="21" s="1"/>
  <c r="E194" i="21" s="1"/>
  <c r="E162" i="21"/>
  <c r="E163" i="21" s="1"/>
  <c r="E128" i="21"/>
  <c r="E129" i="21" s="1"/>
  <c r="E179" i="21"/>
  <c r="E180" i="21" s="1"/>
  <c r="F183" i="21"/>
  <c r="F184" i="21" s="1"/>
  <c r="F130" i="21"/>
  <c r="F131" i="21" s="1"/>
  <c r="E209" i="21"/>
  <c r="E210" i="21" s="1"/>
  <c r="E63" i="21"/>
  <c r="E64" i="21" s="1"/>
  <c r="E65" i="21" s="1"/>
  <c r="F211" i="21"/>
  <c r="F212" i="21" s="1"/>
  <c r="F66" i="21"/>
  <c r="F67" i="21" s="1"/>
  <c r="F68" i="21" s="1"/>
  <c r="F69" i="21" s="1"/>
  <c r="F70" i="21" s="1"/>
  <c r="F71" i="21" s="1"/>
  <c r="F72" i="21" s="1"/>
  <c r="E94" i="21"/>
  <c r="E95" i="21" s="1"/>
  <c r="F159" i="21"/>
  <c r="F160" i="21" s="1"/>
  <c r="F161" i="21" s="1"/>
  <c r="D23" i="16" l="1"/>
  <c r="D21" i="17"/>
  <c r="F143" i="21"/>
  <c r="F144" i="21" s="1"/>
  <c r="F110" i="21"/>
  <c r="F111" i="21" s="1"/>
  <c r="E96" i="21"/>
  <c r="E97" i="21" s="1"/>
  <c r="E98" i="21" s="1"/>
  <c r="E99" i="21" s="1"/>
  <c r="E100" i="21" s="1"/>
  <c r="E101" i="21" s="1"/>
  <c r="E102" i="21" s="1"/>
  <c r="E103" i="21" s="1"/>
  <c r="E104" i="21" s="1"/>
  <c r="E105" i="21" s="1"/>
  <c r="E112" i="21"/>
  <c r="E113" i="21" s="1"/>
  <c r="E114" i="21" s="1"/>
  <c r="E115" i="21" s="1"/>
  <c r="E116" i="21" s="1"/>
  <c r="E117" i="21" s="1"/>
  <c r="E118" i="21" s="1"/>
  <c r="E119" i="21" s="1"/>
  <c r="F209" i="21"/>
  <c r="F210" i="21" s="1"/>
  <c r="E85" i="21"/>
  <c r="E86" i="21" s="1"/>
  <c r="E87" i="21" s="1"/>
  <c r="E153" i="21"/>
  <c r="E154" i="21" s="1"/>
  <c r="E147" i="21"/>
  <c r="E148" i="21" s="1"/>
  <c r="F189" i="21"/>
  <c r="F190" i="21" s="1"/>
  <c r="F191" i="21" s="1"/>
  <c r="F75" i="21"/>
  <c r="F76" i="21" s="1"/>
  <c r="F77" i="21"/>
  <c r="F78" i="21" s="1"/>
  <c r="F79" i="21" s="1"/>
  <c r="F80" i="21" s="1"/>
  <c r="F81" i="21" s="1"/>
  <c r="F82" i="21" s="1"/>
  <c r="F83" i="21" s="1"/>
  <c r="F84" i="21" s="1"/>
  <c r="E213" i="21"/>
  <c r="E214" i="21" s="1"/>
  <c r="E215" i="21" s="1"/>
  <c r="F149" i="21"/>
  <c r="F150" i="21" s="1"/>
  <c r="F157" i="21"/>
  <c r="F158" i="21" s="1"/>
  <c r="F128" i="21"/>
  <c r="F129" i="21" s="1"/>
  <c r="E60" i="21"/>
  <c r="E61" i="21" s="1"/>
  <c r="E62" i="21" s="1"/>
  <c r="F166" i="21"/>
  <c r="F167" i="21" s="1"/>
  <c r="F168" i="21" s="1"/>
  <c r="F90" i="21"/>
  <c r="F91" i="21" s="1"/>
  <c r="E159" i="21"/>
  <c r="E160" i="21" s="1"/>
  <c r="E161" i="21" s="1"/>
  <c r="F132" i="21"/>
  <c r="F133" i="21" s="1"/>
  <c r="F147" i="21"/>
  <c r="F148" i="21" s="1"/>
  <c r="E157" i="21"/>
  <c r="E158" i="21" s="1"/>
  <c r="F134" i="21"/>
  <c r="F135" i="21" s="1"/>
  <c r="E73" i="21"/>
  <c r="E74" i="21" s="1"/>
  <c r="F141" i="21"/>
  <c r="F142" i="21" s="1"/>
  <c r="F192" i="21"/>
  <c r="F193" i="21" s="1"/>
  <c r="F194" i="21" s="1"/>
  <c r="F213" i="21"/>
  <c r="F214" i="21" s="1"/>
  <c r="F215" i="21" s="1"/>
  <c r="E181" i="21"/>
  <c r="E182" i="21" s="1"/>
  <c r="F63" i="21"/>
  <c r="F64" i="21" s="1"/>
  <c r="F65" i="21" s="1"/>
  <c r="E195" i="21"/>
  <c r="E196" i="21" s="1"/>
  <c r="E197" i="21" s="1"/>
  <c r="E198" i="21" s="1"/>
  <c r="E199" i="21" s="1"/>
  <c r="E200" i="21" s="1"/>
  <c r="E201" i="21" s="1"/>
  <c r="E202" i="21" s="1"/>
  <c r="E155" i="21"/>
  <c r="E156" i="21" s="1"/>
  <c r="D26" i="25"/>
  <c r="D24" i="26"/>
  <c r="E169" i="21"/>
  <c r="E170" i="21" s="1"/>
  <c r="E171" i="21" s="1"/>
  <c r="E172" i="21" s="1"/>
  <c r="E173" i="21" s="1"/>
  <c r="E174" i="21" s="1"/>
  <c r="E175" i="21" s="1"/>
  <c r="E176" i="21" s="1"/>
  <c r="D25" i="1"/>
  <c r="D23" i="8"/>
  <c r="D21" i="15"/>
  <c r="E56" i="22"/>
  <c r="E57" i="22" s="1"/>
  <c r="F54" i="22"/>
  <c r="F55" i="22" s="1"/>
  <c r="E54" i="22"/>
  <c r="E55" i="22" s="1"/>
  <c r="F56" i="22"/>
  <c r="F57" i="22" s="1"/>
  <c r="D24" i="16" l="1"/>
  <c r="D22" i="17"/>
  <c r="D26" i="1"/>
  <c r="D24" i="8"/>
  <c r="D22" i="15"/>
  <c r="D23" i="15" s="1"/>
  <c r="D24" i="15" s="1"/>
  <c r="D25" i="15" s="1"/>
  <c r="D26" i="15" s="1"/>
  <c r="D27" i="15" s="1"/>
  <c r="D28" i="15" s="1"/>
  <c r="D29" i="15" s="1"/>
  <c r="D30" i="15" s="1"/>
  <c r="D31" i="15" s="1"/>
  <c r="D32" i="15" s="1"/>
  <c r="D33" i="15" s="1"/>
  <c r="D34" i="15" s="1"/>
  <c r="D35" i="15" s="1"/>
  <c r="D36" i="15" s="1"/>
  <c r="D37" i="15" s="1"/>
  <c r="D38" i="15" s="1"/>
  <c r="D39" i="15" s="1"/>
  <c r="D40" i="15" s="1"/>
  <c r="D41" i="15" s="1"/>
  <c r="D42" i="15" s="1"/>
  <c r="D43" i="15" s="1"/>
  <c r="D44" i="15" s="1"/>
  <c r="D45" i="15" s="1"/>
  <c r="D46" i="15" s="1"/>
  <c r="D47" i="15" s="1"/>
  <c r="D48" i="15" s="1"/>
  <c r="D49" i="15" s="1"/>
  <c r="D50" i="15" s="1"/>
  <c r="D51" i="15" s="1"/>
  <c r="D52" i="15" s="1"/>
  <c r="D53" i="15" s="1"/>
  <c r="D54" i="15" s="1"/>
  <c r="D55" i="15" s="1"/>
  <c r="D56" i="15" s="1"/>
  <c r="D57" i="15" s="1"/>
  <c r="D58" i="15" s="1"/>
  <c r="D59" i="15" s="1"/>
  <c r="D60" i="15" s="1"/>
  <c r="D61" i="15" s="1"/>
  <c r="D62" i="15" s="1"/>
  <c r="D63" i="15" s="1"/>
  <c r="D64" i="15" s="1"/>
  <c r="D65" i="15" s="1"/>
  <c r="D66" i="15" s="1"/>
  <c r="D67" i="15" s="1"/>
  <c r="D68" i="15" s="1"/>
  <c r="D69" i="15" s="1"/>
  <c r="D70" i="15" s="1"/>
  <c r="D71" i="15" s="1"/>
  <c r="D72" i="15" s="1"/>
  <c r="D27" i="25"/>
  <c r="D25" i="26"/>
  <c r="D25" i="16" l="1"/>
  <c r="D23" i="17"/>
  <c r="D26" i="26"/>
  <c r="D28" i="25"/>
  <c r="E139" i="22"/>
  <c r="E140" i="22" s="1"/>
  <c r="F70" i="22"/>
  <c r="F71" i="22" s="1"/>
  <c r="F72" i="22" s="1"/>
  <c r="F73" i="22" s="1"/>
  <c r="F74" i="22" s="1"/>
  <c r="F75" i="22" s="1"/>
  <c r="F76" i="22" s="1"/>
  <c r="F77" i="22" s="1"/>
  <c r="F78" i="22" s="1"/>
  <c r="F179" i="22"/>
  <c r="F180" i="22" s="1"/>
  <c r="E141" i="22"/>
  <c r="E142" i="22" s="1"/>
  <c r="E85" i="22"/>
  <c r="E86" i="22" s="1"/>
  <c r="E70" i="22"/>
  <c r="E71" i="22" s="1"/>
  <c r="E72" i="22" s="1"/>
  <c r="E73" i="22" s="1"/>
  <c r="E74" i="22" s="1"/>
  <c r="E75" i="22" s="1"/>
  <c r="E76" i="22" s="1"/>
  <c r="E77" i="22" s="1"/>
  <c r="E78" i="22" s="1"/>
  <c r="E181" i="22"/>
  <c r="E182" i="22" s="1"/>
  <c r="E173" i="22"/>
  <c r="E174" i="22" s="1"/>
  <c r="E195" i="22"/>
  <c r="E196" i="22" s="1"/>
  <c r="F135" i="22"/>
  <c r="F136" i="22" s="1"/>
  <c r="E87" i="22"/>
  <c r="E88" i="22" s="1"/>
  <c r="E113" i="22"/>
  <c r="E114" i="22" s="1"/>
  <c r="E115" i="22" s="1"/>
  <c r="E116" i="22" s="1"/>
  <c r="E117" i="22" s="1"/>
  <c r="E118" i="22" s="1"/>
  <c r="E119" i="22" s="1"/>
  <c r="E120" i="22" s="1"/>
  <c r="F133" i="22"/>
  <c r="F134" i="22" s="1"/>
  <c r="F199" i="22"/>
  <c r="F200" i="22" s="1"/>
  <c r="F181" i="22"/>
  <c r="F182" i="22" s="1"/>
  <c r="E66" i="22"/>
  <c r="E67" i="22" s="1"/>
  <c r="F131" i="22"/>
  <c r="F132" i="22" s="1"/>
  <c r="F171" i="22"/>
  <c r="F172" i="22" s="1"/>
  <c r="E149" i="22"/>
  <c r="E150" i="22" s="1"/>
  <c r="F169" i="22"/>
  <c r="F170" i="22" s="1"/>
  <c r="E83" i="22"/>
  <c r="E84" i="22" s="1"/>
  <c r="F201" i="22"/>
  <c r="F202" i="22" s="1"/>
  <c r="F145" i="22"/>
  <c r="F146" i="22" s="1"/>
  <c r="E103" i="22"/>
  <c r="E104" i="22" s="1"/>
  <c r="F87" i="22"/>
  <c r="F88" i="22" s="1"/>
  <c r="E105" i="22"/>
  <c r="E106" i="22" s="1"/>
  <c r="E107" i="22" s="1"/>
  <c r="E108" i="22" s="1"/>
  <c r="E109" i="22" s="1"/>
  <c r="E110" i="22" s="1"/>
  <c r="E111" i="22" s="1"/>
  <c r="E112" i="22" s="1"/>
  <c r="F137" i="22"/>
  <c r="F138" i="22" s="1"/>
  <c r="F147" i="22"/>
  <c r="F148" i="22" s="1"/>
  <c r="F175" i="22"/>
  <c r="F176" i="22" s="1"/>
  <c r="F79" i="22"/>
  <c r="F80" i="22" s="1"/>
  <c r="F60" i="22"/>
  <c r="F61" i="22" s="1"/>
  <c r="F62" i="22" s="1"/>
  <c r="F63" i="22" s="1"/>
  <c r="F64" i="22" s="1"/>
  <c r="F65" i="22" s="1"/>
  <c r="E143" i="22"/>
  <c r="E144" i="22" s="1"/>
  <c r="E169" i="22"/>
  <c r="E170" i="22" s="1"/>
  <c r="F83" i="22"/>
  <c r="F84" i="22" s="1"/>
  <c r="F127" i="22"/>
  <c r="F128" i="22" s="1"/>
  <c r="E191" i="22"/>
  <c r="E192" i="22" s="1"/>
  <c r="F123" i="22"/>
  <c r="F124" i="22" s="1"/>
  <c r="E129" i="22"/>
  <c r="E130" i="22" s="1"/>
  <c r="E81" i="22"/>
  <c r="E82" i="22" s="1"/>
  <c r="E125" i="22"/>
  <c r="E126" i="22" s="1"/>
  <c r="F129" i="22"/>
  <c r="F130" i="22" s="1"/>
  <c r="F183" i="22"/>
  <c r="F184" i="22" s="1"/>
  <c r="F185" i="22" s="1"/>
  <c r="F186" i="22" s="1"/>
  <c r="F187" i="22" s="1"/>
  <c r="F188" i="22" s="1"/>
  <c r="F189" i="22" s="1"/>
  <c r="F190" i="22" s="1"/>
  <c r="E193" i="22"/>
  <c r="E194" i="22" s="1"/>
  <c r="F68" i="22"/>
  <c r="F69" i="22" s="1"/>
  <c r="F193" i="22"/>
  <c r="F194" i="22" s="1"/>
  <c r="E137" i="22"/>
  <c r="E138" i="22" s="1"/>
  <c r="E151" i="22"/>
  <c r="E152" i="22" s="1"/>
  <c r="E121" i="22"/>
  <c r="E122" i="22" s="1"/>
  <c r="E183" i="22"/>
  <c r="E184" i="22" s="1"/>
  <c r="E185" i="22" s="1"/>
  <c r="E186" i="22" s="1"/>
  <c r="E187" i="22" s="1"/>
  <c r="E188" i="22" s="1"/>
  <c r="E189" i="22" s="1"/>
  <c r="E190" i="22" s="1"/>
  <c r="F58" i="22"/>
  <c r="F59" i="22" s="1"/>
  <c r="F101" i="22"/>
  <c r="F102" i="22" s="1"/>
  <c r="E131" i="22"/>
  <c r="E132" i="22" s="1"/>
  <c r="F177" i="22"/>
  <c r="F178" i="22" s="1"/>
  <c r="F141" i="22"/>
  <c r="F142" i="22" s="1"/>
  <c r="F157" i="22"/>
  <c r="F158" i="22" s="1"/>
  <c r="F89" i="22"/>
  <c r="F90" i="22" s="1"/>
  <c r="F91" i="22" s="1"/>
  <c r="F92" i="22" s="1"/>
  <c r="F93" i="22" s="1"/>
  <c r="F94" i="22" s="1"/>
  <c r="F95" i="22" s="1"/>
  <c r="F96" i="22" s="1"/>
  <c r="F97" i="22" s="1"/>
  <c r="F98" i="22" s="1"/>
  <c r="E135" i="22"/>
  <c r="E136" i="22" s="1"/>
  <c r="E167" i="22"/>
  <c r="E168" i="22" s="1"/>
  <c r="F139" i="22"/>
  <c r="F140" i="22" s="1"/>
  <c r="E58" i="22"/>
  <c r="E59" i="22" s="1"/>
  <c r="E147" i="22"/>
  <c r="E148" i="22" s="1"/>
  <c r="F151" i="22"/>
  <c r="F152" i="22" s="1"/>
  <c r="E171" i="22"/>
  <c r="E172" i="22" s="1"/>
  <c r="E175" i="22"/>
  <c r="E176" i="22" s="1"/>
  <c r="E199" i="22"/>
  <c r="E200" i="22" s="1"/>
  <c r="F173" i="22"/>
  <c r="F174" i="22" s="1"/>
  <c r="E201" i="22"/>
  <c r="E202" i="22" s="1"/>
  <c r="F149" i="22"/>
  <c r="F150" i="22" s="1"/>
  <c r="E60" i="22"/>
  <c r="E61" i="22" s="1"/>
  <c r="E62" i="22" s="1"/>
  <c r="E63" i="22" s="1"/>
  <c r="E64" i="22" s="1"/>
  <c r="E65" i="22" s="1"/>
  <c r="F195" i="22"/>
  <c r="F196" i="22" s="1"/>
  <c r="F85" i="22"/>
  <c r="F86" i="22" s="1"/>
  <c r="F191" i="22"/>
  <c r="F192" i="22" s="1"/>
  <c r="F167" i="22"/>
  <c r="F168" i="22" s="1"/>
  <c r="E101" i="22"/>
  <c r="E102" i="22" s="1"/>
  <c r="E123" i="22"/>
  <c r="E124" i="22" s="1"/>
  <c r="E155" i="22"/>
  <c r="E156" i="22" s="1"/>
  <c r="F153" i="22"/>
  <c r="F154" i="22" s="1"/>
  <c r="E89" i="22"/>
  <c r="E90" i="22" s="1"/>
  <c r="E91" i="22" s="1"/>
  <c r="E92" i="22" s="1"/>
  <c r="E93" i="22" s="1"/>
  <c r="E94" i="22" s="1"/>
  <c r="E95" i="22" s="1"/>
  <c r="E96" i="22" s="1"/>
  <c r="E97" i="22" s="1"/>
  <c r="E98" i="22" s="1"/>
  <c r="F121" i="22"/>
  <c r="F122" i="22" s="1"/>
  <c r="E99" i="22"/>
  <c r="E100" i="22" s="1"/>
  <c r="F113" i="22"/>
  <c r="F114" i="22" s="1"/>
  <c r="F115" i="22" s="1"/>
  <c r="F116" i="22" s="1"/>
  <c r="F117" i="22" s="1"/>
  <c r="F118" i="22" s="1"/>
  <c r="F119" i="22" s="1"/>
  <c r="F120" i="22" s="1"/>
  <c r="F143" i="22"/>
  <c r="F144" i="22" s="1"/>
  <c r="F105" i="22"/>
  <c r="F106" i="22" s="1"/>
  <c r="F107" i="22" s="1"/>
  <c r="F108" i="22" s="1"/>
  <c r="F109" i="22" s="1"/>
  <c r="F110" i="22" s="1"/>
  <c r="F111" i="22" s="1"/>
  <c r="F112" i="22" s="1"/>
  <c r="F155" i="22"/>
  <c r="F156" i="22" s="1"/>
  <c r="E177" i="22"/>
  <c r="E178" i="22" s="1"/>
  <c r="E79" i="22"/>
  <c r="E80" i="22" s="1"/>
  <c r="E68" i="22"/>
  <c r="E69" i="22" s="1"/>
  <c r="E197" i="22"/>
  <c r="E198" i="22" s="1"/>
  <c r="E145" i="22"/>
  <c r="E146" i="22" s="1"/>
  <c r="F66" i="22"/>
  <c r="F67" i="22" s="1"/>
  <c r="E157" i="22"/>
  <c r="E158" i="22" s="1"/>
  <c r="F81" i="22"/>
  <c r="F82" i="22" s="1"/>
  <c r="E133" i="22"/>
  <c r="E134" i="22" s="1"/>
  <c r="F99" i="22"/>
  <c r="F100" i="22" s="1"/>
  <c r="E179" i="22"/>
  <c r="E180" i="22" s="1"/>
  <c r="E127" i="22"/>
  <c r="E128" i="22" s="1"/>
  <c r="E153" i="22"/>
  <c r="E154" i="22" s="1"/>
  <c r="F159" i="22"/>
  <c r="F160" i="22" s="1"/>
  <c r="F161" i="22" s="1"/>
  <c r="F162" i="22" s="1"/>
  <c r="F163" i="22" s="1"/>
  <c r="F164" i="22" s="1"/>
  <c r="F165" i="22" s="1"/>
  <c r="F166" i="22" s="1"/>
  <c r="F197" i="22"/>
  <c r="F198" i="22" s="1"/>
  <c r="F103" i="22"/>
  <c r="F104" i="22" s="1"/>
  <c r="F125" i="22"/>
  <c r="F126" i="22" s="1"/>
  <c r="E159" i="22"/>
  <c r="E160" i="22" s="1"/>
  <c r="E161" i="22" s="1"/>
  <c r="E162" i="22" s="1"/>
  <c r="E163" i="22" s="1"/>
  <c r="E164" i="22" s="1"/>
  <c r="E165" i="22" s="1"/>
  <c r="E166" i="22" s="1"/>
  <c r="D27" i="1"/>
  <c r="D25" i="8"/>
  <c r="D26" i="16" l="1"/>
  <c r="D24" i="17"/>
  <c r="D26" i="8"/>
  <c r="D28" i="1"/>
  <c r="D27" i="26"/>
  <c r="D29" i="25"/>
  <c r="D27" i="16" l="1"/>
  <c r="D25" i="17"/>
  <c r="D29" i="1"/>
  <c r="D27" i="8"/>
  <c r="D30" i="25"/>
  <c r="D28" i="26"/>
  <c r="D28" i="16" l="1"/>
  <c r="D26" i="17"/>
  <c r="D29" i="26"/>
  <c r="D31" i="25"/>
  <c r="D30" i="1"/>
  <c r="D28" i="8"/>
  <c r="D29" i="16" l="1"/>
  <c r="D27" i="17"/>
  <c r="D32" i="25"/>
  <c r="D30" i="26"/>
  <c r="D31" i="1"/>
  <c r="D29" i="8"/>
  <c r="D30" i="16" l="1"/>
  <c r="D28" i="17"/>
  <c r="D31" i="26"/>
  <c r="D33" i="25"/>
  <c r="D32" i="1"/>
  <c r="D30" i="8"/>
  <c r="D31" i="16" l="1"/>
  <c r="D29" i="17"/>
  <c r="D34" i="25"/>
  <c r="D32" i="26"/>
  <c r="D31" i="8"/>
  <c r="D33" i="1"/>
  <c r="D32" i="16" l="1"/>
  <c r="D30" i="17"/>
  <c r="D34" i="1"/>
  <c r="D32" i="8"/>
  <c r="D33" i="26"/>
  <c r="D35" i="25"/>
  <c r="D33" i="16" l="1"/>
  <c r="D31" i="17"/>
  <c r="D34" i="26"/>
  <c r="D36" i="25"/>
  <c r="D35" i="1"/>
  <c r="D33" i="8"/>
  <c r="D34" i="16" l="1"/>
  <c r="D32" i="17"/>
  <c r="D37" i="25"/>
  <c r="D35" i="26"/>
  <c r="D34" i="8"/>
  <c r="D36" i="1"/>
  <c r="D35" i="16" l="1"/>
  <c r="D33" i="17"/>
  <c r="D37" i="1"/>
  <c r="D35" i="8"/>
  <c r="D36" i="26"/>
  <c r="D38" i="25"/>
  <c r="D36" i="16" l="1"/>
  <c r="D34" i="17"/>
  <c r="D37" i="26"/>
  <c r="D39" i="25"/>
  <c r="D36" i="8"/>
  <c r="D38" i="1"/>
  <c r="D37" i="16" l="1"/>
  <c r="D35" i="17"/>
  <c r="D37" i="8"/>
  <c r="D39" i="1"/>
  <c r="D40" i="25"/>
  <c r="D38" i="26"/>
  <c r="D38" i="16" l="1"/>
  <c r="D36" i="17"/>
  <c r="D40" i="1"/>
  <c r="D38" i="8"/>
  <c r="D41" i="25"/>
  <c r="D39" i="26"/>
  <c r="D39" i="16" l="1"/>
  <c r="D37" i="17"/>
  <c r="D40" i="26"/>
  <c r="D42" i="25"/>
  <c r="D39" i="8"/>
  <c r="D41" i="1"/>
  <c r="D40" i="16" l="1"/>
  <c r="D38" i="17"/>
  <c r="D43" i="25"/>
  <c r="D41" i="26"/>
  <c r="D42" i="1"/>
  <c r="D40" i="8"/>
  <c r="D41" i="16" l="1"/>
  <c r="D39" i="17"/>
  <c r="D44" i="25"/>
  <c r="D42" i="26"/>
  <c r="D41" i="8"/>
  <c r="D43" i="1"/>
  <c r="D42" i="16" l="1"/>
  <c r="D40" i="17"/>
  <c r="D44" i="1"/>
  <c r="D42" i="8"/>
  <c r="D43" i="26"/>
  <c r="D45" i="25"/>
  <c r="D43" i="16" l="1"/>
  <c r="D41" i="17"/>
  <c r="D46" i="25"/>
  <c r="D44" i="26"/>
  <c r="D45" i="1"/>
  <c r="D43" i="8"/>
  <c r="D44" i="16" l="1"/>
  <c r="D42" i="17"/>
  <c r="D45" i="26"/>
  <c r="D47" i="25"/>
  <c r="D44" i="8"/>
  <c r="D46" i="1"/>
  <c r="D45" i="16" l="1"/>
  <c r="D43" i="17"/>
  <c r="D47" i="1"/>
  <c r="D45" i="8"/>
  <c r="D48" i="25"/>
  <c r="D46" i="26"/>
  <c r="D46" i="16" l="1"/>
  <c r="D44" i="17"/>
  <c r="D49" i="25"/>
  <c r="D47" i="26"/>
  <c r="D48" i="1"/>
  <c r="D46" i="8"/>
  <c r="D47" i="16" l="1"/>
  <c r="D45" i="17"/>
  <c r="D47" i="8"/>
  <c r="D49" i="1"/>
  <c r="D48" i="26"/>
  <c r="D50" i="25"/>
  <c r="D48" i="16" l="1"/>
  <c r="D46" i="17"/>
  <c r="D50" i="1"/>
  <c r="D48" i="8"/>
  <c r="D49" i="26"/>
  <c r="D51" i="25"/>
  <c r="D49" i="16" l="1"/>
  <c r="D47" i="17"/>
  <c r="D50" i="26"/>
  <c r="D52" i="25"/>
  <c r="D51" i="1"/>
  <c r="D49" i="8"/>
  <c r="D50" i="16" l="1"/>
  <c r="D48" i="17"/>
  <c r="D50" i="8"/>
  <c r="D52" i="1"/>
  <c r="D51" i="26"/>
  <c r="D53" i="25"/>
  <c r="D51" i="16" l="1"/>
  <c r="D49" i="17"/>
  <c r="D54" i="25"/>
  <c r="D52" i="26"/>
  <c r="D53" i="1"/>
  <c r="D51" i="8"/>
  <c r="D52" i="16" l="1"/>
  <c r="D50" i="17"/>
  <c r="D54" i="1"/>
  <c r="D52" i="8"/>
  <c r="D55" i="25"/>
  <c r="D53" i="26"/>
  <c r="D53" i="16" l="1"/>
  <c r="D51" i="17"/>
  <c r="D56" i="25"/>
  <c r="D54" i="26"/>
  <c r="D53" i="8"/>
  <c r="D55" i="1"/>
  <c r="D54" i="16" l="1"/>
  <c r="D52" i="17"/>
  <c r="D54" i="8"/>
  <c r="D56" i="1"/>
  <c r="D55" i="26"/>
  <c r="D57" i="25"/>
  <c r="D55" i="16" l="1"/>
  <c r="D53" i="17"/>
  <c r="D56" i="26"/>
  <c r="D58" i="25"/>
  <c r="D55" i="8"/>
  <c r="D57" i="1"/>
  <c r="D56" i="16" l="1"/>
  <c r="D54" i="17"/>
  <c r="D58" i="1"/>
  <c r="D56" i="8"/>
  <c r="D57" i="26"/>
  <c r="D59" i="25"/>
  <c r="D57" i="16" l="1"/>
  <c r="D55" i="17"/>
  <c r="D60" i="25"/>
  <c r="D58" i="26"/>
  <c r="D59" i="1"/>
  <c r="D57" i="8"/>
  <c r="D58" i="16" l="1"/>
  <c r="D56" i="17"/>
  <c r="D60" i="1"/>
  <c r="D58" i="8"/>
  <c r="D61" i="25"/>
  <c r="D59" i="26"/>
  <c r="D59" i="16" l="1"/>
  <c r="D57" i="17"/>
  <c r="D62" i="25"/>
  <c r="D60" i="26"/>
  <c r="D61" i="1"/>
  <c r="D59" i="8"/>
  <c r="D60" i="16" l="1"/>
  <c r="D58" i="17"/>
  <c r="D60" i="8"/>
  <c r="D62" i="1"/>
  <c r="D63" i="25"/>
  <c r="D61" i="26"/>
  <c r="D61" i="16" l="1"/>
  <c r="D59" i="17"/>
  <c r="D64" i="25"/>
  <c r="D62" i="26"/>
  <c r="D61" i="8"/>
  <c r="D63" i="1"/>
  <c r="D62" i="16" l="1"/>
  <c r="D60" i="17"/>
  <c r="D62" i="8"/>
  <c r="D64" i="1"/>
  <c r="D63" i="26"/>
  <c r="D65" i="25"/>
  <c r="D63" i="16" l="1"/>
  <c r="D61" i="17"/>
  <c r="D64" i="26"/>
  <c r="D66" i="25"/>
  <c r="D65" i="1"/>
  <c r="D63" i="8"/>
  <c r="D64" i="16" l="1"/>
  <c r="D62" i="17"/>
  <c r="D65" i="26"/>
  <c r="D67" i="25"/>
  <c r="D64" i="8"/>
  <c r="D66" i="1"/>
  <c r="D65" i="16" l="1"/>
  <c r="D63" i="17"/>
  <c r="D67" i="1"/>
  <c r="D65" i="8"/>
  <c r="D68" i="25"/>
  <c r="D66" i="26"/>
  <c r="D66" i="16" l="1"/>
  <c r="D64" i="17"/>
  <c r="D69" i="25"/>
  <c r="D67" i="26"/>
  <c r="D66" i="8"/>
  <c r="D68" i="1"/>
  <c r="D67" i="16" l="1"/>
  <c r="D65" i="17"/>
  <c r="D69" i="1"/>
  <c r="D67" i="8"/>
  <c r="D70" i="25"/>
  <c r="D68" i="26"/>
  <c r="D68" i="16" l="1"/>
  <c r="D66" i="17"/>
  <c r="D71" i="25"/>
  <c r="D69" i="26"/>
  <c r="D68" i="8"/>
  <c r="D70" i="1"/>
  <c r="D69" i="16" l="1"/>
  <c r="D67" i="17"/>
  <c r="D71" i="1"/>
  <c r="D69" i="8"/>
  <c r="D72" i="25"/>
  <c r="D70" i="26"/>
  <c r="D70" i="16" l="1"/>
  <c r="D68" i="17"/>
  <c r="D71" i="26"/>
  <c r="D73" i="25"/>
  <c r="D70" i="8"/>
  <c r="D72" i="1"/>
  <c r="D71" i="16" l="1"/>
  <c r="D69" i="17"/>
  <c r="D73" i="1"/>
  <c r="D71" i="8"/>
  <c r="D72" i="26"/>
  <c r="D74" i="25"/>
  <c r="D72" i="16" l="1"/>
  <c r="D70" i="17"/>
  <c r="D73" i="26"/>
  <c r="D74" i="1"/>
  <c r="D72" i="8"/>
  <c r="D73" i="16" l="1"/>
  <c r="D71" i="17"/>
  <c r="D73" i="8"/>
  <c r="D74" i="16" l="1"/>
  <c r="D73" i="17" s="1"/>
  <c r="D72" i="17"/>
  <c r="D75" i="25"/>
  <c r="D74" i="26" s="1"/>
  <c r="L13" i="26" l="1"/>
  <c r="I13" i="23" s="1"/>
  <c r="K77" i="25"/>
  <c r="S25" i="25"/>
  <c r="H24" i="23" s="1"/>
  <c r="L31" i="26"/>
  <c r="I31" i="23" s="1"/>
  <c r="L47" i="26"/>
  <c r="I47" i="23" s="1"/>
  <c r="S27" i="25"/>
  <c r="H26" i="23" s="1"/>
  <c r="S46" i="25"/>
  <c r="H45" i="23" s="1"/>
  <c r="S64" i="25"/>
  <c r="H63" i="23" s="1"/>
  <c r="S67" i="25"/>
  <c r="H66" i="23" s="1"/>
  <c r="S70" i="25"/>
  <c r="H69" i="23" s="1"/>
  <c r="S19" i="25"/>
  <c r="H18" i="23" s="1"/>
  <c r="S23" i="25"/>
  <c r="H22" i="23" s="1"/>
  <c r="S38" i="25"/>
  <c r="H37" i="23" s="1"/>
  <c r="S42" i="25"/>
  <c r="H41" i="23" s="1"/>
  <c r="S50" i="25"/>
  <c r="H49" i="23" s="1"/>
  <c r="S54" i="25"/>
  <c r="H53" i="23" s="1"/>
  <c r="S58" i="25"/>
  <c r="H57" i="23" s="1"/>
  <c r="S73" i="25"/>
  <c r="H72" i="23" s="1"/>
  <c r="L20" i="26"/>
  <c r="I20" i="23" s="1"/>
  <c r="L28" i="26"/>
  <c r="I28" i="23" s="1"/>
  <c r="L32" i="26"/>
  <c r="I32" i="23" s="1"/>
  <c r="L36" i="26"/>
  <c r="I36" i="23" s="1"/>
  <c r="L44" i="26"/>
  <c r="I44" i="23" s="1"/>
  <c r="L52" i="26"/>
  <c r="I52" i="23" s="1"/>
  <c r="L60" i="26"/>
  <c r="I60" i="23" s="1"/>
  <c r="L68" i="26"/>
  <c r="I68" i="23" s="1"/>
  <c r="L16" i="26"/>
  <c r="I16" i="23" s="1"/>
  <c r="J77" i="25"/>
  <c r="S71" i="25"/>
  <c r="H70" i="23" s="1"/>
  <c r="S20" i="25"/>
  <c r="H19" i="23" s="1"/>
  <c r="S24" i="25"/>
  <c r="H23" i="23" s="1"/>
  <c r="S15" i="25"/>
  <c r="H14" i="23" s="1"/>
  <c r="S39" i="25"/>
  <c r="H38" i="23" s="1"/>
  <c r="S43" i="25"/>
  <c r="H42" i="23" s="1"/>
  <c r="S47" i="25"/>
  <c r="H46" i="23" s="1"/>
  <c r="S51" i="25"/>
  <c r="H50" i="23" s="1"/>
  <c r="S59" i="25"/>
  <c r="H58" i="23" s="1"/>
  <c r="S74" i="25"/>
  <c r="H73" i="23" s="1"/>
  <c r="S34" i="25"/>
  <c r="H33" i="23" s="1"/>
  <c r="S30" i="25"/>
  <c r="H29" i="23" s="1"/>
  <c r="S62" i="25"/>
  <c r="H61" i="23" s="1"/>
  <c r="S69" i="25"/>
  <c r="H68" i="23" s="1"/>
  <c r="S21" i="25"/>
  <c r="H20" i="23" s="1"/>
  <c r="S16" i="25"/>
  <c r="H15" i="23" s="1"/>
  <c r="S32" i="25"/>
  <c r="H31" i="23" s="1"/>
  <c r="S36" i="25"/>
  <c r="H35" i="23" s="1"/>
  <c r="S40" i="25"/>
  <c r="H39" i="23" s="1"/>
  <c r="S44" i="25"/>
  <c r="H43" i="23" s="1"/>
  <c r="S48" i="25"/>
  <c r="H47" i="23" s="1"/>
  <c r="S52" i="25"/>
  <c r="H51" i="23" s="1"/>
  <c r="S56" i="25"/>
  <c r="H55" i="23" s="1"/>
  <c r="S60" i="25"/>
  <c r="H59" i="23" s="1"/>
  <c r="I77" i="25"/>
  <c r="L15" i="26"/>
  <c r="I15" i="23" s="1"/>
  <c r="S14" i="25"/>
  <c r="H13" i="23" s="1"/>
  <c r="L26" i="26"/>
  <c r="I26" i="23" s="1"/>
  <c r="L34" i="26"/>
  <c r="I34" i="23" s="1"/>
  <c r="L46" i="26"/>
  <c r="I46" i="23" s="1"/>
  <c r="L66" i="26"/>
  <c r="I66" i="23" s="1"/>
  <c r="L14" i="26"/>
  <c r="I14" i="23" s="1"/>
  <c r="O77" i="25"/>
  <c r="J76" i="26"/>
  <c r="S63" i="25"/>
  <c r="H62" i="23" s="1"/>
  <c r="S66" i="25"/>
  <c r="H65" i="23" s="1"/>
  <c r="S18" i="25"/>
  <c r="H17" i="23" s="1"/>
  <c r="S22" i="25"/>
  <c r="H21" i="23" s="1"/>
  <c r="S26" i="25"/>
  <c r="H25" i="23" s="1"/>
  <c r="S13" i="25"/>
  <c r="H12" i="23" s="1"/>
  <c r="S29" i="25"/>
  <c r="H28" i="23" s="1"/>
  <c r="S33" i="25"/>
  <c r="H32" i="23" s="1"/>
  <c r="S37" i="25"/>
  <c r="H36" i="23" s="1"/>
  <c r="S41" i="25"/>
  <c r="H40" i="23" s="1"/>
  <c r="S45" i="25"/>
  <c r="H44" i="23" s="1"/>
  <c r="S49" i="25"/>
  <c r="H48" i="23" s="1"/>
  <c r="S53" i="25"/>
  <c r="H52" i="23" s="1"/>
  <c r="S57" i="25"/>
  <c r="H56" i="23" s="1"/>
  <c r="S61" i="25"/>
  <c r="H60" i="23" s="1"/>
  <c r="L23" i="26"/>
  <c r="I23" i="23" s="1"/>
  <c r="L39" i="26"/>
  <c r="I39" i="23" s="1"/>
  <c r="L55" i="26"/>
  <c r="I55" i="23" s="1"/>
  <c r="L63" i="26"/>
  <c r="I63" i="23" s="1"/>
  <c r="M77" i="25"/>
  <c r="L61" i="26"/>
  <c r="I61" i="23" s="1"/>
  <c r="I76" i="26"/>
  <c r="L25" i="26"/>
  <c r="I25" i="23" s="1"/>
  <c r="L41" i="26"/>
  <c r="I41" i="23" s="1"/>
  <c r="L57" i="26"/>
  <c r="I57" i="23" s="1"/>
  <c r="L69" i="26"/>
  <c r="I69" i="23" s="1"/>
  <c r="L48" i="26"/>
  <c r="I48" i="23" s="1"/>
  <c r="L64" i="26"/>
  <c r="I64" i="23" s="1"/>
  <c r="L43" i="26"/>
  <c r="I43" i="23" s="1"/>
  <c r="L29" i="26"/>
  <c r="I29" i="23" s="1"/>
  <c r="L45" i="26"/>
  <c r="I45" i="23" s="1"/>
  <c r="L12" i="26"/>
  <c r="I12" i="23" s="1"/>
  <c r="L33" i="26"/>
  <c r="I33" i="23" s="1"/>
  <c r="L65" i="26"/>
  <c r="I65" i="23" s="1"/>
  <c r="L38" i="26"/>
  <c r="I38" i="23" s="1"/>
  <c r="L62" i="26"/>
  <c r="I62" i="23" s="1"/>
  <c r="L24" i="26"/>
  <c r="I24" i="23" s="1"/>
  <c r="L40" i="26"/>
  <c r="I40" i="23" s="1"/>
  <c r="L56" i="26"/>
  <c r="I56" i="23" s="1"/>
  <c r="S35" i="25"/>
  <c r="H34" i="23" s="1"/>
  <c r="L49" i="26"/>
  <c r="I49" i="23" s="1"/>
  <c r="L22" i="26"/>
  <c r="I22" i="23" s="1"/>
  <c r="L17" i="26"/>
  <c r="I17" i="23" s="1"/>
  <c r="L18" i="26"/>
  <c r="I18" i="23" s="1"/>
  <c r="S31" i="25"/>
  <c r="H30" i="23" s="1"/>
  <c r="S28" i="25"/>
  <c r="H27" i="23" s="1"/>
  <c r="L30" i="26"/>
  <c r="I30" i="23" s="1"/>
  <c r="L21" i="26"/>
  <c r="I21" i="23" s="1"/>
  <c r="L37" i="26"/>
  <c r="I37" i="23" s="1"/>
  <c r="L53" i="26"/>
  <c r="I53" i="23" s="1"/>
  <c r="S68" i="25"/>
  <c r="H67" i="23" s="1"/>
  <c r="L70" i="26"/>
  <c r="I70" i="23" s="1"/>
  <c r="L77" i="25"/>
  <c r="L73" i="26"/>
  <c r="I73" i="23" s="1"/>
  <c r="L27" i="26"/>
  <c r="I27" i="23" s="1"/>
  <c r="L59" i="26"/>
  <c r="I59" i="23" s="1"/>
  <c r="L42" i="26"/>
  <c r="I42" i="23" s="1"/>
  <c r="L54" i="26"/>
  <c r="I54" i="23" s="1"/>
  <c r="L58" i="26"/>
  <c r="I58" i="23" s="1"/>
  <c r="L19" i="26"/>
  <c r="I19" i="23" s="1"/>
  <c r="L35" i="26"/>
  <c r="I35" i="23" s="1"/>
  <c r="L51" i="26"/>
  <c r="I51" i="23" s="1"/>
  <c r="L67" i="26"/>
  <c r="I67" i="23" s="1"/>
  <c r="S65" i="25"/>
  <c r="H64" i="23" s="1"/>
  <c r="S55" i="25"/>
  <c r="H54" i="23" s="1"/>
  <c r="L72" i="26"/>
  <c r="I72" i="23" s="1"/>
  <c r="L50" i="26"/>
  <c r="I50" i="23" s="1"/>
  <c r="L71" i="26"/>
  <c r="I71" i="23" s="1"/>
  <c r="Q77" i="25"/>
  <c r="L11" i="26" l="1"/>
  <c r="I11" i="23" s="1"/>
  <c r="I77" i="23" s="1"/>
  <c r="H76" i="26"/>
  <c r="H77" i="25"/>
  <c r="K76" i="26"/>
  <c r="S72" i="25"/>
  <c r="S12" i="25"/>
  <c r="H11" i="23" s="1"/>
  <c r="H77" i="23" l="1"/>
  <c r="J76" i="23"/>
  <c r="E19" i="20"/>
  <c r="E20" i="20" s="1"/>
  <c r="L76" i="26"/>
  <c r="J77" i="23" l="1"/>
  <c r="R77" i="25"/>
  <c r="S77" i="25" s="1"/>
  <c r="S55" i="1" l="1"/>
  <c r="G54" i="19" s="1"/>
  <c r="S19" i="1"/>
  <c r="G18" i="19" s="1"/>
  <c r="S66" i="1" l="1"/>
  <c r="G65" i="19" s="1"/>
  <c r="S18" i="1"/>
  <c r="G17" i="19" s="1"/>
  <c r="L71" i="8"/>
  <c r="I71" i="19" s="1"/>
  <c r="I75" i="8"/>
  <c r="I76" i="1"/>
  <c r="S22" i="1"/>
  <c r="G21" i="19" s="1"/>
  <c r="S45" i="1"/>
  <c r="G44" i="19" s="1"/>
  <c r="S59" i="1"/>
  <c r="G58" i="19" s="1"/>
  <c r="S23" i="1"/>
  <c r="G22" i="19" s="1"/>
  <c r="S57" i="1"/>
  <c r="G56" i="19" s="1"/>
  <c r="S13" i="1"/>
  <c r="G12" i="19" s="1"/>
  <c r="S31" i="1"/>
  <c r="G30" i="19" s="1"/>
  <c r="S39" i="1"/>
  <c r="G38" i="19" s="1"/>
  <c r="S43" i="1"/>
  <c r="G42" i="19" s="1"/>
  <c r="S50" i="1"/>
  <c r="G49" i="19" s="1"/>
  <c r="S58" i="1"/>
  <c r="G57" i="19" s="1"/>
  <c r="S62" i="1"/>
  <c r="G61" i="19" s="1"/>
  <c r="S70" i="1"/>
  <c r="G69" i="19" s="1"/>
  <c r="S14" i="1"/>
  <c r="G13" i="19" s="1"/>
  <c r="S15" i="1"/>
  <c r="G14" i="19" s="1"/>
  <c r="S24" i="1"/>
  <c r="G23" i="19" s="1"/>
  <c r="S16" i="1"/>
  <c r="G15" i="19" s="1"/>
  <c r="S25" i="1"/>
  <c r="G24" i="19" s="1"/>
  <c r="S47" i="1"/>
  <c r="G46" i="19" s="1"/>
  <c r="S32" i="1"/>
  <c r="G31" i="19" s="1"/>
  <c r="S36" i="1"/>
  <c r="G35" i="19" s="1"/>
  <c r="S40" i="1"/>
  <c r="G39" i="19" s="1"/>
  <c r="S44" i="1"/>
  <c r="G43" i="19" s="1"/>
  <c r="S52" i="1"/>
  <c r="G51" i="19" s="1"/>
  <c r="S60" i="1"/>
  <c r="G59" i="19" s="1"/>
  <c r="S67" i="1"/>
  <c r="G66" i="19" s="1"/>
  <c r="S71" i="1"/>
  <c r="G70" i="19" s="1"/>
  <c r="S35" i="1"/>
  <c r="G34" i="19" s="1"/>
  <c r="J76" i="1"/>
  <c r="S53" i="1"/>
  <c r="G52" i="19" s="1"/>
  <c r="S26" i="1"/>
  <c r="G25" i="19" s="1"/>
  <c r="S61" i="1"/>
  <c r="G60" i="19" s="1"/>
  <c r="S27" i="1"/>
  <c r="G26" i="19" s="1"/>
  <c r="S29" i="1"/>
  <c r="G28" i="19" s="1"/>
  <c r="S33" i="1"/>
  <c r="G32" i="19" s="1"/>
  <c r="S37" i="1"/>
  <c r="G36" i="19" s="1"/>
  <c r="S46" i="1"/>
  <c r="G45" i="19" s="1"/>
  <c r="S54" i="1"/>
  <c r="G53" i="19" s="1"/>
  <c r="S73" i="1"/>
  <c r="G72" i="19" s="1"/>
  <c r="S64" i="1"/>
  <c r="G63" i="19" s="1"/>
  <c r="S68" i="1"/>
  <c r="G67" i="19" s="1"/>
  <c r="S63" i="1"/>
  <c r="G62" i="19" s="1"/>
  <c r="L76" i="1"/>
  <c r="S20" i="1"/>
  <c r="G19" i="19" s="1"/>
  <c r="S28" i="1"/>
  <c r="G27" i="19" s="1"/>
  <c r="S51" i="1"/>
  <c r="G50" i="19" s="1"/>
  <c r="S21" i="1"/>
  <c r="G20" i="19" s="1"/>
  <c r="S49" i="1"/>
  <c r="G48" i="19" s="1"/>
  <c r="S30" i="1"/>
  <c r="G29" i="19" s="1"/>
  <c r="S34" i="1"/>
  <c r="G33" i="19" s="1"/>
  <c r="S38" i="1"/>
  <c r="G37" i="19" s="1"/>
  <c r="S42" i="1"/>
  <c r="G41" i="19" s="1"/>
  <c r="S48" i="1"/>
  <c r="G47" i="19" s="1"/>
  <c r="S56" i="1"/>
  <c r="G55" i="19" s="1"/>
  <c r="S74" i="1"/>
  <c r="G73" i="19" s="1"/>
  <c r="S65" i="1"/>
  <c r="G64" i="19" s="1"/>
  <c r="S69" i="1"/>
  <c r="G68" i="19" s="1"/>
  <c r="L26" i="8"/>
  <c r="I26" i="19" s="1"/>
  <c r="L15" i="8"/>
  <c r="I15" i="19" s="1"/>
  <c r="L52" i="8"/>
  <c r="I52" i="19" s="1"/>
  <c r="L68" i="8"/>
  <c r="I68" i="19" s="1"/>
  <c r="L21" i="8"/>
  <c r="I21" i="19" s="1"/>
  <c r="L37" i="8"/>
  <c r="I37" i="19" s="1"/>
  <c r="L73" i="8"/>
  <c r="I73" i="19" s="1"/>
  <c r="L45" i="8"/>
  <c r="I45" i="19" s="1"/>
  <c r="L61" i="8"/>
  <c r="I61" i="19" s="1"/>
  <c r="L67" i="8"/>
  <c r="I67" i="19" s="1"/>
  <c r="L53" i="8"/>
  <c r="I53" i="19" s="1"/>
  <c r="L43" i="8"/>
  <c r="I43" i="19" s="1"/>
  <c r="L24" i="8"/>
  <c r="I24" i="19" s="1"/>
  <c r="L40" i="8"/>
  <c r="I40" i="19" s="1"/>
  <c r="L47" i="8"/>
  <c r="I47" i="19" s="1"/>
  <c r="L63" i="8"/>
  <c r="I63" i="19" s="1"/>
  <c r="L29" i="8"/>
  <c r="I29" i="19" s="1"/>
  <c r="L19" i="8"/>
  <c r="I19" i="19" s="1"/>
  <c r="L35" i="8"/>
  <c r="I35" i="19" s="1"/>
  <c r="L51" i="8"/>
  <c r="I51" i="19" s="1"/>
  <c r="L42" i="8"/>
  <c r="I42" i="19" s="1"/>
  <c r="L58" i="8"/>
  <c r="I58" i="19" s="1"/>
  <c r="L12" i="8"/>
  <c r="I12" i="19" s="1"/>
  <c r="L48" i="8"/>
  <c r="I48" i="19" s="1"/>
  <c r="L18" i="8"/>
  <c r="I18" i="19" s="1"/>
  <c r="L34" i="8"/>
  <c r="I34" i="19" s="1"/>
  <c r="L70" i="8"/>
  <c r="I70" i="19" s="1"/>
  <c r="M76" i="1"/>
  <c r="L20" i="8"/>
  <c r="I20" i="19" s="1"/>
  <c r="L36" i="8"/>
  <c r="I36" i="19" s="1"/>
  <c r="L16" i="8"/>
  <c r="I16" i="19" s="1"/>
  <c r="L32" i="8"/>
  <c r="I32" i="19" s="1"/>
  <c r="J75" i="8"/>
  <c r="L27" i="8"/>
  <c r="I27" i="19" s="1"/>
  <c r="L69" i="8"/>
  <c r="I69" i="19" s="1"/>
  <c r="L59" i="8"/>
  <c r="I59" i="19" s="1"/>
  <c r="L17" i="8"/>
  <c r="I17" i="19" s="1"/>
  <c r="L33" i="8"/>
  <c r="I33" i="19" s="1"/>
  <c r="R76" i="1"/>
  <c r="L54" i="8"/>
  <c r="I54" i="19" s="1"/>
  <c r="L30" i="8"/>
  <c r="I30" i="19" s="1"/>
  <c r="S41" i="1"/>
  <c r="G40" i="19" s="1"/>
  <c r="L66" i="8"/>
  <c r="I66" i="19" s="1"/>
  <c r="L25" i="8"/>
  <c r="I25" i="19" s="1"/>
  <c r="L41" i="8"/>
  <c r="I41" i="19" s="1"/>
  <c r="L31" i="8"/>
  <c r="I31" i="19" s="1"/>
  <c r="L46" i="8"/>
  <c r="I46" i="19" s="1"/>
  <c r="L62" i="8"/>
  <c r="I62" i="19" s="1"/>
  <c r="L49" i="8"/>
  <c r="I49" i="19" s="1"/>
  <c r="L65" i="8"/>
  <c r="I65" i="19" s="1"/>
  <c r="L55" i="8"/>
  <c r="I55" i="19" s="1"/>
  <c r="L64" i="8"/>
  <c r="I64" i="19" s="1"/>
  <c r="L22" i="8"/>
  <c r="I22" i="19" s="1"/>
  <c r="L38" i="8"/>
  <c r="I38" i="19" s="1"/>
  <c r="L28" i="8"/>
  <c r="I28" i="19" s="1"/>
  <c r="L56" i="8"/>
  <c r="I56" i="19" s="1"/>
  <c r="L23" i="8"/>
  <c r="I23" i="19" s="1"/>
  <c r="L39" i="8"/>
  <c r="I39" i="19" s="1"/>
  <c r="L72" i="8"/>
  <c r="I72" i="19" s="1"/>
  <c r="L57" i="8"/>
  <c r="I57" i="19" s="1"/>
  <c r="L44" i="8"/>
  <c r="I44" i="19" s="1"/>
  <c r="L60" i="8"/>
  <c r="I60" i="19" s="1"/>
  <c r="L50" i="8"/>
  <c r="I50" i="19" s="1"/>
  <c r="O76" i="1"/>
  <c r="K76" i="1"/>
  <c r="Q76" i="1"/>
  <c r="L14" i="8" l="1"/>
  <c r="I14" i="19" s="1"/>
  <c r="L13" i="8"/>
  <c r="I13" i="19" s="1"/>
  <c r="K75" i="8"/>
  <c r="S12" i="1"/>
  <c r="F109" i="20"/>
  <c r="G118" i="20" s="1"/>
  <c r="G75" i="19"/>
  <c r="L11" i="8"/>
  <c r="I11" i="19" s="1"/>
  <c r="I76" i="19" s="1"/>
  <c r="H75" i="8"/>
  <c r="H76" i="1"/>
  <c r="S76" i="1" s="1"/>
  <c r="S72" i="1"/>
  <c r="G71" i="19" s="1"/>
  <c r="L75" i="8" l="1"/>
  <c r="G11" i="19"/>
  <c r="G76" i="19" s="1"/>
  <c r="V12" i="16"/>
  <c r="L31" i="17" l="1"/>
  <c r="J31" i="19" s="1"/>
  <c r="L31" i="19" s="1"/>
  <c r="L72" i="17"/>
  <c r="J72" i="19" s="1"/>
  <c r="L72" i="19" s="1"/>
  <c r="S51" i="16"/>
  <c r="H50" i="19" s="1"/>
  <c r="K50" i="19" s="1"/>
  <c r="S56" i="16"/>
  <c r="H55" i="19" s="1"/>
  <c r="K55" i="19" s="1"/>
  <c r="S73" i="16"/>
  <c r="H72" i="19" s="1"/>
  <c r="K72" i="19" s="1"/>
  <c r="L36" i="17"/>
  <c r="J36" i="19" s="1"/>
  <c r="L36" i="19" s="1"/>
  <c r="L35" i="17"/>
  <c r="J35" i="19" s="1"/>
  <c r="L35" i="19" s="1"/>
  <c r="L55" i="17"/>
  <c r="J55" i="19" s="1"/>
  <c r="L55" i="19" s="1"/>
  <c r="S16" i="16"/>
  <c r="H15" i="19" s="1"/>
  <c r="K15" i="19" s="1"/>
  <c r="S32" i="16"/>
  <c r="H31" i="19" s="1"/>
  <c r="K31" i="19" s="1"/>
  <c r="S36" i="16"/>
  <c r="H35" i="19" s="1"/>
  <c r="K35" i="19" s="1"/>
  <c r="S40" i="16"/>
  <c r="H39" i="19" s="1"/>
  <c r="K39" i="19" s="1"/>
  <c r="S44" i="16"/>
  <c r="H43" i="19" s="1"/>
  <c r="K43" i="19" s="1"/>
  <c r="S52" i="16"/>
  <c r="H51" i="19" s="1"/>
  <c r="K51" i="19" s="1"/>
  <c r="S70" i="16"/>
  <c r="H69" i="19" s="1"/>
  <c r="K69" i="19" s="1"/>
  <c r="L24" i="17"/>
  <c r="J24" i="19" s="1"/>
  <c r="L24" i="19" s="1"/>
  <c r="L28" i="17"/>
  <c r="J28" i="19" s="1"/>
  <c r="L28" i="19" s="1"/>
  <c r="L32" i="17"/>
  <c r="J32" i="19" s="1"/>
  <c r="L32" i="19" s="1"/>
  <c r="L40" i="17"/>
  <c r="J40" i="19" s="1"/>
  <c r="L40" i="19" s="1"/>
  <c r="L44" i="17"/>
  <c r="J44" i="19" s="1"/>
  <c r="L44" i="19" s="1"/>
  <c r="L48" i="17"/>
  <c r="J48" i="19" s="1"/>
  <c r="L48" i="19" s="1"/>
  <c r="L52" i="17"/>
  <c r="J52" i="19" s="1"/>
  <c r="L52" i="19" s="1"/>
  <c r="L56" i="17"/>
  <c r="J56" i="19" s="1"/>
  <c r="L56" i="19" s="1"/>
  <c r="L60" i="17"/>
  <c r="J60" i="19" s="1"/>
  <c r="L60" i="19" s="1"/>
  <c r="L64" i="17"/>
  <c r="J64" i="19" s="1"/>
  <c r="L64" i="19" s="1"/>
  <c r="L68" i="17"/>
  <c r="J68" i="19" s="1"/>
  <c r="L68" i="19" s="1"/>
  <c r="L67" i="17"/>
  <c r="J67" i="19" s="1"/>
  <c r="L67" i="19" s="1"/>
  <c r="L63" i="17"/>
  <c r="J63" i="19" s="1"/>
  <c r="L63" i="19" s="1"/>
  <c r="S26" i="16"/>
  <c r="H25" i="19" s="1"/>
  <c r="K25" i="19" s="1"/>
  <c r="S20" i="16"/>
  <c r="H19" i="19" s="1"/>
  <c r="K19" i="19" s="1"/>
  <c r="S23" i="16"/>
  <c r="H22" i="19" s="1"/>
  <c r="K22" i="19" s="1"/>
  <c r="S29" i="16"/>
  <c r="H28" i="19" s="1"/>
  <c r="K28" i="19" s="1"/>
  <c r="S33" i="16"/>
  <c r="H32" i="19" s="1"/>
  <c r="K32" i="19" s="1"/>
  <c r="S37" i="16"/>
  <c r="H36" i="19" s="1"/>
  <c r="K36" i="19" s="1"/>
  <c r="S41" i="16"/>
  <c r="H40" i="19" s="1"/>
  <c r="K40" i="19" s="1"/>
  <c r="S45" i="16"/>
  <c r="H44" i="19" s="1"/>
  <c r="K44" i="19" s="1"/>
  <c r="S49" i="16"/>
  <c r="H48" i="19" s="1"/>
  <c r="K48" i="19" s="1"/>
  <c r="S53" i="16"/>
  <c r="H52" i="19" s="1"/>
  <c r="K52" i="19" s="1"/>
  <c r="S64" i="16"/>
  <c r="H63" i="19" s="1"/>
  <c r="K63" i="19" s="1"/>
  <c r="S74" i="16"/>
  <c r="H73" i="19" s="1"/>
  <c r="K73" i="19" s="1"/>
  <c r="L21" i="17"/>
  <c r="J21" i="19" s="1"/>
  <c r="L21" i="19" s="1"/>
  <c r="L25" i="17"/>
  <c r="J25" i="19" s="1"/>
  <c r="L25" i="19" s="1"/>
  <c r="L29" i="17"/>
  <c r="J29" i="19" s="1"/>
  <c r="L29" i="19" s="1"/>
  <c r="L33" i="17"/>
  <c r="J33" i="19" s="1"/>
  <c r="L33" i="19" s="1"/>
  <c r="L37" i="17"/>
  <c r="J37" i="19" s="1"/>
  <c r="L37" i="19" s="1"/>
  <c r="L41" i="17"/>
  <c r="J41" i="19" s="1"/>
  <c r="L41" i="19" s="1"/>
  <c r="L45" i="17"/>
  <c r="J45" i="19" s="1"/>
  <c r="L45" i="19" s="1"/>
  <c r="L49" i="17"/>
  <c r="J49" i="19" s="1"/>
  <c r="L49" i="19" s="1"/>
  <c r="L53" i="17"/>
  <c r="J53" i="19" s="1"/>
  <c r="L53" i="19" s="1"/>
  <c r="L57" i="17"/>
  <c r="J57" i="19" s="1"/>
  <c r="L57" i="19" s="1"/>
  <c r="L61" i="17"/>
  <c r="J61" i="19" s="1"/>
  <c r="L61" i="19" s="1"/>
  <c r="L70" i="17"/>
  <c r="J70" i="19" s="1"/>
  <c r="L70" i="19" s="1"/>
  <c r="L65" i="17"/>
  <c r="J65" i="19" s="1"/>
  <c r="L65" i="19" s="1"/>
  <c r="L69" i="17"/>
  <c r="J69" i="19" s="1"/>
  <c r="L69" i="19" s="1"/>
  <c r="S71" i="16"/>
  <c r="H70" i="19" s="1"/>
  <c r="K70" i="19" s="1"/>
  <c r="L39" i="17"/>
  <c r="J39" i="19" s="1"/>
  <c r="L39" i="19" s="1"/>
  <c r="L16" i="17"/>
  <c r="J16" i="19" s="1"/>
  <c r="L16" i="19" s="1"/>
  <c r="L14" i="17"/>
  <c r="J14" i="19" s="1"/>
  <c r="L14" i="19" s="1"/>
  <c r="S24" i="16"/>
  <c r="H23" i="19" s="1"/>
  <c r="K23" i="19" s="1"/>
  <c r="S62" i="16"/>
  <c r="H61" i="19" s="1"/>
  <c r="K61" i="19" s="1"/>
  <c r="S25" i="16"/>
  <c r="H24" i="19" s="1"/>
  <c r="K24" i="19" s="1"/>
  <c r="S30" i="16"/>
  <c r="H29" i="19" s="1"/>
  <c r="K29" i="19" s="1"/>
  <c r="S50" i="16"/>
  <c r="H49" i="19" s="1"/>
  <c r="K49" i="19" s="1"/>
  <c r="S54" i="16"/>
  <c r="H53" i="19" s="1"/>
  <c r="K53" i="19" s="1"/>
  <c r="S58" i="16"/>
  <c r="H57" i="19" s="1"/>
  <c r="K57" i="19" s="1"/>
  <c r="S60" i="16"/>
  <c r="H59" i="19" s="1"/>
  <c r="K59" i="19" s="1"/>
  <c r="L18" i="17"/>
  <c r="J18" i="19" s="1"/>
  <c r="L18" i="19" s="1"/>
  <c r="L22" i="17"/>
  <c r="J22" i="19" s="1"/>
  <c r="L22" i="19" s="1"/>
  <c r="L30" i="17"/>
  <c r="J30" i="19" s="1"/>
  <c r="L30" i="19" s="1"/>
  <c r="L42" i="17"/>
  <c r="J42" i="19" s="1"/>
  <c r="L42" i="19" s="1"/>
  <c r="L46" i="17"/>
  <c r="J46" i="19" s="1"/>
  <c r="L46" i="19" s="1"/>
  <c r="L54" i="17"/>
  <c r="J54" i="19" s="1"/>
  <c r="L54" i="19" s="1"/>
  <c r="L13" i="17"/>
  <c r="J13" i="19" s="1"/>
  <c r="L13" i="19" s="1"/>
  <c r="L66" i="17"/>
  <c r="J66" i="19" s="1"/>
  <c r="L66" i="19" s="1"/>
  <c r="L73" i="17"/>
  <c r="J73" i="19" s="1"/>
  <c r="L73" i="19" s="1"/>
  <c r="S63" i="16"/>
  <c r="H62" i="19" s="1"/>
  <c r="K62" i="19" s="1"/>
  <c r="L15" i="17"/>
  <c r="J15" i="19" s="1"/>
  <c r="L15" i="19" s="1"/>
  <c r="S69" i="16"/>
  <c r="H68" i="19" s="1"/>
  <c r="K68" i="19" s="1"/>
  <c r="S31" i="16"/>
  <c r="H30" i="19" s="1"/>
  <c r="K30" i="19" s="1"/>
  <c r="S35" i="16"/>
  <c r="H34" i="19" s="1"/>
  <c r="K34" i="19" s="1"/>
  <c r="L19" i="17"/>
  <c r="J19" i="19" s="1"/>
  <c r="L19" i="19" s="1"/>
  <c r="L23" i="17"/>
  <c r="J23" i="19" s="1"/>
  <c r="L23" i="19" s="1"/>
  <c r="L43" i="17"/>
  <c r="J43" i="19" s="1"/>
  <c r="L43" i="19" s="1"/>
  <c r="S28" i="16"/>
  <c r="H27" i="19" s="1"/>
  <c r="K27" i="19" s="1"/>
  <c r="L71" i="17"/>
  <c r="J71" i="19" s="1"/>
  <c r="L71" i="19" s="1"/>
  <c r="L20" i="17"/>
  <c r="J20" i="19" s="1"/>
  <c r="L20" i="19" s="1"/>
  <c r="L17" i="17"/>
  <c r="J17" i="19" s="1"/>
  <c r="L17" i="19" s="1"/>
  <c r="S47" i="16"/>
  <c r="H46" i="19" s="1"/>
  <c r="K46" i="19" s="1"/>
  <c r="S59" i="16"/>
  <c r="H58" i="19" s="1"/>
  <c r="K58" i="19" s="1"/>
  <c r="L26" i="17"/>
  <c r="J26" i="19" s="1"/>
  <c r="L26" i="19" s="1"/>
  <c r="L38" i="17"/>
  <c r="J38" i="19" s="1"/>
  <c r="L38" i="19" s="1"/>
  <c r="J76" i="16"/>
  <c r="L50" i="17"/>
  <c r="J50" i="19" s="1"/>
  <c r="L50" i="19" s="1"/>
  <c r="L51" i="17"/>
  <c r="J51" i="19" s="1"/>
  <c r="L51" i="19" s="1"/>
  <c r="L59" i="17"/>
  <c r="J59" i="19" s="1"/>
  <c r="L59" i="19" s="1"/>
  <c r="L58" i="17"/>
  <c r="J58" i="19" s="1"/>
  <c r="L58" i="19" s="1"/>
  <c r="R76" i="16"/>
  <c r="S42" i="16"/>
  <c r="H41" i="19" s="1"/>
  <c r="K41" i="19" s="1"/>
  <c r="S46" i="16"/>
  <c r="H45" i="19" s="1"/>
  <c r="K45" i="19" s="1"/>
  <c r="L47" i="17"/>
  <c r="J47" i="19" s="1"/>
  <c r="L47" i="19" s="1"/>
  <c r="S68" i="16"/>
  <c r="H67" i="19" s="1"/>
  <c r="K67" i="19" s="1"/>
  <c r="S61" i="16"/>
  <c r="H60" i="19" s="1"/>
  <c r="K60" i="19" s="1"/>
  <c r="S15" i="16"/>
  <c r="H14" i="19" s="1"/>
  <c r="K14" i="19" s="1"/>
  <c r="S27" i="16"/>
  <c r="H26" i="19" s="1"/>
  <c r="K26" i="19" s="1"/>
  <c r="S55" i="16"/>
  <c r="H54" i="19" s="1"/>
  <c r="K54" i="19" s="1"/>
  <c r="O76" i="16"/>
  <c r="S39" i="16"/>
  <c r="H38" i="19" s="1"/>
  <c r="K38" i="19" s="1"/>
  <c r="S19" i="16"/>
  <c r="H18" i="19" s="1"/>
  <c r="K18" i="19" s="1"/>
  <c r="S38" i="16"/>
  <c r="H37" i="19" s="1"/>
  <c r="K37" i="19" s="1"/>
  <c r="S43" i="16"/>
  <c r="H42" i="19" s="1"/>
  <c r="K42" i="19" s="1"/>
  <c r="S14" i="16"/>
  <c r="H13" i="19" s="1"/>
  <c r="K13" i="19" s="1"/>
  <c r="L27" i="17"/>
  <c r="J27" i="19" s="1"/>
  <c r="L27" i="19" s="1"/>
  <c r="L62" i="17"/>
  <c r="J62" i="19" s="1"/>
  <c r="L62" i="19" s="1"/>
  <c r="J75" i="17" l="1"/>
  <c r="S18" i="16"/>
  <c r="H17" i="19" s="1"/>
  <c r="K17" i="19" s="1"/>
  <c r="L76" i="16"/>
  <c r="K75" i="17"/>
  <c r="I75" i="17"/>
  <c r="S67" i="16"/>
  <c r="H66" i="19" s="1"/>
  <c r="K66" i="19" s="1"/>
  <c r="S65" i="16"/>
  <c r="H64" i="19" s="1"/>
  <c r="K64" i="19" s="1"/>
  <c r="S21" i="16"/>
  <c r="H20" i="19" s="1"/>
  <c r="K20" i="19" s="1"/>
  <c r="L34" i="17"/>
  <c r="J34" i="19" s="1"/>
  <c r="L34" i="19" s="1"/>
  <c r="S66" i="16"/>
  <c r="H65" i="19" s="1"/>
  <c r="K65" i="19" s="1"/>
  <c r="S57" i="16"/>
  <c r="H56" i="19" s="1"/>
  <c r="K56" i="19" s="1"/>
  <c r="S48" i="16"/>
  <c r="H47" i="19" s="1"/>
  <c r="K47" i="19" s="1"/>
  <c r="H75" i="17"/>
  <c r="L12" i="17"/>
  <c r="J12" i="19" s="1"/>
  <c r="L12" i="19" s="1"/>
  <c r="I76" i="16"/>
  <c r="S12" i="16"/>
  <c r="H11" i="19" s="1"/>
  <c r="F127" i="20"/>
  <c r="G136" i="20" s="1"/>
  <c r="H75" i="19"/>
  <c r="K75" i="19" s="1"/>
  <c r="S22" i="16"/>
  <c r="H21" i="19" s="1"/>
  <c r="K21" i="19" s="1"/>
  <c r="S72" i="16"/>
  <c r="H71" i="19" s="1"/>
  <c r="K71" i="19" s="1"/>
  <c r="S34" i="16"/>
  <c r="H33" i="19" s="1"/>
  <c r="K33" i="19" s="1"/>
  <c r="L75" i="17" l="1"/>
  <c r="L11" i="17"/>
  <c r="J11" i="19" s="1"/>
  <c r="J76" i="19" s="1"/>
  <c r="K76" i="16"/>
  <c r="S13" i="16"/>
  <c r="H12" i="19" s="1"/>
  <c r="K12" i="19" s="1"/>
  <c r="H76" i="16"/>
  <c r="K11" i="19"/>
  <c r="Q76" i="16"/>
  <c r="M76" i="16"/>
  <c r="L11" i="19" l="1"/>
  <c r="L76" i="19" s="1"/>
  <c r="K76" i="19"/>
  <c r="H76" i="19"/>
  <c r="S76" i="16"/>
</calcChain>
</file>

<file path=xl/sharedStrings.xml><?xml version="1.0" encoding="utf-8"?>
<sst xmlns="http://schemas.openxmlformats.org/spreadsheetml/2006/main" count="1613" uniqueCount="509">
  <si>
    <t xml:space="preserve">Include: roads under the control of the municipal council bridges under the control of the municipal council bicycle lanes joint road works with other municipal councils/public bodies (relating to the local road network within the municipal district) road openings grants, loans and subsidies provide by council to community groups relating to this function area include Roads to Recovery Grants Exclude:exclude private streets exclude expenditure on footpaths, kerbs and channels and on-street parking areas (these are to be included under Traffic &amp; Street Management) Where expenditure cannot be separately identified, it may be included under local roads and bridges exclude rail trails exclude road grants paid through the Victoria Grants Commission, refer to Code 01970 </t>
  </si>
  <si>
    <t>Beach facility maintenance marinas piers, jetties, wharves and moorings boat launching ramps</t>
  </si>
  <si>
    <t>Support for museums, other than art museums historical projects (e.g. purchase and restoration of statues and monuments) National Estate program</t>
  </si>
  <si>
    <t>Contributions by municipal councils regional libraries local libraries mobile libraries</t>
  </si>
  <si>
    <t>Public halls community centres multi-purpose centres (if unable to include appropriately using above categories) exclude facilities principally used as Senior Citizens centres</t>
  </si>
  <si>
    <t>Recreation and cultural education and awareness programs cultural services and activities festivals and cultural events</t>
  </si>
  <si>
    <t xml:space="preserve">Administration, operation, management and support relating to this function area </t>
  </si>
  <si>
    <t>Garbage collection for households etc, street bins sale of garbags, garbage bins, compost bins hard rubbish collection municipal tips and transfer stations exclude garbage rates &amp; charges Residential – Recycled Waste (01508)recycling - kerb side collection</t>
  </si>
  <si>
    <t>Recycling - kerb side collection recycling depot green waste collection sale of recycled material: e.g. compost, woodchips, mulch, etc Note:  If unable to provide breakdown by Residential - Recycled Waste, please include information above in Residential – General Waste (01505).Commercial Waste (01510)commercial waste collection</t>
  </si>
  <si>
    <t>Commercial waste collection commercial waste disposal</t>
  </si>
  <si>
    <t xml:space="preserve">Include all expenditure on footpaths even if the works undertaken were an integral component of road works driveway crossings exclude expenditure on footpaths that run through parks or gardens – refer to 10410 </t>
  </si>
  <si>
    <t>Include all expenditure on kerbs and channels even if the works undertaken were an integral component of road works</t>
  </si>
  <si>
    <t>Traffic lights safety fences, guide posts (exclude within parking facilities) road signs, street name signs, road lane markings</t>
  </si>
  <si>
    <t>Include all expenditure on on-street parking areas even if the works undertaken were an integral component of road works off-street car parking facilities and cleaning mainly in regional areas, using street sweeper) safety fences, guide posts within parking facilities contributions for car parking facilities car parking supervision multi-storeyed car parks</t>
  </si>
  <si>
    <t xml:space="preserve">Street beautification street furniture bus shelters other enhancements such as trees planted in the footpath, road sides and road reserves, bunting, etc ...Street Lighting (01630)street lighting payments to electricity providers </t>
  </si>
  <si>
    <t xml:space="preserve">Street lighting payments to electricity providers </t>
  </si>
  <si>
    <t xml:space="preserve">Street cleaning / sweeping - including expenditure on the cleaning of on-street car parking facilities where the street sweeper is used </t>
  </si>
  <si>
    <t>Administration, operation, management and support relating to this function area traffic supervision supervision of school crossings traffic surveys traffic strategies car park permits, fees</t>
  </si>
  <si>
    <t>Flood mitigation salinity control beach restoration foreshore protection activities relating to the protection of biodiversity and habitat, including native plants and animals, habitats and ecosystems establishment and maintenance of roadside vegetation, including roadsides, rest areas and median strips noise abatement measures/noise attenuation barriers emergency management response climate change activities</t>
  </si>
  <si>
    <t>Fire brigade training tracks fire access tracks fire plugs eradication of fire hazards authorised officers under the Country Fire Authority Act 1958 as amended contributions to Metropolitan Fire Brigade, Country Fire Authority</t>
  </si>
  <si>
    <t>Stormwater drainage (exclude rural drainage schemes) underground drains, pits and chambers retarding basins flood control structures and equipment weirs for controlling and storing run-off improvement works to natural and artificial waterways rural drainage schemes bore maintenance</t>
  </si>
  <si>
    <t>Grazing fees control of vermin and noxious weeds disposal of animal carcasses</t>
  </si>
  <si>
    <t>Sewerage, septic tanks, effluent drains</t>
  </si>
  <si>
    <t>Activities relating to the monitoring, reduction, collection, reticulation or treatment of all waste water including that intended for reuse or recycling</t>
  </si>
  <si>
    <t>Administration, operation, management and support relating to this function area workshops and depots</t>
  </si>
  <si>
    <t>Town planning urban renewal / rural renewal subdivisions and sealing regional economic and planning authorities supervision of private subdivisions supervision of private streets</t>
  </si>
  <si>
    <t>Administration of building and scaffolding standards building and scaffolding inspections &amp; fees</t>
  </si>
  <si>
    <t>Information centres, tourist bureau tourist officers caravan parks camping grounds</t>
  </si>
  <si>
    <t>Public conveniences &amp; rest centres contributions to cemetery maintenance</t>
  </si>
  <si>
    <t>The administration, operation and supervision of mining of mineral resources (other than fuels) and quarrying the administration, operation and supervision of the manufacturing industry petrol pumps licences and fees</t>
  </si>
  <si>
    <t>Local Government</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</si>
  <si>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</si>
  <si>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</si>
  <si>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</si>
  <si>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</si>
  <si>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</si>
  <si>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</si>
  <si>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</si>
  <si>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</si>
  <si>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</si>
  <si>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</si>
  <si>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</si>
  <si>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</si>
  <si>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</si>
  <si>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</si>
  <si>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</si>
  <si>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</si>
  <si>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</si>
  <si>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</si>
  <si>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</si>
  <si>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</si>
  <si>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</si>
  <si>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</si>
  <si>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</si>
  <si>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</si>
  <si>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</si>
  <si>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</si>
  <si>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</si>
  <si>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</si>
  <si>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</si>
  <si>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</si>
  <si>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</si>
  <si>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</si>
  <si>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</si>
  <si>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</si>
  <si>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t>
  </si>
  <si>
    <t>Melton (C)</t>
  </si>
  <si>
    <t>Mildura (RC) ^</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</si>
  <si>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</si>
  <si>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</si>
  <si>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</si>
  <si>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</si>
  <si>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</si>
  <si>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</si>
  <si>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</si>
  <si>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</si>
  <si>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</si>
  <si>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</si>
  <si>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</si>
  <si>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</si>
  <si>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</si>
  <si>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</si>
  <si>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</si>
  <si>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</si>
  <si>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</si>
  <si>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</si>
  <si>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</si>
  <si>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</si>
  <si>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</si>
  <si>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</si>
  <si>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</si>
  <si>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</si>
  <si>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</si>
  <si>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</si>
  <si>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</si>
  <si>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</si>
  <si>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</si>
  <si>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</si>
  <si>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</si>
  <si>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</si>
  <si>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</si>
  <si>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2015-16</t>
  </si>
  <si>
    <t>2016-17</t>
  </si>
  <si>
    <t>[Select Council]</t>
  </si>
  <si>
    <t>Statutory Fees &amp; Fines</t>
  </si>
  <si>
    <t>User fees</t>
  </si>
  <si>
    <t>Grants</t>
  </si>
  <si>
    <t>Contributions</t>
  </si>
  <si>
    <t>Other Income</t>
  </si>
  <si>
    <t xml:space="preserve">Total Revenue  </t>
  </si>
  <si>
    <t>Employee costs</t>
  </si>
  <si>
    <t xml:space="preserve">Materials, services </t>
  </si>
  <si>
    <t>Depreciation and amortisation</t>
  </si>
  <si>
    <t>Other expenses</t>
  </si>
  <si>
    <t>Total Expenses</t>
  </si>
  <si>
    <t>Other grants</t>
  </si>
  <si>
    <t>Cash contributions</t>
  </si>
  <si>
    <t>Non cash contributions</t>
  </si>
  <si>
    <t>Mandatory</t>
  </si>
  <si>
    <t>Discretionary</t>
  </si>
  <si>
    <t>[Select]</t>
  </si>
  <si>
    <t>Total</t>
  </si>
  <si>
    <t>Other</t>
  </si>
  <si>
    <t>Revenue</t>
  </si>
  <si>
    <t>Fed Govt (recurrent)</t>
  </si>
  <si>
    <t>State Govt (recurrent)</t>
  </si>
  <si>
    <t>State Govt 
(non-recurrent)</t>
  </si>
  <si>
    <t>Fed Govt 
(non-recurrent)</t>
  </si>
  <si>
    <t>Staff no's to support the service (FTE)</t>
  </si>
  <si>
    <t>Value</t>
  </si>
  <si>
    <t>Service</t>
  </si>
  <si>
    <t>Variance</t>
  </si>
  <si>
    <t>BLUE</t>
  </si>
  <si>
    <t>WHITE</t>
  </si>
  <si>
    <t>FORMULA / HARDCODED VALUES</t>
  </si>
  <si>
    <t>RED</t>
  </si>
  <si>
    <t>ERROR CHECK</t>
  </si>
  <si>
    <t>COUNCIL - DATA INPUT CELL</t>
  </si>
  <si>
    <t>Mixed</t>
  </si>
  <si>
    <t>Brief description of service</t>
  </si>
  <si>
    <t>Output Value</t>
  </si>
  <si>
    <t>Capital works</t>
  </si>
  <si>
    <t>Finance</t>
  </si>
  <si>
    <t>New</t>
  </si>
  <si>
    <t>Renewal</t>
  </si>
  <si>
    <t>Expansion</t>
  </si>
  <si>
    <t>Upgrade</t>
  </si>
  <si>
    <t>Brief description of capital works</t>
  </si>
  <si>
    <t>Grant</t>
  </si>
  <si>
    <t>Contribution</t>
  </si>
  <si>
    <t>Special charge</t>
  </si>
  <si>
    <t>Reserves</t>
  </si>
  <si>
    <t>Sale proceeds</t>
  </si>
  <si>
    <t>Internal, external or mixed</t>
  </si>
  <si>
    <t>Internal</t>
  </si>
  <si>
    <t>External</t>
  </si>
  <si>
    <t>Financing Source</t>
  </si>
  <si>
    <t>Property</t>
  </si>
  <si>
    <t>Land</t>
  </si>
  <si>
    <t>Land improvements</t>
  </si>
  <si>
    <t>Buildings</t>
  </si>
  <si>
    <t>Heritage buildings</t>
  </si>
  <si>
    <t>Building improvements</t>
  </si>
  <si>
    <t>Leasthold improvements</t>
  </si>
  <si>
    <t>Plant and equipment</t>
  </si>
  <si>
    <t>Heritage plant and equipment</t>
  </si>
  <si>
    <t>Plant, machinery and equipment</t>
  </si>
  <si>
    <t>Fixtures, fittings and furniture</t>
  </si>
  <si>
    <t>Computers and telecommunications</t>
  </si>
  <si>
    <t>Library books</t>
  </si>
  <si>
    <t>Infrastructure</t>
  </si>
  <si>
    <t>Roads</t>
  </si>
  <si>
    <t>Bridges</t>
  </si>
  <si>
    <t>Footpaths and cycleways</t>
  </si>
  <si>
    <t>Drainage</t>
  </si>
  <si>
    <t>Recreastional, leisure and community facilities</t>
  </si>
  <si>
    <t>Waste management</t>
  </si>
  <si>
    <t>Parks, open space and streetscapes</t>
  </si>
  <si>
    <t>Aerodromes</t>
  </si>
  <si>
    <t>Off street car parks</t>
  </si>
  <si>
    <t>Other infrastructure</t>
  </si>
  <si>
    <t>Depreciation</t>
  </si>
  <si>
    <t>Renewal ratio</t>
  </si>
  <si>
    <t>Total value of infrastructure</t>
  </si>
  <si>
    <t>Percentage of assets past intervention level</t>
  </si>
  <si>
    <t>Total assets</t>
  </si>
  <si>
    <t>General rates</t>
  </si>
  <si>
    <t>Municipal charges</t>
  </si>
  <si>
    <t>OK</t>
  </si>
  <si>
    <t>FORMULA OK</t>
  </si>
  <si>
    <t>N/A</t>
  </si>
  <si>
    <t>NOT APPLICABLE</t>
  </si>
  <si>
    <t>Total Revenue</t>
  </si>
  <si>
    <t>NV</t>
  </si>
  <si>
    <t>WV</t>
  </si>
  <si>
    <t>Expenditure</t>
  </si>
  <si>
    <t>No variation</t>
  </si>
  <si>
    <t>With variation</t>
  </si>
  <si>
    <t>Revenue and expenditure</t>
  </si>
  <si>
    <t>Assets</t>
  </si>
  <si>
    <t>Output measures</t>
  </si>
  <si>
    <t>Rates and charges</t>
  </si>
  <si>
    <t>Infastructure</t>
  </si>
  <si>
    <t>Services likely to benefit
(indicative only)</t>
  </si>
  <si>
    <t>%</t>
  </si>
  <si>
    <t>$</t>
  </si>
  <si>
    <t>Municipal charge</t>
  </si>
  <si>
    <t>Annualised Municipal Charges</t>
  </si>
  <si>
    <t>($)</t>
  </si>
  <si>
    <t>Total value of classes of land</t>
  </si>
  <si>
    <t>Rates in the dollar</t>
  </si>
  <si>
    <t>Rate Cap</t>
  </si>
  <si>
    <t>Rate cap percentage</t>
  </si>
  <si>
    <r>
      <t xml:space="preserve">Baseline Information - Services - </t>
    </r>
    <r>
      <rPr>
        <b/>
        <sz val="14"/>
        <color indexed="10"/>
        <rFont val="Verdana"/>
        <family val="2"/>
      </rPr>
      <t>No Higher Cap</t>
    </r>
  </si>
  <si>
    <r>
      <t xml:space="preserve">Baseline Information - Services - </t>
    </r>
    <r>
      <rPr>
        <b/>
        <sz val="14"/>
        <color indexed="10"/>
        <rFont val="Verdana"/>
        <family val="2"/>
      </rPr>
      <t xml:space="preserve"> No Higher Cap</t>
    </r>
  </si>
  <si>
    <r>
      <t xml:space="preserve">Baseline Information - Revenue - </t>
    </r>
    <r>
      <rPr>
        <b/>
        <sz val="14"/>
        <color indexed="10"/>
        <rFont val="Verdana"/>
        <family val="2"/>
      </rPr>
      <t>No  Higher Cap</t>
    </r>
  </si>
  <si>
    <r>
      <t xml:space="preserve">Baseline Information - Expenses - </t>
    </r>
    <r>
      <rPr>
        <b/>
        <sz val="14"/>
        <color indexed="10"/>
        <rFont val="Verdana"/>
        <family val="2"/>
      </rPr>
      <t xml:space="preserve"> No Higher Cap</t>
    </r>
  </si>
  <si>
    <r>
      <t xml:space="preserve">Baseline Information - Assets - </t>
    </r>
    <r>
      <rPr>
        <b/>
        <sz val="14"/>
        <color indexed="10"/>
        <rFont val="Verdana"/>
        <family val="2"/>
      </rPr>
      <t xml:space="preserve"> No Higher Cap</t>
    </r>
  </si>
  <si>
    <r>
      <t xml:space="preserve">Baseline Information - Services - </t>
    </r>
    <r>
      <rPr>
        <b/>
        <sz val="14"/>
        <color indexed="17"/>
        <rFont val="Verdana"/>
        <family val="2"/>
      </rPr>
      <t>With Higher Cap</t>
    </r>
  </si>
  <si>
    <r>
      <t xml:space="preserve">Baseline Information - Revenue - </t>
    </r>
    <r>
      <rPr>
        <b/>
        <sz val="14"/>
        <color indexed="17"/>
        <rFont val="Verdana"/>
        <family val="2"/>
      </rPr>
      <t>With Higher Cap</t>
    </r>
  </si>
  <si>
    <r>
      <t xml:space="preserve">Baseline Information - Expenses - </t>
    </r>
    <r>
      <rPr>
        <b/>
        <sz val="14"/>
        <color indexed="17"/>
        <rFont val="Verdana"/>
        <family val="2"/>
      </rPr>
      <t>With Higher Cap</t>
    </r>
  </si>
  <si>
    <r>
      <t xml:space="preserve">Baseline Information - Assets - </t>
    </r>
    <r>
      <rPr>
        <b/>
        <sz val="14"/>
        <color indexed="17"/>
        <rFont val="Verdana"/>
        <family val="2"/>
      </rPr>
      <t>With Higher Cap</t>
    </r>
  </si>
  <si>
    <t>Capital works reporting category - Breakdown by expenditure</t>
  </si>
  <si>
    <t>Alpine (S)</t>
  </si>
  <si>
    <t>Ararat (RC)</t>
  </si>
  <si>
    <t>Ballarat (C)</t>
  </si>
  <si>
    <t>Banyule (C)</t>
  </si>
  <si>
    <t>Bass Coast (S)</t>
  </si>
  <si>
    <t>Baw Baw (S)</t>
  </si>
  <si>
    <t>Bayside (C)</t>
  </si>
  <si>
    <t>Benalla (RC)</t>
  </si>
  <si>
    <t>Boroondara (C)</t>
  </si>
  <si>
    <t>Per $CIV</t>
  </si>
  <si>
    <t>Base 2015-16 Adopted Budget</t>
  </si>
  <si>
    <t>Capped average rates for 2016-17</t>
  </si>
  <si>
    <t>Base average rates 2015-16</t>
  </si>
  <si>
    <t>Maximum allowable average rates 2016-17</t>
  </si>
  <si>
    <t>No higher cap scenario</t>
  </si>
  <si>
    <t>With higher cap scenario</t>
  </si>
  <si>
    <t>Variation Analysis</t>
  </si>
  <si>
    <r>
      <t xml:space="preserve">Baseline Information - Summary - </t>
    </r>
    <r>
      <rPr>
        <b/>
        <sz val="14"/>
        <color indexed="62"/>
        <rFont val="Verdana"/>
        <family val="2"/>
      </rPr>
      <t>BASE</t>
    </r>
  </si>
  <si>
    <r>
      <t xml:space="preserve">Baseline Information - Revenue (OPTIONAL) - </t>
    </r>
    <r>
      <rPr>
        <b/>
        <sz val="14"/>
        <color indexed="62"/>
        <rFont val="Verdana"/>
        <family val="2"/>
      </rPr>
      <t>BASE</t>
    </r>
  </si>
  <si>
    <r>
      <t>Baseline Information - Expenses (OPTIONAL) -</t>
    </r>
    <r>
      <rPr>
        <b/>
        <sz val="14"/>
        <color indexed="10"/>
        <rFont val="Verdana"/>
        <family val="2"/>
      </rPr>
      <t xml:space="preserve"> </t>
    </r>
    <r>
      <rPr>
        <b/>
        <sz val="14"/>
        <color indexed="62"/>
        <rFont val="Verdana"/>
        <family val="2"/>
      </rPr>
      <t>BASE</t>
    </r>
  </si>
  <si>
    <r>
      <t xml:space="preserve">Baseline Information - Assets (OPTIONAL) - </t>
    </r>
    <r>
      <rPr>
        <b/>
        <sz val="14"/>
        <color indexed="62"/>
        <rFont val="Verdana"/>
        <family val="2"/>
      </rPr>
      <t>BASE</t>
    </r>
  </si>
  <si>
    <t>ABOUT THIS TEMPLATE</t>
  </si>
  <si>
    <t>INSTRUCTIONS</t>
  </si>
  <si>
    <t>Budget Baseline Information Template</t>
  </si>
  <si>
    <t>MODEL KEY</t>
  </si>
  <si>
    <t>Totals</t>
  </si>
  <si>
    <t>Difference</t>
  </si>
  <si>
    <t>SUMMARY OF WORKSHEETS</t>
  </si>
  <si>
    <t>Revenue - Base - OPTIONAL</t>
  </si>
  <si>
    <t>Expenditure - Base - OPTIONAL</t>
  </si>
  <si>
    <t>Assets - Base - OPTIONAL</t>
  </si>
  <si>
    <t>Service - NHC</t>
  </si>
  <si>
    <t>Outputs - NHC</t>
  </si>
  <si>
    <t>Revenue - NHC</t>
  </si>
  <si>
    <t>Expenditure - NHC</t>
  </si>
  <si>
    <t>Assets - NHC</t>
  </si>
  <si>
    <t>Services - WHC</t>
  </si>
  <si>
    <t>Outputs - WHC</t>
  </si>
  <si>
    <t>Revenue WHC</t>
  </si>
  <si>
    <t>Expenses - WHC</t>
  </si>
  <si>
    <t>Assets - WHC</t>
  </si>
  <si>
    <t>Analysis</t>
  </si>
  <si>
    <r>
      <t xml:space="preserve">Baseline Information - Services - </t>
    </r>
    <r>
      <rPr>
        <b/>
        <sz val="14"/>
        <color indexed="10"/>
        <rFont val="Verdana"/>
        <family val="2"/>
      </rPr>
      <t xml:space="preserve"> </t>
    </r>
    <r>
      <rPr>
        <b/>
        <sz val="14"/>
        <color indexed="62"/>
        <rFont val="Verdana"/>
        <family val="2"/>
      </rPr>
      <t>Base</t>
    </r>
  </si>
  <si>
    <t>Base year</t>
  </si>
  <si>
    <t>Number of assessments as at 1 July 2015</t>
  </si>
  <si>
    <t>Number of assessments as at 30 June 2016</t>
  </si>
  <si>
    <t>General Rates (as at 1 July 2016)</t>
  </si>
  <si>
    <t>Municipal Charges (as at 1 July 2016)</t>
  </si>
  <si>
    <t>Budget total general rates and charges</t>
  </si>
  <si>
    <t>Number of assessments as at 1 July 2016</t>
  </si>
  <si>
    <t>(%)</t>
  </si>
  <si>
    <t>Waste management charges</t>
  </si>
  <si>
    <t>Service rates and charges</t>
  </si>
  <si>
    <t>Special rates and charges</t>
  </si>
  <si>
    <t>Supplementary rates and rate adjustments</t>
  </si>
  <si>
    <t>Cultural and recreational</t>
  </si>
  <si>
    <t>Revenue in lieu of rates</t>
  </si>
  <si>
    <t>Total rates and charges</t>
  </si>
  <si>
    <t>as at 1 July 2015</t>
  </si>
  <si>
    <t>as at 30 June 2016</t>
  </si>
  <si>
    <t>Calculating the Higher Cap</t>
  </si>
  <si>
    <t>Total increase in rates and charges per assmentment applied for</t>
  </si>
  <si>
    <t>Revenue (exculding rates and charges)</t>
  </si>
  <si>
    <t>The following coloured cells give a summary of the information to be collected through the budget baseline information template</t>
  </si>
  <si>
    <t>Calculating the higher cap</t>
  </si>
  <si>
    <t>Budget Total general rates and charges (as per the Revenue NHC sheet)</t>
  </si>
  <si>
    <t>General Rates</t>
  </si>
  <si>
    <t>Municipal Charges</t>
  </si>
  <si>
    <t>Budgeted rates and charges as at 1 July 2016</t>
  </si>
  <si>
    <t>Required increase above the average rate cap</t>
  </si>
  <si>
    <t>Rates and Charges</t>
  </si>
  <si>
    <t>Annualised general rates revenue</t>
  </si>
  <si>
    <t>Total Annualised General Rates</t>
  </si>
  <si>
    <t>ESSENTIAL SERVICES COMMISSION</t>
  </si>
  <si>
    <t>value ($)</t>
  </si>
  <si>
    <t>CHECK</t>
  </si>
  <si>
    <t>[Enter item]</t>
  </si>
  <si>
    <t>Schedule 1 - Other revenue composition</t>
  </si>
  <si>
    <t>Total 'Other revenue'</t>
  </si>
  <si>
    <t>Schedule 1 - Other expenditure composition</t>
  </si>
  <si>
    <t>Total 'Other expenditure'</t>
  </si>
  <si>
    <t>Revenue not allocated to service</t>
  </si>
  <si>
    <t>Expenditure not allocated to service</t>
  </si>
  <si>
    <t>Capital works expenditure</t>
  </si>
  <si>
    <t>Instructions</t>
  </si>
  <si>
    <t>CERTIFICATION STATEMENT</t>
  </si>
  <si>
    <t>Signed:</t>
  </si>
  <si>
    <t>[DATE]</t>
  </si>
  <si>
    <t>Certification statement</t>
  </si>
  <si>
    <t>The model key shows what cells councils are to input into throughout the template, what cells contain formulas and where errors need to be checked.</t>
  </si>
  <si>
    <r>
      <rPr>
        <b/>
        <sz val="10"/>
        <rFont val="Verdana"/>
        <family val="2"/>
      </rPr>
      <t>ANALYSIS 
Analysis sheet</t>
    </r>
    <r>
      <rPr>
        <sz val="10"/>
        <rFont val="Verdana"/>
        <family val="2"/>
      </rPr>
      <t xml:space="preserve">
- This sheet compares the inputs from the two scenarios to highlight the key differences in financials / assets by service.                   
- Councils are not required to input any information into this sheet.   
- It aims to provide the Commission with a broad overview and assist in assessing applications for a higher cap.
</t>
    </r>
  </si>
  <si>
    <r>
      <rPr>
        <b/>
        <sz val="10"/>
        <rFont val="Verdana"/>
        <family val="2"/>
      </rPr>
      <t xml:space="preserve">
CERTIFICATION STATEMENT</t>
    </r>
    <r>
      <rPr>
        <sz val="10"/>
        <rFont val="Verdana"/>
        <family val="2"/>
      </rPr>
      <t xml:space="preserve">
- When returning the completed template, please attach a scanned copy of the signed certification page.
</t>
    </r>
  </si>
  <si>
    <t>Maximum allowable capped average rates 2016-17</t>
  </si>
  <si>
    <t>Forecast number of assessments as at 1 July 2016</t>
  </si>
  <si>
    <r>
      <rPr>
        <b/>
        <sz val="10"/>
        <rFont val="Verdana"/>
        <family val="2"/>
      </rPr>
      <t xml:space="preserve">Revenue, Expenditure and Asset sheets (OPTIONAL) </t>
    </r>
    <r>
      <rPr>
        <sz val="10"/>
        <rFont val="Verdana"/>
        <family val="2"/>
      </rPr>
      <t xml:space="preserve">   
- Please note that these sheets for the base year are optional.    
- By completing these additional sheets, Councils provide the Commission with greater information on how services, financials and assets have changed from the base to the budget year.    
- However, the Commission understands that council's may not have the required processes in place to capture data at the requested level and therefore these sheets will remain optional.   
 - If councils do have the available data, they are encouraged to complete all optional sheets as it will support the application for a higher cap. 
- For the 'Revenue- Base - Optional' sheet, follow the instructions below for budget year (2016-17) revenue sheets using 2015-16 forecast actuals. 
- For the 'Expenditure - Base - Optional' sheet, follow the instructions below for budget year (2016-17) expenditure sheets using  2015-16 forecast actuals.
- For the 'Assets  - Base - Optional' sheet, follow the instructions below for budget year (2016-17) assets sheets using 2015-16 forecast actuals.
</t>
    </r>
  </si>
  <si>
    <r>
      <rPr>
        <b/>
        <sz val="10"/>
        <rFont val="Verdana"/>
        <family val="2"/>
      </rPr>
      <t xml:space="preserve">BUDGET SCENARIOS - OUTPUTS
</t>
    </r>
    <r>
      <rPr>
        <sz val="10"/>
        <rFont val="Verdana"/>
        <family val="2"/>
      </rPr>
      <t xml:space="preserve">
</t>
    </r>
    <r>
      <rPr>
        <b/>
        <sz val="10"/>
        <rFont val="Verdana"/>
        <family val="2"/>
      </rPr>
      <t xml:space="preserve">Outputs sheets     </t>
    </r>
    <r>
      <rPr>
        <sz val="10"/>
        <rFont val="Verdana"/>
        <family val="2"/>
      </rPr>
      <t xml:space="preserve">                                        
- The purpose of these sheets is to collect output information for services. They are to show how councils measure their performance in each service listed. Councils have been given up to 10 possible outputs to report on for each service.  
- For both with higher cap and without higher cap scenarios (sheets 'Outputs NHC' and 'Outputs WHC') councils are to input the forecast outputs for services.
- Councils are encouraged to include as many relevant outputs as they deem necessary to measure the service.                        
- Councils may use the outputs reported on in the LGPRF and other outputs they measure for their internal purposes.
- Councils are encouraged to maintain consistent output measures for the purposes of the baseline information over time. Any changes in output measures submitted in the baseline information in the future will need to be explained to the Commission.        
- Populate column G with output measure for each service e.g. 'number of general waste bins collected'.                           
- Populate column H with the value associated with the output measure e.g. '400,000' bins collected.                           
</t>
    </r>
  </si>
  <si>
    <r>
      <rPr>
        <b/>
        <sz val="10"/>
        <rFont val="Verdana"/>
        <family val="2"/>
      </rPr>
      <t>No Higher Cap Scenario</t>
    </r>
    <r>
      <rPr>
        <sz val="10"/>
        <rFont val="Verdana"/>
        <family val="2"/>
      </rPr>
      <t xml:space="preserve">
- Budgeted total rates and charges should automatically appear in cell F109, based on the rates and charges revenue reported through the no higher cap scenario (in the Revenue NHC tab).
- Input the individual rates and charges council intends to budget for (out of the total rates and charges in F109), through cells F110 to F117. Note these are the rates and charges as defined for note 3 of the annual report.
- Input the forecast number of rateable properties as at 1 July 2016 in cell F119. Note, the Commission acknowledges that this figure will likely be the same figure councils use for the number of rateable properties as at 30 June 2016.
- The forecast capped average rates as at 1 July 2016-17 should automatically calculate in cell  F121.
- The forecast maximum capped average rates for the 2016-17 should automatically calculate in cell F122.
- The budgeted general rates and municipal charges, the base average rate and capped average rate in this 'No Higher Cap Scenario' section should align with the figures council use in its adopted budget for 2016-17, if they are </t>
    </r>
    <r>
      <rPr>
        <b/>
        <sz val="10"/>
        <rFont val="Verdana"/>
        <family val="2"/>
      </rPr>
      <t xml:space="preserve">not approved </t>
    </r>
    <r>
      <rPr>
        <sz val="10"/>
        <rFont val="Verdana"/>
        <family val="2"/>
      </rPr>
      <t xml:space="preserve">for a higher cap.
</t>
    </r>
  </si>
  <si>
    <r>
      <rPr>
        <b/>
        <sz val="10"/>
        <rFont val="Verdana"/>
        <family val="2"/>
      </rPr>
      <t>With Higher Cap Scenario</t>
    </r>
    <r>
      <rPr>
        <sz val="10"/>
        <rFont val="Verdana"/>
        <family val="2"/>
      </rPr>
      <t xml:space="preserve">
- Budgeted total rates and charges should automatically appear in cell F127, based on the rates and charges revenue reported through the with higher cap scenario (in the Revenue WHC tab).
- Input the individual rates and charges Council intends to budget for (out of the total rates and charges in F127), through cells F128 to F135. Note these are the rates and charges as defined for note 3 of the annual report.
- Input the number of forecast rateable properties as at 1 July 2016 in cell F137. Note, the Commission acknowledges that this figure will likely be the same figure councils use  for the number of rateable properties as at 30 June 2016.
- The forecast  capped average rate as at 1 July 2016-17 should automatically calculate in cell F139.
- The forecast maximum capped average rates for the 2016-17 should automatically calculate in cell F140.
- The total percentage increase in rates and charges per assessment that the council is applying for will be automatically calculated in cell F142.
- The required increase in the council's capped average rates above the rate cap will be automatically calculated in cell F143.
- The budgeted general rates and municipal charges, the base average rate and capped average rates in this 'With Higher Cap Scenario' section should align with the figures council use in its adopted budget for 2016-17, if they are </t>
    </r>
    <r>
      <rPr>
        <b/>
        <sz val="10"/>
        <rFont val="Verdana"/>
        <family val="2"/>
      </rPr>
      <t>approved</t>
    </r>
    <r>
      <rPr>
        <sz val="10"/>
        <rFont val="Verdana"/>
        <family val="2"/>
      </rPr>
      <t xml:space="preserve"> for a higher cap</t>
    </r>
  </si>
  <si>
    <t>Residential Properties</t>
  </si>
  <si>
    <t>Commercial Properties</t>
  </si>
  <si>
    <t>Industrial Properties</t>
  </si>
  <si>
    <t>Rural/Residential Vacant Land Properties Less Than 2 Hectares</t>
  </si>
  <si>
    <t>Farm Rate</t>
  </si>
  <si>
    <t xml:space="preserve">Non Farm Vacant Land </t>
  </si>
  <si>
    <t>Concessional Recreational Properties</t>
  </si>
  <si>
    <t>Evan King</t>
  </si>
  <si>
    <t>Director Corporate and Community Services</t>
  </si>
  <si>
    <t>03 53491105</t>
  </si>
  <si>
    <t>e.king@pyrenees.vic.gov.au</t>
  </si>
  <si>
    <t>Administration, operation, management and support relating to this function area</t>
  </si>
  <si>
    <t>Senior citizens centres, including public halls used principally as Senior Citizens Centres</t>
  </si>
  <si>
    <t>Grants Commission Allocation</t>
  </si>
  <si>
    <t>Mayor, Councillor, Chief Executive Officer allowances, salaries, credit cards and reimbursements for out-of-pocket expenses, travel, accommodation, meals ,conferences ,elections, related, insurance, maintenance of furniture and equipment in council chambers and reception areas, cleaning, lighting and heating of council chambers and reception areas other related to council chambers and reception areas</t>
  </si>
  <si>
    <t>Local laws and local laws enforcement, rangers, expenses and revenue (registrations and fines) associated with compliance of the Domestic Animals Act 1994, expenses and revenue associated with the compliance with Health Act 1958 and Food Act 1984,pounds, livestock control (straying livestock), litter, shopping trolley; health inspections; health licences, fees and registrations; eradication of vermin and pests</t>
  </si>
  <si>
    <t>Administration of rates &amp; charges;valuations;licenses &amp; permits; budgeting and accounting; payroll &amp; procurement programs; bank charges;insurance;audit fees; legal fees; materials account surplus/deficit; contributions to other public bodies</t>
  </si>
  <si>
    <t>Natural disaster relief; natural disaster restitution works</t>
  </si>
  <si>
    <t>Administration on behalf of other public bodies;on-costs;travel;accommodation, meals etc;conferences;public relations (advertising etc);MAV, Victorian Local Governance Association; other association membership fees; general headquarters human services; records management, customer services</t>
  </si>
  <si>
    <t>Play centres (without teachers); crèches and day nurseries including day care centres); home care (emergency housekeepers)</t>
  </si>
  <si>
    <t>Youth centres, activities; youth workers/advisers; migrant centres, services; neighbourhood houses; welfare administration and refuges; community bus hire</t>
  </si>
  <si>
    <t xml:space="preserve">Pre-school centres; preschool programs;kindergartens;play centres (teacher supervised); education administration and support; subsidiary services to education i.e. scholarships, grants </t>
  </si>
  <si>
    <t>Aged person’s units / disabled persons units; other residences</t>
  </si>
  <si>
    <t>Comprises in-home or community-based services for aged or disabled people living independently, including: home care; personal care; respite care; adult day centres (planned activity groups)ay programs; delivered meals on wheels; centre based meals; property maintenance; assessment and care management; information programs and sessions</t>
  </si>
  <si>
    <t>Golf courses; bowling greens; sports complexes (indoor) outdoor sporting complexes; swimming pools (exclude sports complexes); sporting clubs/sporting amenities; skate parks, BOX tracks; horse and dog facilities</t>
  </si>
  <si>
    <t>Parks, gardens, reserves land for public open spaces nature parks, zoos, fauna parks, flora parks bicycle tracks through parks and gardens pedestrian tracks through parks and gardens plant nurseries subdividers contributions</t>
  </si>
  <si>
    <t>Land Projects</t>
  </si>
  <si>
    <t>Infrastructure Roads -  Roads to Recovery Projects</t>
  </si>
  <si>
    <t>Infrastructure Roads -  Council Projects</t>
  </si>
  <si>
    <t>Recreational Projects</t>
  </si>
  <si>
    <t>Local Roads &amp; Bridges works</t>
  </si>
  <si>
    <t>Sports Grounds &amp; Facilities</t>
  </si>
  <si>
    <t>Business Undertakings (Property)</t>
  </si>
  <si>
    <t>Council local road renewal projects funded by federal government Roads to Recovery Program.</t>
  </si>
  <si>
    <t>Council local road renewal projects funded by Council's rate revenue. Includes annual resealing and resheeting program.</t>
  </si>
  <si>
    <t>General small recreation projects such as swimming pool upgrades etc.</t>
  </si>
  <si>
    <t>Development of residential land in Beaufort</t>
  </si>
  <si>
    <t>Redevelopment of Lexton Recreation Reserve facilities and other small recreation and culture related projects.</t>
  </si>
  <si>
    <t>Council general plant replacement program</t>
  </si>
  <si>
    <t>Council local road renewal projects pat funded by federal government Roads to Recovery Program.</t>
  </si>
  <si>
    <t>Road</t>
  </si>
  <si>
    <t>Bridge</t>
  </si>
  <si>
    <t>Inventory</t>
  </si>
  <si>
    <t>Building</t>
  </si>
  <si>
    <t>Plant</t>
  </si>
  <si>
    <t xml:space="preserve">Telecommunications and Caravan Park Improvements </t>
  </si>
  <si>
    <t>Tourism &amp; Area Promotion</t>
  </si>
  <si>
    <t>Include streetscape improvements in Landsborough and general community facility upgrades</t>
  </si>
  <si>
    <t>Community Amenities</t>
  </si>
  <si>
    <r>
      <rPr>
        <b/>
        <sz val="10"/>
        <rFont val="Verdana"/>
        <family val="2"/>
      </rPr>
      <t>BUDGET SCENARIOS - ASSETS AND CAPITAL WORKS  </t>
    </r>
    <r>
      <rPr>
        <sz val="10"/>
        <rFont val="Verdana"/>
        <family val="2"/>
      </rPr>
      <t xml:space="preserve"> 
</t>
    </r>
    <r>
      <rPr>
        <b/>
        <sz val="10"/>
        <rFont val="Verdana"/>
        <family val="2"/>
      </rPr>
      <t xml:space="preserve">Assets and Capital Works sheets   </t>
    </r>
    <r>
      <rPr>
        <sz val="10"/>
        <rFont val="Verdana"/>
        <family val="2"/>
      </rPr>
      <t xml:space="preserve">
- Insert the 10 major capital projects the council undertook (these should be ranked by the highest capital costs).
- If the top 10 capital projects do not represent at least 50% of capital costs, additional rows showing capital projects should be inserted (from row 62 onwards), until at least 50% of capital works are reported on. 
- Give a description of the capital projects in 'Brief description of capital works' section.   
- List the related service(s) to the capital project. That is, the service(s) most likely to benefit from the capital project. Note that councils can select up to five services that were reported in the services sheet. This is indicative information only. 
- Give percentage breakdowns of the expenditure for each capital project under the asset categories property, plant and equipment and infrastructure in columns K, L and M. Note, the percentages allocated to these 3 asset categories above should sum to 100%.       
- Asset categories are the same as those reported on in the capital works statement in annual reports.  
- the percentages of the capital works apportioned amongst the three asset categories should add up to 100%.
- Input new asset expenditure of the capital works in columns N.     
- Input asset renewal expenditure of the capital works in columns O.  
- Input asset expansion expenditure of the capital works in columns P.
- Input asset upgrade expenditure of the capital works in columns Q.  
- List the funding and financing sources and the value of each source that provided for the capital works in columns S and T.  
- Allocate council's total assets by the asset subcategory from H70 to H92.
- Insert the percentage of assets in each asset subcategory that are past their renewal intervention level in I70 to I92.
           - We understand that councils may not have this data for all categories, in this 
             case note unavailable data with 'na'.  
           - We also acknowledge that councils will have differing asset intervention  
             policies, so intervention level information among councils may be inconsistent. 
- Allocate the capital works expenditure for the given period into the new, renewal, expansion and upgrade sections from N70 and Q70 to N92 and Q92. 
- Allocate the depreciation in the reporting year for each asset subcategory from S70 to S92. 
                       </t>
    </r>
  </si>
  <si>
    <r>
      <rPr>
        <b/>
        <sz val="10"/>
        <rFont val="Verdana"/>
        <family val="2"/>
      </rPr>
      <t>Base scenario</t>
    </r>
    <r>
      <rPr>
        <sz val="10"/>
        <rFont val="Verdana"/>
        <family val="2"/>
      </rPr>
      <t xml:space="preserve">
- Input the total value of land by assessment types as at 1 July 2015 from D27 to E41. 
- Input forecast total value of land by rateable assessment as at 30 June 2016 from E44 to E58.
- Input the rates in the dollar for each rateable assessment type which were set in the 2015-16 adopted budget i cells E61 to E75.
- Annualised supplementary general rates in cells E83 to E98 should automatically update. However, some supplementary revenue may need to be calculated manually by the council and these can be input directly into E83 to E98 where relevant(for example rating agreements or those general rates revenue with no applicable rate in the dollar).
- Input the 2015-16 municipal charge in cell E77. 
- Input the number of rateable properties in the municipality at 1 July 2015 in cell E79, and the forecast number of rateable properties in the municipality for 30 June 2016 cell E80. Annualised supplementary municipal charges revenue should automatically calculate in E100.
- The base average rate for the council should automatically calculate in cell E103.
</t>
    </r>
  </si>
  <si>
    <t>Base Summary 2015-16</t>
  </si>
  <si>
    <t>Expenditure - WHC</t>
  </si>
  <si>
    <t>Instructions sheet (print friendly)</t>
  </si>
  <si>
    <r>
      <rPr>
        <b/>
        <sz val="10"/>
        <rFont val="Verdana"/>
        <family val="2"/>
      </rPr>
      <t>BASE YEAR (2015-16) INFORMATION</t>
    </r>
    <r>
      <rPr>
        <sz val="10"/>
        <rFont val="Verdana"/>
        <family val="2"/>
      </rPr>
      <t xml:space="preserve">
- The base year sheets collect information on council services, revenue, expenditure and assets on 2015-16 forecast actuals.
- Councils have been presented with two options in preparing this base year (2015-16 year) information.
        -  summary information can be provided in the Base Summary 2015-16 sheet
        -  the comprehensive set of information can be provided through the 'Revenue -
           Base - OPTIONAL' sheet, 'Expenditure - Base - OPTIONAL' sheet and 'Assets - Base 
           - OPTIONAL' sheet.
- The base summary 2015-16 is offered to councils who may not have the time or capacity to complete the full information sets. Councils are encouraged to provide as much information as possible, as this will give the Commission a greater information base to assess applications for a higher cap.
</t>
    </r>
    <r>
      <rPr>
        <b/>
        <sz val="10"/>
        <rFont val="Verdana"/>
        <family val="2"/>
      </rPr>
      <t xml:space="preserve">
Base Summary 2015-16 Sheet </t>
    </r>
    <r>
      <rPr>
        <sz val="10"/>
        <rFont val="Verdana"/>
        <family val="2"/>
      </rPr>
      <t>    
- This sheet is designed to give the Commission a snapshot of councils' services, and its 2015-16 forecast actual revenue, expenditure (by service) and assets. 
- Councils are to report information through the baseline information template primarily by services.
- List council's services in cells E11 to E150.
- The Commission encourages councils to report on the services they have identified and reported on as part of their 2015-16 budget (</t>
    </r>
    <r>
      <rPr>
        <i/>
        <sz val="10"/>
        <rFont val="Verdana"/>
        <family val="2"/>
      </rPr>
      <t>Local Government Act 1989</t>
    </r>
    <r>
      <rPr>
        <sz val="10"/>
        <rFont val="Verdana"/>
        <family val="2"/>
      </rPr>
      <t xml:space="preserve">, section 127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maintained, home and community care etc.   
- Internal services relate to councils' internal functions e.g. payroll, human resource management, information technology services etc.  
 - Mixed services relate to those that may have a combination of both internal and external services.   
 - Provide a brief description of the service in column G.   
 - In column H, provide the total revenue excluding rates and charges received from each service. (This page aims to show a council's revenues and expenditures by service, before rates and charges are used to balance shortfalls).
- Total forecast actual rates and charges are to be input into cell J152.
- Where councils can not allocate all revenue by service, input the remaining revenue into 'other' H151. Councils should endeavour to allocate all revenues by service where possible.
- In column I, provide the total expenditure allocated for each service.  
- Where councils can not allocate all expenditure by service, input the remaining expenditure into 'other' I151. Councils should endeavour to allocate all expenditure by service where possible.                                                                                                                          - Councils are to input forecast actual capital works information in to the cells N11 to N14.
</t>
    </r>
  </si>
  <si>
    <r>
      <rPr>
        <b/>
        <sz val="10"/>
        <rFont val="Verdana"/>
        <family val="2"/>
      </rPr>
      <t xml:space="preserve">BUDGET YEAR (2016-17) SCENARIOS </t>
    </r>
    <r>
      <rPr>
        <sz val="10"/>
        <rFont val="Verdana"/>
        <family val="2"/>
      </rPr>
      <t xml:space="preserve">
</t>
    </r>
    <r>
      <rPr>
        <b/>
        <sz val="10"/>
        <rFont val="Verdana"/>
        <family val="2"/>
      </rPr>
      <t xml:space="preserve">
Services sheets    </t>
    </r>
    <r>
      <rPr>
        <sz val="10"/>
        <rFont val="Verdana"/>
        <family val="2"/>
      </rPr>
      <t xml:space="preserve">
- List council services in cells E10 to E149.
- The Commission encourages councils to report on the services they have identified and reported on as part of their 2015-16 budget (</t>
    </r>
    <r>
      <rPr>
        <i/>
        <sz val="10"/>
        <rFont val="Verdana"/>
        <family val="2"/>
      </rPr>
      <t>Local Government Act 1989</t>
    </r>
    <r>
      <rPr>
        <sz val="10"/>
        <rFont val="Verdana"/>
        <family val="2"/>
      </rPr>
      <t xml:space="preserve">, section 127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maintainence, home and community care, etc.   
- Internal services relate to council internal functions e.g. payroll, human resource management, information technology services, etc.  
- Mixed services relate to those that may have a combination of both internal and external services.   
- Provide a brief description of the service in column G.   
- Populate column H 'Staff no's to support the service (FTE)' with the total number of full time equivalent staff dedicated to a particular service. Councils should use the same means of calculating FTE as when the council reported on the local government performance reporting framework (LGPRF).
</t>
    </r>
  </si>
  <si>
    <r>
      <rPr>
        <b/>
        <sz val="10"/>
        <rFont val="Verdana"/>
        <family val="2"/>
      </rPr>
      <t>BASE YEAR (2015-16) INFORMATION</t>
    </r>
    <r>
      <rPr>
        <sz val="10"/>
        <rFont val="Verdana"/>
        <family val="2"/>
      </rPr>
      <t xml:space="preserve">
- The base year sheets collect information on council services, revenue, expenditure and assets on 2015-16 forecast actuals.
- Councils have been presented with two options in preparing this base year (2015-16 year) information.
        -  summary information can be provided in the Base Summary 2015-16 sheet
        -  the comprehensive set of information can be provided through the 'Revenue -
           Base - OPTIONAL' sheet, 'Expenditure - Base - OPTIONAL' sheet and 'Assets - Base 
           - OPTIONAL' sheet.
- The base summary 2015-16 is offered to councils who may not have the time or capacity to complete the full information sets. Councils are encouraged to provide as much information as possible, as this will give the Commission a greater information base to assess applications for a higher cap.
</t>
    </r>
    <r>
      <rPr>
        <b/>
        <sz val="10"/>
        <rFont val="Verdana"/>
        <family val="2"/>
      </rPr>
      <t xml:space="preserve">
Base Summary 2015-16 Sheet </t>
    </r>
    <r>
      <rPr>
        <sz val="10"/>
        <rFont val="Verdana"/>
        <family val="2"/>
      </rPr>
      <t>    
- This sheet is designed to give the Commission a snapshot of councils' services, and its 2015-16 forecast actual revenue, expenditure (by service) and assets. 
- Councils are to report information through the baseline information template primarily by services.
- List council's services in cells E11 to E150.
- The Commission encourages councils to report on the services they have identified and reported on as part of their 2015-16 budget (</t>
    </r>
    <r>
      <rPr>
        <i/>
        <sz val="10"/>
        <rFont val="Verdana"/>
        <family val="2"/>
      </rPr>
      <t>Local Government Act 1989, section 127</t>
    </r>
    <r>
      <rPr>
        <sz val="10"/>
        <rFont val="Verdana"/>
        <family val="2"/>
      </rPr>
      <t xml:space="preserve"> (2b) requirement), for the  purposes of this template. Councils may report on services other ways if they wish, which may be by council department, cost centre or by the services identified through the data return to the Victorian Grants Commission.
- Space has been provided for councils to list up to 140 services.
- For each service, select whether it is 'internal', 'external' or 'mixed' (explained below) in column F. This aims to capture who the service is provided for. This is for indicative information only.   
- External services relate to the services with outputs to the community users e.g. waste services, park maintained, home and community care etc.   
- Internal services relate to councils' internal functions e.g. payroll, human resource management, information technology services etc.  
 - Mixed services relate to those that may have a combination of both internal and external services.   
 - Provide a brief description of the service in column G.   
 - In column H, provide the total revenue excluding rates and charges received from each service. (This page aims to show a council's revenues and expenditures by service, before rates and charges are used to balance shortfalls).
- Total forecast actual rates and charges are to be input into cell J152.
- Where councils can not allocate all revenue by service, input the remaining revenue into 'other' H151. Councils should endeavour to allocate all revenues by service where possible.
- In column I, provide the total expenditure allocated for each service.  
- Where councils can not allocate all expenditure by service, input the remaining expenditure into 'other' I151. Councils should endeavour to allocate all expenditure by service where possible.                                                                                                                          - Councils are to input forecast actual capital works information in to the cells N11 to N14.
</t>
    </r>
  </si>
  <si>
    <r>
      <rPr>
        <b/>
        <sz val="10"/>
        <rFont val="Verdana"/>
        <family val="2"/>
      </rPr>
      <t xml:space="preserve">BUDGET SCENARIOS - FINANCIALS   </t>
    </r>
    <r>
      <rPr>
        <sz val="10"/>
        <rFont val="Verdana"/>
        <family val="2"/>
      </rPr>
      <t xml:space="preserve">
</t>
    </r>
    <r>
      <rPr>
        <b/>
        <sz val="10"/>
        <rFont val="Verdana"/>
        <family val="2"/>
      </rPr>
      <t xml:space="preserve">
Revenue sheets   </t>
    </r>
    <r>
      <rPr>
        <sz val="10"/>
        <rFont val="Verdana"/>
        <family val="2"/>
      </rPr>
      <t xml:space="preserve">                                          
- For both 'Revenue NHC' and 'Revenue WHC', councils are to report the budget revenues by service for each scenario.
- Services will be carried over from those listed on the services sheet.
- For each service, populate the revenue columns: H to Q. 
- All revenue categories are to be reported on as per the annual report comprehensive income statement except for grants. 
- Other income in column Q captures the smaller revenue items to be reported on in the annual report including:   
              - Net gain/(loss) on disposal of property, infrastructure, plant and  
                equipment  
              - Fair value adjustments for investment property  
              - Share of net profits/(losses) of associates and joint ventures, and   
              - Other income.                                            
- Grants are to be reported on per Federal/State government recurrent/non recurrent categorisation (the same as the Victoria Grants Commission data request).                
-  Total rates and charges is to be placed in cell R153.  
- Where councils can not allocate all revenue by service, input the remaining revenue in the 'other' row through H152 to Q152. These unallocated revenues will have to be described in more detail through schedule 1. Name the revenue item(s) that can't be allocated by service from E161 to E173 and the value of the revenue item(s) from F161 to F173. Ensure that the F178 shows 'OK', which will show any difference between the other revenues reported in F174 and the other revenue in S152. 
- Councils should endeavour to allocate all revenues by service where possible
</t>
    </r>
    <r>
      <rPr>
        <b/>
        <sz val="10"/>
        <rFont val="Verdana"/>
        <family val="2"/>
      </rPr>
      <t xml:space="preserve">Expenditure sheets </t>
    </r>
    <r>
      <rPr>
        <sz val="10"/>
        <rFont val="Verdana"/>
        <family val="2"/>
      </rPr>
      <t xml:space="preserve">
- For both 'Expenditure NHC' and 'Expenditure WHC', councils are to report what the budget expenditures by service for each scenario.
- Services will be carried over from those listed on the services sheet.  
- For each service, populate the expenditure columns H to K using the annual report definitions:  
               - Employee costs   
               - Materials, services  
               - Depreciation and amortisation   
               - 'Other expenses' include the other smaller expenditure items to be  
                  reported in annual reported including:   
                                 - borrowing costs  
                                 - bad and doubt fall debts, and  
                                 - other expenses.
- Where councils can not allocate all expenditure by service, input the remaining expenditure in the 'other' row through H151 to K151. These unallocated expenditures will have to be described in more detail through schedule 1. Name the expenditure item(s) that can't be allocated by service from E160 to E172 and the value of the revenue item(s) from F160 to F172. Ensure that the F177 shows 'OK', which will show any difference between the other revenues reported in cell F173 and the other revenue in R153.
- Councils should endeavour to allocate all revenues by service where possible.
</t>
    </r>
  </si>
  <si>
    <r>
      <rPr>
        <b/>
        <sz val="10"/>
        <rFont val="Verdana"/>
        <family val="2"/>
      </rPr>
      <t xml:space="preserve">BUDGET SCENARIOS - FINANCIALS   </t>
    </r>
    <r>
      <rPr>
        <sz val="10"/>
        <rFont val="Verdana"/>
        <family val="2"/>
      </rPr>
      <t xml:space="preserve">
</t>
    </r>
    <r>
      <rPr>
        <b/>
        <sz val="10"/>
        <rFont val="Verdana"/>
        <family val="2"/>
      </rPr>
      <t xml:space="preserve">
Revenue sheets   </t>
    </r>
    <r>
      <rPr>
        <sz val="10"/>
        <rFont val="Verdana"/>
        <family val="2"/>
      </rPr>
      <t xml:space="preserve">                                          
- For both 'Revenue NHC' and 'Revenue WHC', councils are to report the budget revenues by service for each scenario.
- Services will be carried over from those listed on the services sheet.
- For each service, populate the revenue columns: H to Q. 
- All revenue categories are to be reported on as per the annual report comprehensive income statement except for grants. 
- Other income in column Q captures the smaller revenue items to be reported on in the annual report including:   
              - Net gain/(loss) on disposal of property, infrastructure, plant and  
                equipment  
              - Fair value adjustments for investment property  
              - Share of net profits/(losses) of associates and joint ventures, and   
              - Other income.                                            
- Grants are to be reported on per Federal/State Government recurrent/non recurrent categorisation (the same as the Victorian Grants Commission data request).                
-  Total rates and charges is to be placed in cell R153.  
- Where councils can not allocate all revenue by service, input the remaining revenue in the 'other' row through H152 to Q152. These unallocated revenues will have to be described in more detail through schedule 1. Name the revenue item(s) that can't be allocated by service from E161 to E173 and the value of the revenue item(s) from F161 to F173. Ensure that the F178 shows 'OK', which will show any difference between the other revenues reported in F174 and the other revenue in S152. 
- Councils should endeavour to allocate all revenues by service where possible
</t>
    </r>
    <r>
      <rPr>
        <b/>
        <sz val="10"/>
        <rFont val="Verdana"/>
        <family val="2"/>
      </rPr>
      <t xml:space="preserve">Expenditure sheets </t>
    </r>
    <r>
      <rPr>
        <sz val="10"/>
        <rFont val="Verdana"/>
        <family val="2"/>
      </rPr>
      <t xml:space="preserve">
- For both 'Expenditure NHC' and 'Expenditure WHC', councils are to report what the budget expenditures by service for each scenario.
- Services will be carried over from those listed on the services sheet.  
- For each service, populate the expenditure columns H to K using the annual report definitions:  
               - Employee costs   
               - Materials, services  
               - Depreciation and amortisation   
               - 'Other expenses' include the other smaller expenditure items to be  
                  reported in annual reported including:   
                                 - borrowing costs  
                                 - bad and doubt fall debts, and  
                                 - other expenses
- Where councils can not allocate all expenditure by service, input the remaining expenditure in the 'other' row through H151 to K151. These unallocated expenditures will have to be described in more detail through schedule 1. Name the expenditure item(s) that can't be allocated by service from E160 to E172 and the value of the revenue item(s) from F160 to F172. Ensure that the F177 shows 'OK', which will show any difference between the other revenues reported in cell F173 and the other revenue in R153.
- Councils should endeavour to allocate all revenues by service where possible.
</t>
    </r>
  </si>
  <si>
    <r>
      <rPr>
        <b/>
        <sz val="10"/>
        <rFont val="Verdana"/>
        <family val="2"/>
      </rPr>
      <t>CALCULATING THE HIGHER CAP  </t>
    </r>
    <r>
      <rPr>
        <sz val="10"/>
        <rFont val="Verdana"/>
        <family val="2"/>
      </rPr>
      <t xml:space="preserve">
</t>
    </r>
    <r>
      <rPr>
        <b/>
        <sz val="10"/>
        <rFont val="Verdana"/>
        <family val="2"/>
      </rPr>
      <t xml:space="preserve"> Calculating the Higher Cap sheet   </t>
    </r>
    <r>
      <rPr>
        <sz val="10"/>
        <rFont val="Verdana"/>
        <family val="2"/>
      </rPr>
      <t xml:space="preserve">
- This sheet aids councils to determine the percentage rate increase they require for the capped year. It will also provide the Commission with the information necessary to monitor council compliance with the higher cap, where a higher cap is approved.
- Councils should refer to chapter 2 of the Commission's Guidance for Councils 2016-17, for detailed information on how to apply the rate cap, and how to calculate the base average rate and capped average rate.
- Councils are to input the general rates and charges budgeted for in the 2015-16 adopted budget from E10 and E17. Note these are the rates and charges as defined for note 3 of the annual report.
- Input the average rate cap set by the Minister for Local Government that is applicable to the council into cell F22. Ensure the rate cap is written as a percentage e.g. if it is a 2.85 per cent rate cap, then input '2.8%' or '0.0285'.
The following sections are split into three areas: 
       1. Base year - This section is used to help calculate the base average rate.
       2. No higher cap scenario - this section calculates the capped average rate based on 
           the no higher cap scenario proposed through the NHC spreadsheets through 
           the template.
       3. With higher cap scenario - this section calculates the capped average rate based on 
           the with higher cap scenario proposed through the WHC spreadsheets through 
           the template.
- Only blue cells need to have data input into them (grey and white cells either have no information in them or have hardcoded formula that will automatically update). 
</t>
    </r>
  </si>
  <si>
    <r>
      <rPr>
        <b/>
        <sz val="10"/>
        <rFont val="Verdana"/>
        <family val="2"/>
      </rPr>
      <t>CALCULATING THE HIGHER CAP  </t>
    </r>
    <r>
      <rPr>
        <sz val="10"/>
        <rFont val="Verdana"/>
        <family val="2"/>
      </rPr>
      <t xml:space="preserve">
</t>
    </r>
    <r>
      <rPr>
        <b/>
        <sz val="10"/>
        <rFont val="Verdana"/>
        <family val="2"/>
      </rPr>
      <t xml:space="preserve"> Calculating the Higher Cap sheet   </t>
    </r>
    <r>
      <rPr>
        <sz val="10"/>
        <rFont val="Verdana"/>
        <family val="2"/>
      </rPr>
      <t xml:space="preserve">
- This sheet aids councils to determine the percentage rate increase they require for the capped year. It will also provide the Commission with the information necessary to monitor council compliance with the higher cap, where a higher cap is approved.
- Councils should refer to chapter 2 of the Commission's Guidance for Councils 2016-17, for detailed information on how to apply the rate cap, and how to calculate the base average rate and capped average rate.
- Councils are to input the general rates and charges budgeted for in the 2015-16 adopted budget from E10 and E17. Note these are the rates and charges as defined for note 3 of the annual report.
- Input the average rate cap set by the Minister for Local Governmentthat is applicable to the council into cell F22. Ensure the rate cap is written as a percentage e.g. if it is a 2.85 per cent rate cap, then input '2.8%' or '0.0285'.
The following sections are split into three areas: 
       1. Base year - This section is used to help calculate the base average rate.
       2. No higher cap scenario - this section calculates the capped average rate based on 
           the no higher cap scenario proposed through the NHC spreadsheets through 
           the template.
       3. With higher cap scenario - this section calculates the capped average rate based on 
           the with higher cap scenario proposed through the WHC spreadsheets through 
           the template.
- Only blue cells need to have data input into them (grey and white cells either have no information in them or have hardcoded formula that will automatically update). 
</t>
    </r>
  </si>
  <si>
    <t>I confirm that this is public data, and that I have no objection to the Essential Services Commission using and publishing this data for the purposes of the Fair Go Rates System.</t>
  </si>
  <si>
    <t>Annual Baseline Information  2015-16</t>
  </si>
  <si>
    <t>Contact information</t>
  </si>
  <si>
    <t>Main Council Contact Information</t>
  </si>
  <si>
    <t>Contact Name</t>
  </si>
  <si>
    <t>Title</t>
  </si>
  <si>
    <t>Phone number</t>
  </si>
  <si>
    <t>Email</t>
  </si>
  <si>
    <t>Council contact</t>
  </si>
  <si>
    <t>Council Contact</t>
  </si>
  <si>
    <r>
      <t xml:space="preserve">- Only councils seeking a higher cap should complete this template </t>
    </r>
    <r>
      <rPr>
        <sz val="10"/>
        <rFont val="Verdana"/>
        <family val="2"/>
      </rPr>
      <t xml:space="preserve">
- For information on why the Commission requires councils applying for a higher cap to complete this template, refer to the Commission's Guidance for Councils 2016-17 section 4.3.
- Before starting, ensure you have selected your council in the above blue drop down box &lt;[Select council]&gt;.
- In this Budget Baseline Information template, councils are expected to input service, revenue, expenditure and asset information for:
        - 2015-16 forecast actuals - for the base year (blue work sheet tabs),
        - 2016-17 budget figures - for the capped year based on two scenarios:
                 - with a higher cap approved (green worksheet tabs) - abbreviated to 'WHC',
                 - with no higher cap (red worksheet tabs) - abbreviated to 'NHC'.
- Councils have the option of completing the full set of information requirements for the base year, or at a minimum, a summarised set of information. The Commission encourages councils to complete the full set of information as this will give the Commission a greater base of information to assess applications for a higher cap. More information on this is provided in the instructions below.
- Councils are also required to complete the 'calculating the higher cap' tab (orange worksheet tab), which will show what higher cap percentage the Council wishes to apply for.
- Instructions have been drafted in this 'Instructions' sheet for each worksheet. A print friendly version of the instructions can be found at the end of the template.
- The certification statement, which is attached at the end of the template, is to be signed, scanned and returned with completed copies of the template.                                               - Ensure the council contact details at the end of the template are complete.
- If you have any feedback or questions on the baseline template, please email them to: </t>
    </r>
    <r>
      <rPr>
        <b/>
        <sz val="10"/>
        <rFont val="Verdana"/>
        <family val="2"/>
      </rPr>
      <t xml:space="preserve">localgovernment@esc.vic.gov.au </t>
    </r>
    <r>
      <rPr>
        <sz val="10"/>
        <rFont val="Verdana"/>
        <family val="2"/>
      </rPr>
      <t xml:space="preserve">  
Alternatively, you can contact Liam Jackson on 03 9032 1300 to discuss any questions. </t>
    </r>
  </si>
  <si>
    <r>
      <t xml:space="preserve">- Only councils seeking a higher cap should complete this template </t>
    </r>
    <r>
      <rPr>
        <sz val="10"/>
        <rFont val="Verdana"/>
        <family val="2"/>
      </rPr>
      <t xml:space="preserve">
- For information on why the Commission requires councils applying for a higher cap to complete this template, refer to the Commission's Guidance for Councils 2016-17 section 4.3.
- Before starting, ensure you have selected your council in the above blue drop down box &lt;[Select council]&gt;.
- In this Budget Baseline Information template, councils are expected to input service, revenue, expenditure and asset information for:
        - 2015-16 forecast actuals - for the base year (blue work sheet tabs),
        - 2016-17 budget figures - for the capped year based on two scenarios:
                 - with a higher cap approved (green worksheet tabs) - abbreviated to 'WHC',
                 - with no higher cap (red worksheet tabs) - abbreviated to 'NHC'.
- Councils have the option of completing the full set of information requirements for the base year, or at a minimum, a summarised set of information. The Commission encourages councils to complete the full set of information as this will give the Commission a greater base of information to assess applications for a higher cap. More information on this is provided in the instructions below.
- Councils are also required to complete the 'calculating the higher cap' tab (orange worksheet tab), which will show what higher cap percentage the Council wishes to apply for.
- Instructions have been drafted in this 'Instructions' sheet for each worksheet. A print friendly version of the instructions can be found at the end of the template.                         - Please ensure the Council contact details at the end of the template are completed.
- The certification statement, which is attached at the end of the template, is to be signed, scanned and returned with completed copies of the template.
- If you have any feedback or questions on the baseline template, please email them to: </t>
    </r>
    <r>
      <rPr>
        <b/>
        <sz val="10"/>
        <rFont val="Verdana"/>
        <family val="2"/>
      </rPr>
      <t xml:space="preserve">localgovernment@esc.vic.gov.au </t>
    </r>
    <r>
      <rPr>
        <sz val="10"/>
        <rFont val="Verdana"/>
        <family val="2"/>
      </rPr>
      <t xml:space="preserve">  
Alternatively, you can contact Liam Jackson on 03 9032 1300 to discuss any questions. 
</t>
    </r>
  </si>
  <si>
    <t>Instructions (print friendly)</t>
  </si>
  <si>
    <t>I certify that I have reviewed this completed Budget Baseline Information template, and understand that it will be used by the Essential Services Commission for the Fair Go Rates System.</t>
  </si>
  <si>
    <t>I confirm that this data represents fairly the forecast financial transactions and position of our council for the period specified and that the forecasts are made on reasonable grounds.</t>
  </si>
  <si>
    <t>Public Order and Safety</t>
  </si>
  <si>
    <t xml:space="preserve"> </t>
  </si>
  <si>
    <t>Cost of outdoor aquatic facilities</t>
  </si>
  <si>
    <t>[Direct cost of outdoor aquatic facilities less income received / Number of visits to outdoor aquatic facilities]</t>
  </si>
  <si>
    <t>Utilisation</t>
  </si>
  <si>
    <t>Utilisation of aquatic facilities</t>
  </si>
  <si>
    <t>[Number of visits to aquatic facilities / Municipal population]</t>
  </si>
  <si>
    <t>Animal Management</t>
  </si>
  <si>
    <t>Service standard</t>
  </si>
  <si>
    <t>Animals reclaimed</t>
  </si>
  <si>
    <t>[Number of animals reclaimed / Number of animals collected] x100</t>
  </si>
  <si>
    <t>Service cost</t>
  </si>
  <si>
    <t>Cost of animal management service</t>
  </si>
  <si>
    <t>[Direct cost of the animal management service / Number of registered animals]</t>
  </si>
  <si>
    <t>Governance</t>
  </si>
  <si>
    <t>Transparency</t>
  </si>
  <si>
    <t>Council decisions made at meetings closed to the public</t>
  </si>
  <si>
    <t>[Number of Council resolutions made at ordinary or special meetings of Council, or at meetings of a special committee consisting only of Councillors, closed to the public / Number of Council resolutions made at ordinary or special meetings of Council or at meetings of a special committee consisting only of Councillors ] x100</t>
  </si>
  <si>
    <t>Consultation and engagement</t>
  </si>
  <si>
    <t>Satisfaction with community consultation and engagement</t>
  </si>
  <si>
    <t xml:space="preserve">Community satisfaction rating out of 100 with how Council has performed on community consultation and engagement </t>
  </si>
  <si>
    <t>Cost of governance</t>
  </si>
  <si>
    <t>[Direct cost of the governance service / Number of Councillors elected at the last Council general election]</t>
  </si>
  <si>
    <t>Home and Community Care (HACC)</t>
  </si>
  <si>
    <t>Participation</t>
  </si>
  <si>
    <t>Participation in HACC service</t>
  </si>
  <si>
    <t>[Number of people that received a HACC service / Municipal target population for HACC services] x100</t>
  </si>
  <si>
    <t>Libraries</t>
  </si>
  <si>
    <t>Library collection usage</t>
  </si>
  <si>
    <t>[Number of library collection item loans / Number of library collection items]</t>
  </si>
  <si>
    <t>Resource standard</t>
  </si>
  <si>
    <t>Standard of library collection</t>
  </si>
  <si>
    <t xml:space="preserve">[Number of library collection items purchased in the last 5 years / Number of library collection items] x100 </t>
  </si>
  <si>
    <t>Cost of library service</t>
  </si>
  <si>
    <t>[Direct cost of the library service / Number of visits]</t>
  </si>
  <si>
    <t>Maternal and Child Health (MCH)</t>
  </si>
  <si>
    <t>Participation in the MCH service</t>
  </si>
  <si>
    <t>[Number of children who attend the MCH service at least once (in the year) / Number of children enrolled in the MCH service] x100</t>
  </si>
  <si>
    <t>Participation in the MCH service by Aboriginal children</t>
  </si>
  <si>
    <t>[Number of Aboriginal children who attend the MCH service at least once (in the year) / Number of Aboriginal children enrolled in the MCH service] x100</t>
  </si>
  <si>
    <t>Cost of sealed local road reconstruction</t>
  </si>
  <si>
    <t>[Direct cost of sealed local road reconstruction / Square metres of sealed local roads reconstructed]</t>
  </si>
  <si>
    <t>Service Cost</t>
  </si>
  <si>
    <t>Cost of sealed local road resealing</t>
  </si>
  <si>
    <t>[Direct cost of sealed local road resealing / Square metres of sealed local roads resealed]</t>
  </si>
  <si>
    <t>Statutory Planning</t>
  </si>
  <si>
    <t>Planning applications decided within 60 days</t>
  </si>
  <si>
    <t>[Number of planning application decisions made within 60 days / Number of planning application decisions made] x100</t>
  </si>
  <si>
    <t>Cost of statutory planning service</t>
  </si>
  <si>
    <t>[Direct cost of the statutory planning service / Number of planning applications received]</t>
  </si>
  <si>
    <t>Waste Collection</t>
  </si>
  <si>
    <t>Kerbside collection bins missed</t>
  </si>
  <si>
    <t>[Number of kerbside garbage and recycling collection bins missed / Number of scheduled kerbside garbage and recycling collection bin lifts] x10,000</t>
  </si>
  <si>
    <t>Cost of kerbside garbage bin collection service</t>
  </si>
  <si>
    <t>[Direct cost of the kerbside garbage bin collection service / Number of kerbside garbage collection bins]</t>
  </si>
  <si>
    <t>Cost of kerbside recyclables collection service</t>
  </si>
  <si>
    <t>[Direct cost of the kerbside recyclables bin collection service / Number of kerbside recyclables collection bins]</t>
  </si>
  <si>
    <t>Waste diversion</t>
  </si>
  <si>
    <t>Kerbside collection waste diverted from landfill</t>
  </si>
  <si>
    <t>[Weight of recyclables and green organics collected from kerbside bins / Weight of garbage, recyclables and green organics collected from kerbside bins] x100</t>
  </si>
  <si>
    <t>Pyrenees Shire Council</t>
  </si>
  <si>
    <t>Library Books</t>
  </si>
  <si>
    <t>Council Operations</t>
  </si>
  <si>
    <t>Financial &amp; Fiscal Affairs</t>
  </si>
  <si>
    <t>Natural Disaster Relief</t>
  </si>
  <si>
    <t>General Operations</t>
  </si>
  <si>
    <t>General Administration</t>
  </si>
  <si>
    <t>Families &amp; Children</t>
  </si>
  <si>
    <t>Community Health</t>
  </si>
  <si>
    <t>Community Welfare Services</t>
  </si>
  <si>
    <t>Education</t>
  </si>
  <si>
    <t>Community Housing</t>
  </si>
  <si>
    <t>Administration</t>
  </si>
  <si>
    <t>Residential Care Services</t>
  </si>
  <si>
    <t>Community Care Services</t>
  </si>
  <si>
    <t>Facilities</t>
  </si>
  <si>
    <t>Parks &amp; Reserves</t>
  </si>
  <si>
    <t>Waterways, Lakes &amp; Beaches</t>
  </si>
  <si>
    <t>Art Galleries</t>
  </si>
  <si>
    <t>Museums and Cultural Heritage</t>
  </si>
  <si>
    <t>Performing Arts Centres</t>
  </si>
  <si>
    <t>Public Centres &amp; Halls</t>
  </si>
  <si>
    <t>Programs</t>
  </si>
  <si>
    <t>Residential - General Waste</t>
  </si>
  <si>
    <t>Residential - Recycled Waste</t>
  </si>
  <si>
    <t>Commercial Waste Disposal</t>
  </si>
  <si>
    <t>Footpaths</t>
  </si>
  <si>
    <t>Kerbs &amp; Channels</t>
  </si>
  <si>
    <t>Traffic Control</t>
  </si>
  <si>
    <t>Parking Fines</t>
  </si>
  <si>
    <t>Parking Facilities</t>
  </si>
  <si>
    <t>Street Enhancements</t>
  </si>
  <si>
    <t>Street Lighting</t>
  </si>
  <si>
    <t>Street Cleaning</t>
  </si>
  <si>
    <t>Protection of Biodiversity &amp; Habitat</t>
  </si>
  <si>
    <t>Fire Protection</t>
  </si>
  <si>
    <t>Agricultural Services</t>
  </si>
  <si>
    <t>Sewerage</t>
  </si>
  <si>
    <t>Waste Water Management</t>
  </si>
  <si>
    <t>Decontamination of Soil</t>
  </si>
  <si>
    <t>Community Development &amp; Planning</t>
  </si>
  <si>
    <t>Building Control</t>
  </si>
  <si>
    <t>Air Transport</t>
  </si>
  <si>
    <t>Markets &amp; Saleyards</t>
  </si>
  <si>
    <t>Economic Affairs</t>
  </si>
  <si>
    <t>Main Roads &amp; Bridges (State Roads)</t>
  </si>
  <si>
    <t>National Highway System (Federal Roads)</t>
  </si>
  <si>
    <t>Rates &amp; Charges (should equal VGC2 - 04999)</t>
  </si>
  <si>
    <t xml:space="preserve">    - General Purpose Grants</t>
  </si>
  <si>
    <t xml:space="preserve">    - Local Roads Funding</t>
  </si>
  <si>
    <t>Evan King ACTING CHIEF EXECUTIVE OFFICER</t>
  </si>
  <si>
    <t>29/03/2016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</si>
</sst>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7" formatCode="&quot;$&quot;#,##0.00;\-&quot;$&quot;#,##0.00"/>
    <numFmt numFmtId="8" formatCode="&quot;$&quot;#,##0.00;[Red]\-&quot;$&quot;#,##0.00"/>
    <numFmt numFmtId="41" formatCode="_-* #,##0_-;\-* #,##0_-;_-* &quot;-&quot;_-;_-@_-"/>
    <numFmt numFmtId="44" formatCode="_-&quot;$&quot;* #,##0.00_-;\-&quot;$&quot;* #,##0.00_-;_-&quot;$&quot;* &quot;-&quot;??_-;_-@_-"/>
    <numFmt numFmtId="43" formatCode="_-* #,##0.00_-;\-* #,##0.00_-;_-* &quot;-&quot;??_-;_-@_-"/>
    <numFmt numFmtId="164" formatCode="_(* #,##0_);_(* \(#,##0\);_(* &quot;-&quot;_);_(@_)"/>
    <numFmt numFmtId="165" formatCode="0.000000"/>
    <numFmt numFmtId="166" formatCode="_(#,##0.00_);\(#,##0.00\);_(&quot;-&quot;_)"/>
    <numFmt numFmtId="167" formatCode="_(#,##0.0_);\(#,##0.0\);_(&quot;-&quot;_)"/>
    <numFmt numFmtId="168" formatCode="_(&quot;$&quot;#,##0.0_);\(&quot;$&quot;#,##0.0\);_(&quot;-&quot;_)"/>
    <numFmt numFmtId="169" formatCode="_(#,##0.0\x_);\(#,##0.0\x\);_(&quot;-&quot;_)"/>
    <numFmt numFmtId="170" formatCode="_(#,##0.0%_);\(#,##0.0%\);_(&quot;-&quot;_)"/>
    <numFmt numFmtId="171" formatCode="_(###0_);\(###0\);_(###0_)"/>
    <numFmt numFmtId="172" formatCode="_)d\-mmm\-yy_)"/>
    <numFmt numFmtId="173" formatCode="_(#,##0_);\(#,##0\);_(&quot;-&quot;_)"/>
    <numFmt numFmtId="174" formatCode="mmmm\-yy"/>
    <numFmt numFmtId="175" formatCode="_-* #,##0_-;\-* #,##0_-;_-* &quot;-&quot;??_-;_-@_-"/>
    <numFmt numFmtId="176" formatCode="0.0"/>
    <numFmt numFmtId="177" formatCode="_-&quot;$&quot;* #,##0_-;\-&quot;$&quot;* #,##0_-;_-&quot;$&quot;* &quot;-&quot;??_-;_-@_-"/>
    <numFmt numFmtId="178" formatCode="0.0%"/>
    <numFmt numFmtId="179" formatCode="_-* #,##0.0000_-;\-* #,##0.0000_-;_-* &quot;-&quot;??_-;_-@_-"/>
    <numFmt numFmtId="180" formatCode="_-* #,##0.0000_-;\-* #,##0.0000_-;_-* &quot;-&quot;????_-;_-@_-"/>
    <numFmt numFmtId="181" formatCode="_(&quot;$&quot;* #,##0_);_(&quot;$&quot;* \(#,##0\);_(&quot;$&quot;* &quot;-&quot;??_);_(@_)"/>
    <numFmt numFmtId="182" formatCode="[$$-C09]#,##0.00;[Red]&quot;-&quot;[$$-C09]#,##0.00"/>
    <numFmt numFmtId="183" formatCode="_-* #,##0.000000_-;\-* #,##0.000000_-;_-* &quot;-&quot;??_-;_-@_-"/>
    <numFmt numFmtId="184" formatCode="&quot;$&quot;#,##0.00"/>
    <numFmt numFmtId="185" formatCode="&quot;$&quot;#,##0.0;\-&quot;$&quot;#,##0.0"/>
    <numFmt numFmtId="186" formatCode="0.00000"/>
    <numFmt numFmtId="187" formatCode="_-&quot;$&quot;* #,##0.00000_-;\-&quot;$&quot;* #,##0.00000_-;_-&quot;$&quot;* &quot;-&quot;??_-;_-@_-"/>
    <numFmt numFmtId="188" formatCode="_-* #,##0.00000_-;\-* #,##0.00000_-;_-* &quot;-&quot;??_-;_-@_-"/>
  </numFmts>
  <fonts count="79" x14ac:knownFonts="1">
    <font>
      <sz val="8"/>
      <name val="Arial"/>
      <family val="2"/>
    </font>
    <font>
      <sz val="8"/>
      <name val="Arial"/>
      <family val="2"/>
    </font>
    <font>
      <b/>
      <sz val="14"/>
      <name val="Arial"/>
      <family val="2"/>
    </font>
    <font>
      <b/>
      <sz val="12"/>
      <name val="Arial"/>
      <family val="2"/>
    </font>
    <font>
      <b/>
      <u/>
      <sz val="8"/>
      <color indexed="56"/>
      <name val="Arial"/>
      <family val="2"/>
    </font>
    <font>
      <b/>
      <sz val="10"/>
      <color indexed="56"/>
      <name val="Wingdings"/>
      <charset val="2"/>
    </font>
    <font>
      <b/>
      <sz val="8"/>
      <name val="Arial"/>
      <family val="2"/>
    </font>
    <font>
      <b/>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3"/>
      <name val="Arial"/>
      <family val="2"/>
    </font>
    <font>
      <sz val="10"/>
      <color indexed="8"/>
      <name val="Arial"/>
      <family val="2"/>
    </font>
    <font>
      <b/>
      <sz val="18"/>
      <color indexed="56"/>
      <name val="Cambria"/>
      <family val="2"/>
    </font>
    <font>
      <b/>
      <u/>
      <sz val="9.5"/>
      <color indexed="56"/>
      <name val="Arial"/>
      <family val="2"/>
    </font>
    <font>
      <b/>
      <u/>
      <sz val="9"/>
      <color indexed="56"/>
      <name val="Arial"/>
      <family val="2"/>
    </font>
    <font>
      <b/>
      <u/>
      <sz val="7.5"/>
      <color indexed="56"/>
      <name val="Arial"/>
      <family val="2"/>
    </font>
    <font>
      <b/>
      <sz val="11"/>
      <color indexed="8"/>
      <name val="Calibri"/>
      <family val="2"/>
    </font>
    <font>
      <sz val="11"/>
      <color indexed="10"/>
      <name val="Calibri"/>
      <family val="2"/>
    </font>
    <font>
      <b/>
      <sz val="14"/>
      <color indexed="62"/>
      <name val="Verdana"/>
      <family val="2"/>
    </font>
    <font>
      <sz val="10"/>
      <name val="Verdana"/>
      <family val="2"/>
    </font>
    <font>
      <sz val="10"/>
      <color indexed="9"/>
      <name val="Verdana"/>
      <family val="2"/>
    </font>
    <font>
      <b/>
      <u/>
      <sz val="10"/>
      <color indexed="56"/>
      <name val="Verdana"/>
      <family val="2"/>
    </font>
    <font>
      <sz val="10"/>
      <color indexed="62"/>
      <name val="Verdana"/>
      <family val="2"/>
    </font>
    <font>
      <b/>
      <sz val="10"/>
      <name val="Verdana"/>
      <family val="2"/>
    </font>
    <font>
      <sz val="10"/>
      <color indexed="60"/>
      <name val="Verdana"/>
      <family val="2"/>
    </font>
    <font>
      <sz val="10"/>
      <color indexed="10"/>
      <name val="Verdana"/>
      <family val="2"/>
    </font>
    <font>
      <b/>
      <sz val="10"/>
      <color indexed="10"/>
      <name val="Verdana"/>
      <family val="2"/>
    </font>
    <font>
      <sz val="10"/>
      <color indexed="10"/>
      <name val="Verdana"/>
      <family val="2"/>
    </font>
    <font>
      <sz val="12"/>
      <color indexed="9"/>
      <name val="Verdana"/>
      <family val="2"/>
    </font>
    <font>
      <sz val="12"/>
      <name val="Verdana"/>
      <family val="2"/>
    </font>
    <font>
      <sz val="12"/>
      <color indexed="62"/>
      <name val="Verdana"/>
      <family val="2"/>
    </font>
    <font>
      <sz val="14"/>
      <name val="Verdana"/>
      <family val="2"/>
    </font>
    <font>
      <sz val="10"/>
      <color indexed="17"/>
      <name val="Verdana"/>
      <family val="2"/>
    </font>
    <font>
      <b/>
      <sz val="14"/>
      <color indexed="10"/>
      <name val="Verdana"/>
      <family val="2"/>
    </font>
    <font>
      <b/>
      <sz val="14"/>
      <color indexed="17"/>
      <name val="Verdana"/>
      <family val="2"/>
    </font>
    <font>
      <b/>
      <sz val="12"/>
      <color indexed="62"/>
      <name val="Verdana"/>
      <family val="2"/>
    </font>
    <font>
      <sz val="10"/>
      <color indexed="56"/>
      <name val="Verdana"/>
      <family val="2"/>
    </font>
    <font>
      <sz val="11"/>
      <color indexed="9"/>
      <name val="Verdana"/>
      <family val="2"/>
    </font>
    <font>
      <sz val="11"/>
      <name val="Verdana"/>
      <family val="2"/>
    </font>
    <font>
      <sz val="11"/>
      <name val="Arial"/>
      <family val="2"/>
    </font>
    <font>
      <sz val="10"/>
      <color indexed="9"/>
      <name val="Verdana"/>
      <family val="2"/>
    </font>
    <font>
      <sz val="11"/>
      <color indexed="22"/>
      <name val="Arial"/>
      <family val="2"/>
    </font>
    <font>
      <sz val="11"/>
      <color indexed="22"/>
      <name val="Verdana"/>
      <family val="2"/>
    </font>
    <font>
      <sz val="11"/>
      <color indexed="9"/>
      <name val="Verdana"/>
      <family val="2"/>
    </font>
    <font>
      <sz val="11.5"/>
      <color indexed="8"/>
      <name val="Arial Narrow"/>
      <family val="2"/>
    </font>
    <font>
      <b/>
      <sz val="18"/>
      <name val="Verdana"/>
      <family val="2"/>
    </font>
    <font>
      <b/>
      <sz val="12"/>
      <color indexed="10"/>
      <name val="Verdana"/>
      <family val="2"/>
    </font>
    <font>
      <sz val="11"/>
      <color indexed="10"/>
      <name val="Verdana"/>
      <family val="2"/>
    </font>
    <font>
      <sz val="10"/>
      <color indexed="22"/>
      <name val="Verdana"/>
      <family val="2"/>
    </font>
    <font>
      <b/>
      <sz val="11"/>
      <name val="Verdana"/>
      <family val="2"/>
    </font>
    <font>
      <b/>
      <sz val="14"/>
      <name val="Verdana"/>
      <family val="2"/>
    </font>
    <font>
      <sz val="10"/>
      <color indexed="8"/>
      <name val="Verdana"/>
      <family val="2"/>
    </font>
    <font>
      <sz val="11"/>
      <color indexed="20"/>
      <name val="Verdana"/>
      <family val="2"/>
    </font>
    <font>
      <sz val="8"/>
      <name val="Calibri"/>
      <family val="2"/>
    </font>
    <font>
      <sz val="24"/>
      <color indexed="8"/>
      <name val="Calibri"/>
      <family val="2"/>
    </font>
    <font>
      <sz val="11"/>
      <name val="Calibri"/>
      <family val="2"/>
    </font>
    <font>
      <sz val="9"/>
      <name val="Calibri"/>
      <family val="2"/>
    </font>
    <font>
      <i/>
      <sz val="10"/>
      <name val="Verdana"/>
      <family val="2"/>
    </font>
    <font>
      <u/>
      <sz val="8"/>
      <color indexed="12"/>
      <name val="Arial"/>
      <family val="2"/>
    </font>
    <font>
      <sz val="11"/>
      <color theme="1"/>
      <name val="Calibri"/>
      <family val="2"/>
      <scheme val="minor"/>
    </font>
    <font>
      <sz val="11"/>
      <color rgb="FF9C0006"/>
      <name val="Calibri"/>
      <family val="2"/>
      <scheme val="minor"/>
    </font>
    <font>
      <sz val="11"/>
      <color rgb="FF006100"/>
      <name val="Calibri"/>
      <family val="2"/>
      <scheme val="minor"/>
    </font>
    <font>
      <b/>
      <sz val="11"/>
      <color theme="3"/>
      <name val="Calibri"/>
      <family val="2"/>
      <scheme val="minor"/>
    </font>
    <font>
      <b/>
      <i/>
      <sz val="16"/>
      <color theme="1"/>
      <name val="Arial"/>
      <family val="2"/>
    </font>
    <font>
      <b/>
      <i/>
      <sz val="16"/>
      <color rgb="FF000000"/>
      <name val="Arial"/>
      <family val="2"/>
    </font>
    <font>
      <b/>
      <i/>
      <u/>
      <sz val="10"/>
      <color rgb="FF000000"/>
      <name val="Arial"/>
      <family val="2"/>
    </font>
    <font>
      <b/>
      <i/>
      <u/>
      <sz val="10"/>
      <color theme="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mediumGray">
        <fgColor indexed="19"/>
        <bgColor indexed="26"/>
      </patternFill>
    </fill>
    <fill>
      <patternFill patternType="gray0625"/>
    </fill>
    <fill>
      <patternFill patternType="solid">
        <fgColor indexed="43"/>
      </patternFill>
    </fill>
    <fill>
      <patternFill patternType="lightGray"/>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22"/>
        <bgColor indexed="64"/>
      </patternFill>
    </fill>
    <fill>
      <patternFill patternType="solid">
        <fgColor indexed="45"/>
        <bgColor indexed="64"/>
      </patternFill>
    </fill>
    <fill>
      <patternFill patternType="solid">
        <fgColor indexed="11"/>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52"/>
        <bgColor indexed="64"/>
      </patternFill>
    </fill>
    <fill>
      <patternFill patternType="solid">
        <fgColor rgb="FFFFC7CE"/>
      </patternFill>
    </fill>
    <fill>
      <patternFill patternType="solid">
        <fgColor rgb="FFC6EFCE"/>
      </patternFill>
    </fill>
  </fills>
  <borders count="104">
    <border>
      <left/>
      <right/>
      <top/>
      <bottom/>
      <diagonal/>
    </border>
    <border>
      <left style="medium">
        <color indexed="18"/>
      </left>
      <right style="medium">
        <color indexed="18"/>
      </right>
      <top style="medium">
        <color indexed="18"/>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55"/>
      </left>
      <right style="thin">
        <color indexed="55"/>
      </right>
      <top style="thin">
        <color indexed="55"/>
      </top>
      <bottom style="thin">
        <color indexed="55"/>
      </bottom>
      <diagonal/>
    </border>
    <border>
      <left/>
      <right style="thin">
        <color indexed="55"/>
      </right>
      <top style="thin">
        <color indexed="64"/>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top style="thin">
        <color indexed="55"/>
      </top>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55"/>
      </right>
      <top style="thin">
        <color indexed="55"/>
      </top>
      <bottom/>
      <diagonal/>
    </border>
    <border>
      <left style="thin">
        <color indexed="55"/>
      </left>
      <right style="thin">
        <color indexed="55"/>
      </right>
      <top style="thin">
        <color indexed="64"/>
      </top>
      <bottom/>
      <diagonal/>
    </border>
    <border>
      <left style="thin">
        <color indexed="55"/>
      </left>
      <right style="thin">
        <color indexed="64"/>
      </right>
      <top style="thin">
        <color indexed="64"/>
      </top>
      <bottom style="thin">
        <color indexed="55"/>
      </bottom>
      <diagonal/>
    </border>
    <border>
      <left style="thin">
        <color indexed="55"/>
      </left>
      <right style="thin">
        <color indexed="64"/>
      </right>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top style="thin">
        <color indexed="55"/>
      </top>
      <bottom style="thin">
        <color indexed="55"/>
      </bottom>
      <diagonal/>
    </border>
    <border>
      <left/>
      <right/>
      <top style="thin">
        <color indexed="55"/>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55"/>
      </right>
      <top style="thin">
        <color indexed="64"/>
      </top>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top style="thin">
        <color indexed="64"/>
      </top>
      <bottom style="thin">
        <color indexed="55"/>
      </bottom>
      <diagonal/>
    </border>
    <border>
      <left style="thin">
        <color indexed="55"/>
      </left>
      <right/>
      <top style="thin">
        <color indexed="55"/>
      </top>
      <bottom style="thin">
        <color indexed="55"/>
      </bottom>
      <diagonal/>
    </border>
    <border>
      <left style="thin">
        <color indexed="55"/>
      </left>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right style="thin">
        <color indexed="64"/>
      </right>
      <top style="thin">
        <color indexed="55"/>
      </top>
      <bottom style="thin">
        <color indexed="55"/>
      </bottom>
      <diagonal/>
    </border>
    <border>
      <left style="thin">
        <color indexed="55"/>
      </left>
      <right style="thin">
        <color indexed="64"/>
      </right>
      <top style="thin">
        <color indexed="55"/>
      </top>
      <bottom style="double">
        <color indexed="64"/>
      </bottom>
      <diagonal/>
    </border>
    <border>
      <left/>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bottom/>
      <diagonal/>
    </border>
    <border>
      <left/>
      <right style="thin">
        <color indexed="64"/>
      </right>
      <top/>
      <bottom/>
      <diagonal/>
    </border>
    <border>
      <left/>
      <right style="thin">
        <color indexed="64"/>
      </right>
      <top style="thin">
        <color indexed="64"/>
      </top>
      <bottom style="thin">
        <color indexed="55"/>
      </bottom>
      <diagonal/>
    </border>
    <border>
      <left/>
      <right style="thin">
        <color indexed="64"/>
      </right>
      <top style="thin">
        <color indexed="55"/>
      </top>
      <bottom style="double">
        <color indexed="64"/>
      </bottom>
      <diagonal/>
    </border>
    <border>
      <left/>
      <right style="thin">
        <color indexed="64"/>
      </right>
      <top style="thin">
        <color indexed="55"/>
      </top>
      <bottom/>
      <diagonal/>
    </border>
    <border>
      <left style="thin">
        <color indexed="55"/>
      </left>
      <right style="thin">
        <color indexed="64"/>
      </right>
      <top/>
      <bottom/>
      <diagonal/>
    </border>
    <border>
      <left/>
      <right style="thin">
        <color indexed="64"/>
      </right>
      <top/>
      <bottom style="thin">
        <color indexed="55"/>
      </bottom>
      <diagonal/>
    </border>
    <border>
      <left style="thin">
        <color indexed="55"/>
      </left>
      <right style="thin">
        <color indexed="55"/>
      </right>
      <top/>
      <bottom/>
      <diagonal/>
    </border>
    <border>
      <left style="thin">
        <color indexed="64"/>
      </left>
      <right/>
      <top/>
      <bottom style="thin">
        <color indexed="55"/>
      </bottom>
      <diagonal/>
    </border>
    <border>
      <left/>
      <right style="thin">
        <color indexed="55"/>
      </right>
      <top style="thin">
        <color indexed="64"/>
      </top>
      <bottom style="thin">
        <color indexed="64"/>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55"/>
      </left>
      <right style="thin">
        <color indexed="64"/>
      </right>
      <top style="thin">
        <color indexed="55"/>
      </top>
      <bottom/>
      <diagonal/>
    </border>
    <border>
      <left/>
      <right style="thin">
        <color indexed="55"/>
      </right>
      <top/>
      <bottom style="thin">
        <color indexed="64"/>
      </bottom>
      <diagonal/>
    </border>
    <border>
      <left style="thin">
        <color indexed="64"/>
      </left>
      <right style="thin">
        <color indexed="55"/>
      </right>
      <top style="thin">
        <color indexed="55"/>
      </top>
      <bottom style="double">
        <color indexed="64"/>
      </bottom>
      <diagonal/>
    </border>
    <border>
      <left style="thin">
        <color indexed="55"/>
      </left>
      <right style="thin">
        <color indexed="55"/>
      </right>
      <top style="double">
        <color indexed="64"/>
      </top>
      <bottom style="thin">
        <color indexed="64"/>
      </bottom>
      <diagonal/>
    </border>
    <border>
      <left style="thin">
        <color indexed="55"/>
      </left>
      <right/>
      <top style="double">
        <color indexed="64"/>
      </top>
      <bottom style="thin">
        <color indexed="64"/>
      </bottom>
      <diagonal/>
    </border>
    <border>
      <left style="thin">
        <color indexed="55"/>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right/>
      <top style="thin">
        <color indexed="64"/>
      </top>
      <bottom style="thin">
        <color indexed="64"/>
      </bottom>
      <diagonal/>
    </border>
    <border>
      <left style="thin">
        <color indexed="55"/>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top style="thin">
        <color indexed="64"/>
      </top>
      <bottom/>
      <diagonal/>
    </border>
    <border>
      <left/>
      <right style="thin">
        <color indexed="55"/>
      </right>
      <top style="thin">
        <color indexed="64"/>
      </top>
      <bottom/>
      <diagonal/>
    </border>
    <border>
      <left/>
      <right/>
      <top/>
      <bottom style="medium">
        <color theme="4" tint="0.39997558519241921"/>
      </bottom>
      <diagonal/>
    </border>
  </borders>
  <cellStyleXfs count="17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168" fontId="1" fillId="0" borderId="1">
      <alignment horizontal="center" vertical="center"/>
      <protection locked="0"/>
    </xf>
    <xf numFmtId="168" fontId="1" fillId="0" borderId="1">
      <alignment horizontal="center" vertical="center"/>
      <protection locked="0"/>
    </xf>
    <xf numFmtId="15" fontId="1" fillId="0" borderId="1">
      <alignment horizontal="center" vertical="center"/>
      <protection locked="0"/>
    </xf>
    <xf numFmtId="15" fontId="1" fillId="0" borderId="1">
      <alignment horizontal="center" vertical="center"/>
      <protection locked="0"/>
    </xf>
    <xf numFmtId="169" fontId="1" fillId="0" borderId="1">
      <alignment horizontal="center" vertical="center"/>
      <protection locked="0"/>
    </xf>
    <xf numFmtId="169" fontId="1" fillId="0" borderId="1">
      <alignment horizontal="center" vertical="center"/>
      <protection locked="0"/>
    </xf>
    <xf numFmtId="167" fontId="1" fillId="0" borderId="1">
      <alignment horizontal="center" vertical="center"/>
      <protection locked="0"/>
    </xf>
    <xf numFmtId="167" fontId="1" fillId="0" borderId="1">
      <alignment horizontal="center" vertical="center"/>
      <protection locked="0"/>
    </xf>
    <xf numFmtId="170" fontId="1" fillId="0" borderId="1">
      <alignment horizontal="center" vertical="center"/>
      <protection locked="0"/>
    </xf>
    <xf numFmtId="170" fontId="1" fillId="0" borderId="1">
      <alignment horizontal="center" vertical="center"/>
      <protection locked="0"/>
    </xf>
    <xf numFmtId="171" fontId="1" fillId="0" borderId="1">
      <alignment horizontal="center" vertical="center"/>
      <protection locked="0"/>
    </xf>
    <xf numFmtId="171" fontId="1" fillId="0" borderId="1">
      <alignment horizontal="center" vertical="center"/>
      <protection locked="0"/>
    </xf>
    <xf numFmtId="0" fontId="1" fillId="0" borderId="1">
      <alignment vertical="center"/>
      <protection locked="0"/>
    </xf>
    <xf numFmtId="0" fontId="1" fillId="0" borderId="1">
      <alignment vertical="center"/>
      <protection locked="0"/>
    </xf>
    <xf numFmtId="0" fontId="1" fillId="0" borderId="1">
      <alignment vertical="center"/>
      <protection locked="0"/>
    </xf>
    <xf numFmtId="168" fontId="1" fillId="0" borderId="1">
      <alignment horizontal="right" vertical="center"/>
      <protection locked="0"/>
    </xf>
    <xf numFmtId="168" fontId="1" fillId="0" borderId="1">
      <alignment horizontal="right" vertical="center"/>
      <protection locked="0"/>
    </xf>
    <xf numFmtId="172" fontId="1" fillId="0" borderId="1">
      <alignment horizontal="right" vertical="center"/>
      <protection locked="0"/>
    </xf>
    <xf numFmtId="172" fontId="1" fillId="0" borderId="1">
      <alignment horizontal="right" vertical="center"/>
      <protection locked="0"/>
    </xf>
    <xf numFmtId="169" fontId="1" fillId="0" borderId="1">
      <alignment horizontal="right" vertical="center"/>
      <protection locked="0"/>
    </xf>
    <xf numFmtId="169" fontId="1" fillId="0" borderId="1">
      <alignment horizontal="right" vertical="center"/>
      <protection locked="0"/>
    </xf>
    <xf numFmtId="167" fontId="1" fillId="0" borderId="1">
      <alignment horizontal="right" vertical="center"/>
      <protection locked="0"/>
    </xf>
    <xf numFmtId="167" fontId="1" fillId="0" borderId="1">
      <alignment horizontal="right" vertical="center"/>
      <protection locked="0"/>
    </xf>
    <xf numFmtId="170" fontId="1" fillId="0" borderId="1">
      <alignment horizontal="right" vertical="center"/>
      <protection locked="0"/>
    </xf>
    <xf numFmtId="170" fontId="1" fillId="0" borderId="1">
      <alignment horizontal="right" vertical="center"/>
      <protection locked="0"/>
    </xf>
    <xf numFmtId="171" fontId="1" fillId="0" borderId="1">
      <alignment horizontal="right" vertical="center"/>
      <protection locked="0"/>
    </xf>
    <xf numFmtId="171" fontId="1" fillId="0" borderId="1">
      <alignment horizontal="right" vertical="center"/>
      <protection locked="0"/>
    </xf>
    <xf numFmtId="0" fontId="72" fillId="36" borderId="0" applyNumberFormat="0" applyBorder="0" applyAlignment="0" applyProtection="0"/>
    <xf numFmtId="0" fontId="10" fillId="3" borderId="0" applyNumberFormat="0" applyBorder="0" applyAlignment="0" applyProtection="0"/>
    <xf numFmtId="0" fontId="11" fillId="20" borderId="2" applyNumberFormat="0" applyAlignment="0" applyProtection="0"/>
    <xf numFmtId="0" fontId="11" fillId="20" borderId="2" applyNumberFormat="0" applyAlignment="0" applyProtection="0"/>
    <xf numFmtId="0" fontId="11" fillId="20" borderId="2" applyNumberFormat="0" applyAlignment="0" applyProtection="0"/>
    <xf numFmtId="0" fontId="1" fillId="0" borderId="0" applyNumberFormat="0" applyFont="0" applyFill="0" applyBorder="0">
      <alignment horizontal="center" vertical="center"/>
      <protection locked="0"/>
    </xf>
    <xf numFmtId="0" fontId="1" fillId="0" borderId="0" applyNumberFormat="0" applyFont="0" applyFill="0" applyBorder="0">
      <alignment horizontal="center" vertical="center"/>
      <protection locked="0"/>
    </xf>
    <xf numFmtId="168" fontId="1" fillId="0" borderId="0" applyFill="0" applyBorder="0">
      <alignment horizontal="center" vertical="center"/>
    </xf>
    <xf numFmtId="168" fontId="1" fillId="0" borderId="0" applyFill="0" applyBorder="0">
      <alignment horizontal="center" vertical="center"/>
    </xf>
    <xf numFmtId="15" fontId="1" fillId="0" borderId="0" applyFill="0" applyBorder="0">
      <alignment horizontal="center" vertical="center"/>
    </xf>
    <xf numFmtId="15" fontId="1" fillId="0" borderId="0" applyFill="0" applyBorder="0">
      <alignment horizontal="center" vertical="center"/>
    </xf>
    <xf numFmtId="169" fontId="1" fillId="0" borderId="0" applyFill="0" applyBorder="0">
      <alignment horizontal="center" vertical="center"/>
    </xf>
    <xf numFmtId="169" fontId="1" fillId="0" borderId="0" applyFill="0" applyBorder="0">
      <alignment horizontal="center" vertical="center"/>
    </xf>
    <xf numFmtId="167" fontId="1" fillId="0" borderId="0" applyFill="0" applyBorder="0">
      <alignment horizontal="center" vertical="center"/>
    </xf>
    <xf numFmtId="167" fontId="1" fillId="0" borderId="0" applyFill="0" applyBorder="0">
      <alignment horizontal="center" vertical="center"/>
    </xf>
    <xf numFmtId="170" fontId="1" fillId="0" borderId="0" applyFill="0" applyBorder="0">
      <alignment horizontal="center" vertical="center"/>
    </xf>
    <xf numFmtId="170" fontId="1" fillId="0" borderId="0" applyFill="0" applyBorder="0">
      <alignment horizontal="center" vertical="center"/>
    </xf>
    <xf numFmtId="171" fontId="1" fillId="0" borderId="0" applyFill="0" applyBorder="0">
      <alignment horizontal="center" vertical="center"/>
    </xf>
    <xf numFmtId="171" fontId="1" fillId="0" borderId="0" applyFill="0" applyBorder="0">
      <alignment horizontal="center" vertical="center"/>
    </xf>
    <xf numFmtId="0" fontId="12" fillId="21" borderId="3" applyNumberFormat="0" applyAlignment="0" applyProtection="0"/>
    <xf numFmtId="43" fontId="1" fillId="0" borderId="0" applyFont="0" applyFill="0" applyBorder="0" applyAlignment="0" applyProtection="0"/>
    <xf numFmtId="43" fontId="51" fillId="0" borderId="0" applyFont="0" applyFill="0" applyBorder="0" applyAlignment="0" applyProtection="0"/>
    <xf numFmtId="44" fontId="1" fillId="0" borderId="0" applyFont="0" applyFill="0" applyBorder="0" applyAlignment="0" applyProtection="0"/>
    <xf numFmtId="164" fontId="3" fillId="0" borderId="0" applyFill="0" applyBorder="0">
      <protection locked="0"/>
    </xf>
    <xf numFmtId="41" fontId="3" fillId="0" borderId="0" applyFill="0" applyBorder="0">
      <protection locked="0"/>
    </xf>
    <xf numFmtId="0" fontId="13" fillId="0" borderId="0" applyNumberFormat="0" applyFill="0" applyBorder="0" applyAlignment="0" applyProtection="0"/>
    <xf numFmtId="164" fontId="3" fillId="22" borderId="0" applyBorder="0"/>
    <xf numFmtId="0" fontId="3" fillId="22" borderId="0" applyFill="0" applyBorder="0">
      <alignment horizontal="left"/>
    </xf>
    <xf numFmtId="0" fontId="73" fillId="37" borderId="0" applyNumberFormat="0" applyBorder="0" applyAlignment="0" applyProtection="0"/>
    <xf numFmtId="0" fontId="14" fillId="4" borderId="0" applyNumberFormat="0" applyBorder="0" applyAlignment="0" applyProtection="0"/>
    <xf numFmtId="0" fontId="3" fillId="23" borderId="0" applyBorder="0"/>
    <xf numFmtId="0" fontId="7" fillId="0" borderId="0" applyFill="0" applyBorder="0">
      <alignment vertical="center"/>
    </xf>
    <xf numFmtId="0" fontId="15" fillId="0" borderId="4" applyNumberFormat="0" applyFill="0" applyAlignment="0" applyProtection="0"/>
    <xf numFmtId="0" fontId="16" fillId="0" borderId="5" applyNumberFormat="0" applyFill="0" applyAlignment="0" applyProtection="0"/>
    <xf numFmtId="0" fontId="74" fillId="0" borderId="103"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75" fillId="0" borderId="0">
      <alignment horizontal="center"/>
    </xf>
    <xf numFmtId="0" fontId="76" fillId="0" borderId="0" applyNumberFormat="0" applyFill="0" applyBorder="0" applyProtection="0">
      <alignment horizontal="center"/>
    </xf>
    <xf numFmtId="0" fontId="76" fillId="0" borderId="0" applyNumberFormat="0" applyFill="0" applyBorder="0" applyProtection="0">
      <alignment horizontal="center" textRotation="90"/>
    </xf>
    <xf numFmtId="0" fontId="75" fillId="0" borderId="0">
      <alignment horizontal="center" textRotation="90"/>
    </xf>
    <xf numFmtId="0" fontId="70" fillId="0" borderId="0" applyNumberFormat="0" applyFill="0" applyBorder="0" applyAlignment="0" applyProtection="0">
      <alignment vertical="top"/>
      <protection locked="0"/>
    </xf>
    <xf numFmtId="0" fontId="5" fillId="0" borderId="0" applyFill="0" applyBorder="0">
      <alignment horizontal="center" vertical="center"/>
      <protection locked="0"/>
    </xf>
    <xf numFmtId="0" fontId="5" fillId="0" borderId="0" applyFill="0" applyBorder="0">
      <alignment horizontal="center" vertical="center"/>
      <protection locked="0"/>
    </xf>
    <xf numFmtId="0" fontId="4" fillId="0" borderId="0" applyFill="0" applyBorder="0">
      <alignment horizontal="left" vertical="center"/>
      <protection locked="0"/>
    </xf>
    <xf numFmtId="0" fontId="4" fillId="0" borderId="0" applyFill="0" applyBorder="0">
      <alignment horizontal="left" vertical="center"/>
      <protection locked="0"/>
    </xf>
    <xf numFmtId="0" fontId="4" fillId="0" borderId="0" applyFill="0" applyBorder="0">
      <alignment horizontal="left" vertical="center"/>
      <protection locked="0"/>
    </xf>
    <xf numFmtId="0" fontId="18" fillId="7" borderId="2" applyNumberFormat="0" applyAlignment="0" applyProtection="0"/>
    <xf numFmtId="0" fontId="18" fillId="7" borderId="2" applyNumberFormat="0" applyAlignment="0" applyProtection="0"/>
    <xf numFmtId="0" fontId="18" fillId="7" borderId="2" applyNumberFormat="0" applyAlignment="0" applyProtection="0"/>
    <xf numFmtId="0" fontId="56" fillId="0" borderId="0">
      <alignment horizontal="justify" vertical="top" wrapText="1"/>
    </xf>
    <xf numFmtId="0" fontId="19" fillId="0" borderId="7" applyNumberFormat="0" applyFill="0" applyAlignment="0" applyProtection="0"/>
    <xf numFmtId="0" fontId="6" fillId="0" borderId="8" applyFill="0">
      <alignment horizontal="center" vertical="center"/>
    </xf>
    <xf numFmtId="0" fontId="6" fillId="0" borderId="8" applyFill="0">
      <alignment horizontal="center" vertical="center"/>
    </xf>
    <xf numFmtId="0" fontId="6" fillId="0" borderId="8" applyFill="0">
      <alignment horizontal="center" vertical="center"/>
    </xf>
    <xf numFmtId="0" fontId="6" fillId="0" borderId="8" applyFill="0">
      <alignment horizontal="center" vertical="center"/>
    </xf>
    <xf numFmtId="0" fontId="6" fillId="0" borderId="8" applyFill="0">
      <alignment horizontal="center" vertical="center"/>
    </xf>
    <xf numFmtId="0" fontId="6" fillId="0" borderId="8" applyFill="0">
      <alignment horizontal="center" vertical="center"/>
    </xf>
    <xf numFmtId="0" fontId="1" fillId="0" borderId="8" applyFill="0">
      <alignment horizontal="center" vertical="center"/>
    </xf>
    <xf numFmtId="0" fontId="1" fillId="0" borderId="8" applyFill="0">
      <alignment horizontal="center" vertical="center"/>
    </xf>
    <xf numFmtId="0" fontId="1" fillId="0" borderId="8" applyFill="0">
      <alignment horizontal="center" vertical="center"/>
    </xf>
    <xf numFmtId="0" fontId="1" fillId="0" borderId="8" applyFill="0">
      <alignment horizontal="center" vertical="center"/>
    </xf>
    <xf numFmtId="0" fontId="1" fillId="0" borderId="8" applyFill="0">
      <alignment horizontal="center" vertical="center"/>
    </xf>
    <xf numFmtId="0" fontId="1" fillId="0" borderId="8" applyFill="0">
      <alignment horizontal="center" vertical="center"/>
    </xf>
    <xf numFmtId="173" fontId="1" fillId="0" borderId="8" applyFill="0">
      <alignment horizontal="center" vertical="center"/>
    </xf>
    <xf numFmtId="173" fontId="1" fillId="0" borderId="8" applyFill="0">
      <alignment horizontal="center" vertical="center"/>
    </xf>
    <xf numFmtId="173" fontId="1" fillId="0" borderId="8" applyFill="0">
      <alignment horizontal="center" vertical="center"/>
    </xf>
    <xf numFmtId="173" fontId="1" fillId="0" borderId="8" applyFill="0">
      <alignment horizontal="center" vertical="center"/>
    </xf>
    <xf numFmtId="173" fontId="1" fillId="0" borderId="8" applyFill="0">
      <alignment horizontal="center" vertical="center"/>
    </xf>
    <xf numFmtId="173" fontId="1" fillId="0" borderId="8" applyFill="0">
      <alignment horizontal="center" vertical="center"/>
    </xf>
    <xf numFmtId="0" fontId="3" fillId="0" borderId="0" applyFill="0" applyBorder="0">
      <alignment horizontal="left" vertical="center"/>
    </xf>
    <xf numFmtId="0" fontId="3" fillId="0" borderId="0" applyFill="0" applyBorder="0">
      <alignment horizontal="left" vertical="center"/>
    </xf>
    <xf numFmtId="0" fontId="3" fillId="0" borderId="0" applyFill="0" applyBorder="0">
      <alignment horizontal="left" vertical="center"/>
    </xf>
    <xf numFmtId="0" fontId="20" fillId="24" borderId="0" applyNumberFormat="0" applyBorder="0" applyAlignment="0" applyProtection="0"/>
    <xf numFmtId="181" fontId="3" fillId="25" borderId="0"/>
    <xf numFmtId="0" fontId="1" fillId="0" borderId="0"/>
    <xf numFmtId="0" fontId="71" fillId="0" borderId="0"/>
    <xf numFmtId="0" fontId="1" fillId="0" borderId="0"/>
    <xf numFmtId="0" fontId="51" fillId="0" borderId="0"/>
    <xf numFmtId="0" fontId="8" fillId="26" borderId="9" applyNumberFormat="0" applyFont="0" applyAlignment="0" applyProtection="0"/>
    <xf numFmtId="0" fontId="8" fillId="26" borderId="9" applyNumberFormat="0" applyFont="0" applyAlignment="0" applyProtection="0"/>
    <xf numFmtId="0" fontId="8" fillId="26" borderId="9" applyNumberFormat="0" applyFont="0" applyAlignment="0" applyProtection="0"/>
    <xf numFmtId="0" fontId="21" fillId="20" borderId="10" applyNumberFormat="0" applyAlignment="0" applyProtection="0"/>
    <xf numFmtId="0" fontId="21" fillId="20" borderId="10" applyNumberFormat="0" applyAlignment="0" applyProtection="0"/>
    <xf numFmtId="0" fontId="21" fillId="20" borderId="10" applyNumberFormat="0" applyAlignment="0" applyProtection="0"/>
    <xf numFmtId="9" fontId="1" fillId="0" borderId="0" applyFont="0" applyFill="0" applyBorder="0" applyAlignment="0" applyProtection="0"/>
    <xf numFmtId="9" fontId="1" fillId="0" borderId="0" applyFont="0" applyFill="0" applyBorder="0" applyAlignment="0" applyProtection="0"/>
    <xf numFmtId="0" fontId="6" fillId="0" borderId="0" applyFill="0" applyBorder="0">
      <alignment vertical="center"/>
    </xf>
    <xf numFmtId="0" fontId="6" fillId="0" borderId="0" applyFill="0" applyBorder="0">
      <alignment vertical="center"/>
    </xf>
    <xf numFmtId="0" fontId="77" fillId="0" borderId="0" applyNumberFormat="0" applyFill="0" applyBorder="0" applyAlignment="0" applyProtection="0"/>
    <xf numFmtId="0" fontId="78" fillId="0" borderId="0"/>
    <xf numFmtId="182" fontId="77" fillId="0" borderId="0" applyFill="0" applyBorder="0" applyAlignment="0" applyProtection="0"/>
    <xf numFmtId="182" fontId="78" fillId="0" borderId="0"/>
    <xf numFmtId="168" fontId="1" fillId="0" borderId="0" applyFill="0" applyBorder="0">
      <alignment horizontal="right" vertical="center"/>
    </xf>
    <xf numFmtId="168" fontId="1" fillId="0" borderId="0" applyFill="0" applyBorder="0">
      <alignment horizontal="right" vertical="center"/>
    </xf>
    <xf numFmtId="172" fontId="1" fillId="0" borderId="0" applyFill="0" applyBorder="0">
      <alignment horizontal="right" vertical="center"/>
    </xf>
    <xf numFmtId="172" fontId="1" fillId="0" borderId="0" applyFill="0" applyBorder="0">
      <alignment horizontal="right" vertical="center"/>
    </xf>
    <xf numFmtId="169" fontId="1" fillId="0" borderId="0" applyFill="0" applyBorder="0">
      <alignment horizontal="right" vertical="center"/>
    </xf>
    <xf numFmtId="169" fontId="1" fillId="0" borderId="0" applyFill="0" applyBorder="0">
      <alignment horizontal="right" vertical="center"/>
    </xf>
    <xf numFmtId="172" fontId="1" fillId="0" borderId="0" applyFill="0" applyBorder="0">
      <alignment horizontal="right" vertical="center"/>
    </xf>
    <xf numFmtId="167" fontId="1" fillId="0" borderId="0" applyFill="0" applyBorder="0">
      <alignment horizontal="right" vertical="center"/>
    </xf>
    <xf numFmtId="172" fontId="1" fillId="0" borderId="0" applyFill="0" applyBorder="0">
      <alignment horizontal="right" vertical="center"/>
    </xf>
    <xf numFmtId="167" fontId="1" fillId="0" borderId="0" applyFill="0" applyBorder="0">
      <alignment horizontal="right" vertical="center"/>
    </xf>
    <xf numFmtId="170" fontId="1" fillId="0" borderId="0" applyFill="0" applyBorder="0">
      <alignment horizontal="right" vertical="center"/>
    </xf>
    <xf numFmtId="170" fontId="1" fillId="0" borderId="0" applyFill="0" applyBorder="0">
      <alignment horizontal="right" vertical="center"/>
    </xf>
    <xf numFmtId="171" fontId="1" fillId="0" borderId="0" applyFill="0" applyBorder="0">
      <alignment horizontal="right" vertical="center"/>
    </xf>
    <xf numFmtId="171" fontId="1" fillId="0" borderId="0" applyFill="0" applyBorder="0">
      <alignment horizontal="right" vertical="center"/>
    </xf>
    <xf numFmtId="0" fontId="22" fillId="0" borderId="0" applyFill="0" applyBorder="0">
      <alignment horizontal="left" vertical="center"/>
    </xf>
    <xf numFmtId="0" fontId="22" fillId="0" borderId="0" applyFill="0" applyBorder="0">
      <alignment horizontal="left" vertical="center"/>
    </xf>
    <xf numFmtId="0" fontId="2" fillId="0" borderId="0" applyFill="0" applyBorder="0">
      <alignment horizontal="left" vertical="center"/>
    </xf>
    <xf numFmtId="0" fontId="2" fillId="0" borderId="0" applyFill="0" applyBorder="0">
      <alignment horizontal="left" vertical="center"/>
    </xf>
    <xf numFmtId="0" fontId="2" fillId="0" borderId="0" applyFill="0" applyBorder="0">
      <alignment horizontal="left" vertical="center"/>
    </xf>
    <xf numFmtId="0" fontId="23" fillId="0" borderId="0">
      <alignment vertical="top"/>
    </xf>
    <xf numFmtId="0" fontId="24" fillId="0" borderId="0" applyNumberFormat="0" applyFill="0" applyBorder="0" applyAlignment="0" applyProtection="0"/>
    <xf numFmtId="0" fontId="25" fillId="0" borderId="0" applyFill="0" applyBorder="0">
      <alignment horizontal="left" vertical="center"/>
      <protection locked="0"/>
    </xf>
    <xf numFmtId="0" fontId="25" fillId="0" borderId="0" applyFill="0" applyBorder="0">
      <alignment horizontal="left" vertical="center"/>
      <protection locked="0"/>
    </xf>
    <xf numFmtId="0" fontId="26" fillId="0" borderId="0" applyFill="0" applyBorder="0">
      <alignment horizontal="left" vertical="center"/>
      <protection locked="0"/>
    </xf>
    <xf numFmtId="0" fontId="26" fillId="0" borderId="0" applyFill="0" applyBorder="0">
      <alignment horizontal="left" vertical="center"/>
      <protection locked="0"/>
    </xf>
    <xf numFmtId="0" fontId="4" fillId="0" borderId="0" applyFill="0" applyBorder="0">
      <alignment horizontal="left" vertical="center"/>
      <protection locked="0"/>
    </xf>
    <xf numFmtId="0" fontId="4" fillId="0" borderId="0" applyFill="0" applyBorder="0">
      <alignment horizontal="left" vertical="center"/>
      <protection locked="0"/>
    </xf>
    <xf numFmtId="0" fontId="27" fillId="0" borderId="0" applyFill="0" applyBorder="0">
      <alignment horizontal="left" vertical="center"/>
      <protection locked="0"/>
    </xf>
    <xf numFmtId="0" fontId="27" fillId="0" borderId="0" applyFill="0" applyBorder="0">
      <alignment horizontal="left" vertical="center"/>
      <protection locked="0"/>
    </xf>
    <xf numFmtId="0" fontId="28" fillId="0" borderId="11" applyNumberFormat="0" applyFill="0" applyAlignment="0" applyProtection="0"/>
    <xf numFmtId="0" fontId="28" fillId="0" borderId="11" applyNumberFormat="0" applyFill="0" applyAlignment="0" applyProtection="0"/>
    <xf numFmtId="0" fontId="28" fillId="0" borderId="11" applyNumberFormat="0" applyFill="0" applyAlignment="0" applyProtection="0"/>
    <xf numFmtId="0" fontId="29" fillId="0" borderId="0" applyNumberFormat="0" applyFill="0" applyBorder="0" applyAlignment="0" applyProtection="0"/>
  </cellStyleXfs>
  <cellXfs count="602">
    <xf numFmtId="0" fontId="0" fillId="0" borderId="0" xfId="0"/>
    <xf numFmtId="0" fontId="0" fillId="27" borderId="0" xfId="0" applyFill="1"/>
    <xf numFmtId="0" fontId="30" fillId="27" borderId="0" xfId="161" applyFont="1" applyFill="1">
      <alignment horizontal="left" vertical="center"/>
    </xf>
    <xf numFmtId="0" fontId="31" fillId="0" borderId="0" xfId="0" applyFont="1"/>
    <xf numFmtId="0" fontId="31" fillId="0" borderId="0" xfId="0" applyFont="1" applyAlignment="1">
      <alignment horizontal="center"/>
    </xf>
    <xf numFmtId="0" fontId="32" fillId="27" borderId="0" xfId="0" applyFont="1" applyFill="1" applyProtection="1">
      <protection locked="0"/>
    </xf>
    <xf numFmtId="0" fontId="31" fillId="27" borderId="0" xfId="0" applyFont="1" applyFill="1"/>
    <xf numFmtId="0" fontId="31" fillId="27" borderId="0" xfId="0" applyFont="1" applyFill="1" applyAlignment="1">
      <alignment horizontal="center"/>
    </xf>
    <xf numFmtId="165" fontId="31" fillId="27" borderId="0" xfId="0" applyNumberFormat="1" applyFont="1" applyFill="1" applyBorder="1"/>
    <xf numFmtId="0" fontId="31" fillId="27" borderId="12" xfId="0" applyFont="1" applyFill="1" applyBorder="1"/>
    <xf numFmtId="0" fontId="31" fillId="27" borderId="13" xfId="0" applyFont="1" applyFill="1" applyBorder="1"/>
    <xf numFmtId="0" fontId="31" fillId="27" borderId="13" xfId="0" applyFont="1" applyFill="1" applyBorder="1" applyAlignment="1">
      <alignment horizontal="center"/>
    </xf>
    <xf numFmtId="0" fontId="31" fillId="0" borderId="14" xfId="0" applyFont="1" applyBorder="1"/>
    <xf numFmtId="0" fontId="31" fillId="27" borderId="15" xfId="0" applyFont="1" applyFill="1" applyBorder="1"/>
    <xf numFmtId="0" fontId="31" fillId="27" borderId="0" xfId="0" applyFont="1" applyFill="1" applyBorder="1"/>
    <xf numFmtId="0" fontId="31" fillId="27" borderId="0" xfId="0" applyFont="1" applyFill="1" applyBorder="1" applyAlignment="1">
      <alignment horizontal="center"/>
    </xf>
    <xf numFmtId="0" fontId="31" fillId="0" borderId="0" xfId="0" applyFont="1" applyBorder="1"/>
    <xf numFmtId="0" fontId="31" fillId="0" borderId="16" xfId="0" applyFont="1" applyBorder="1"/>
    <xf numFmtId="0" fontId="34" fillId="27" borderId="0" xfId="83" applyFont="1" applyFill="1" applyBorder="1">
      <alignment vertical="center"/>
    </xf>
    <xf numFmtId="0" fontId="36" fillId="27" borderId="0" xfId="83" applyFont="1" applyFill="1" applyBorder="1">
      <alignment vertical="center"/>
    </xf>
    <xf numFmtId="0" fontId="31" fillId="0" borderId="16" xfId="0" applyFont="1" applyBorder="1" applyAlignment="1">
      <alignment horizontal="center" vertical="center"/>
    </xf>
    <xf numFmtId="174" fontId="31" fillId="0" borderId="0" xfId="0" applyNumberFormat="1" applyFont="1" applyFill="1" applyBorder="1" applyAlignment="1">
      <alignment vertical="top" wrapText="1"/>
    </xf>
    <xf numFmtId="174" fontId="35" fillId="0" borderId="0" xfId="0" applyNumberFormat="1" applyFont="1" applyFill="1" applyBorder="1" applyAlignment="1">
      <alignment vertical="top" wrapText="1"/>
    </xf>
    <xf numFmtId="0" fontId="35" fillId="27" borderId="0" xfId="0" applyFont="1" applyFill="1"/>
    <xf numFmtId="0" fontId="35" fillId="27" borderId="15" xfId="0" applyFont="1" applyFill="1" applyBorder="1"/>
    <xf numFmtId="0" fontId="35" fillId="27" borderId="0" xfId="0" applyFont="1" applyFill="1" applyBorder="1"/>
    <xf numFmtId="0" fontId="35" fillId="27" borderId="0" xfId="0" applyFont="1" applyFill="1" applyBorder="1" applyAlignment="1">
      <alignment horizontal="center"/>
    </xf>
    <xf numFmtId="0" fontId="35" fillId="0" borderId="16" xfId="0" applyFont="1" applyBorder="1"/>
    <xf numFmtId="0" fontId="35" fillId="0" borderId="0" xfId="0" applyFont="1"/>
    <xf numFmtId="0" fontId="31" fillId="27" borderId="0" xfId="0" applyFont="1" applyFill="1" applyBorder="1" applyAlignment="1">
      <alignment horizontal="right"/>
    </xf>
    <xf numFmtId="166" fontId="31" fillId="27" borderId="0" xfId="151" applyNumberFormat="1" applyFont="1" applyFill="1" applyBorder="1">
      <alignment horizontal="right" vertical="center"/>
    </xf>
    <xf numFmtId="0" fontId="31" fillId="27" borderId="16" xfId="0" applyFont="1" applyFill="1" applyBorder="1"/>
    <xf numFmtId="0" fontId="31" fillId="27" borderId="17" xfId="0" applyFont="1" applyFill="1" applyBorder="1"/>
    <xf numFmtId="0" fontId="31" fillId="27" borderId="18" xfId="0" applyFont="1" applyFill="1" applyBorder="1"/>
    <xf numFmtId="0" fontId="38" fillId="27" borderId="18" xfId="0" applyFont="1" applyFill="1" applyBorder="1"/>
    <xf numFmtId="0" fontId="39" fillId="27" borderId="18" xfId="0" applyFont="1" applyFill="1" applyBorder="1" applyAlignment="1">
      <alignment horizontal="center"/>
    </xf>
    <xf numFmtId="166" fontId="31" fillId="27" borderId="18" xfId="151" applyNumberFormat="1" applyFont="1" applyFill="1" applyBorder="1">
      <alignment horizontal="right" vertical="center"/>
    </xf>
    <xf numFmtId="166" fontId="31" fillId="0" borderId="19" xfId="151" applyNumberFormat="1" applyFont="1" applyBorder="1">
      <alignment horizontal="right" vertical="center"/>
    </xf>
    <xf numFmtId="166" fontId="31" fillId="27" borderId="0" xfId="151" applyNumberFormat="1" applyFont="1" applyFill="1">
      <alignment horizontal="right" vertical="center"/>
    </xf>
    <xf numFmtId="0" fontId="40" fillId="27" borderId="0" xfId="0" applyFont="1" applyFill="1" applyProtection="1">
      <protection locked="0"/>
    </xf>
    <xf numFmtId="0" fontId="41" fillId="27" borderId="0" xfId="0" applyFont="1" applyFill="1"/>
    <xf numFmtId="0" fontId="41" fillId="27" borderId="0" xfId="0" applyFont="1" applyFill="1" applyAlignment="1">
      <alignment horizontal="center"/>
    </xf>
    <xf numFmtId="0" fontId="41" fillId="0" borderId="0" xfId="0" applyFont="1"/>
    <xf numFmtId="0" fontId="41" fillId="27" borderId="0" xfId="122" applyFont="1" applyFill="1">
      <alignment horizontal="left" vertical="center"/>
    </xf>
    <xf numFmtId="165" fontId="41" fillId="27" borderId="0" xfId="0" applyNumberFormat="1" applyFont="1" applyFill="1" applyBorder="1"/>
    <xf numFmtId="0" fontId="42" fillId="27" borderId="0" xfId="83" applyFont="1" applyFill="1" applyBorder="1">
      <alignment vertical="center"/>
    </xf>
    <xf numFmtId="0" fontId="35" fillId="27" borderId="0" xfId="0" applyFont="1" applyFill="1" applyBorder="1" applyAlignment="1">
      <alignment horizontal="left"/>
    </xf>
    <xf numFmtId="0" fontId="31" fillId="27" borderId="14" xfId="0" applyFont="1" applyFill="1" applyBorder="1"/>
    <xf numFmtId="166" fontId="31" fillId="27" borderId="19" xfId="151" applyNumberFormat="1" applyFont="1" applyFill="1" applyBorder="1">
      <alignment horizontal="right" vertical="center"/>
    </xf>
    <xf numFmtId="0" fontId="43" fillId="27" borderId="0" xfId="0" applyFont="1" applyFill="1"/>
    <xf numFmtId="0" fontId="35" fillId="27" borderId="20" xfId="0" applyFont="1" applyFill="1" applyBorder="1" applyAlignment="1">
      <alignment horizontal="right"/>
    </xf>
    <xf numFmtId="0" fontId="35" fillId="27" borderId="21" xfId="0" applyFont="1" applyFill="1" applyBorder="1" applyAlignment="1">
      <alignment horizontal="center"/>
    </xf>
    <xf numFmtId="173" fontId="35" fillId="27" borderId="21" xfId="151" applyNumberFormat="1" applyFont="1" applyFill="1" applyBorder="1">
      <alignment horizontal="right" vertical="center"/>
    </xf>
    <xf numFmtId="173" fontId="35" fillId="27" borderId="22" xfId="151" applyNumberFormat="1" applyFont="1" applyFill="1" applyBorder="1">
      <alignment horizontal="right" vertical="center"/>
    </xf>
    <xf numFmtId="0" fontId="31" fillId="27" borderId="0" xfId="0" applyFont="1" applyFill="1" applyAlignment="1">
      <alignment horizontal="center" vertical="center"/>
    </xf>
    <xf numFmtId="0" fontId="31" fillId="27" borderId="13" xfId="0" applyFont="1" applyFill="1" applyBorder="1" applyAlignment="1">
      <alignment horizontal="center" vertical="center"/>
    </xf>
    <xf numFmtId="0" fontId="31" fillId="27" borderId="0" xfId="0" applyFont="1" applyFill="1" applyBorder="1" applyAlignment="1">
      <alignment horizontal="center" vertical="center"/>
    </xf>
    <xf numFmtId="174" fontId="35" fillId="27" borderId="0" xfId="0" applyNumberFormat="1" applyFont="1" applyFill="1" applyBorder="1" applyAlignment="1">
      <alignment horizontal="center" vertical="center" wrapText="1"/>
    </xf>
    <xf numFmtId="0" fontId="39" fillId="27" borderId="18" xfId="0" applyFont="1" applyFill="1" applyBorder="1" applyAlignment="1">
      <alignment horizontal="center" vertical="center"/>
    </xf>
    <xf numFmtId="173" fontId="35" fillId="27" borderId="21" xfId="151" applyNumberFormat="1" applyFont="1" applyFill="1" applyBorder="1" applyAlignment="1">
      <alignment horizontal="center" vertical="center"/>
    </xf>
    <xf numFmtId="166" fontId="31" fillId="27" borderId="18" xfId="151" applyNumberFormat="1" applyFont="1" applyFill="1" applyBorder="1" applyAlignment="1">
      <alignment horizontal="center" vertical="center"/>
    </xf>
    <xf numFmtId="166" fontId="31" fillId="27" borderId="0" xfId="151" applyNumberFormat="1" applyFont="1" applyFill="1" applyAlignment="1">
      <alignment horizontal="center" vertical="center"/>
    </xf>
    <xf numFmtId="174" fontId="31" fillId="27" borderId="8" xfId="0" applyNumberFormat="1" applyFont="1" applyFill="1" applyBorder="1" applyAlignment="1">
      <alignment horizontal="center" vertical="center" wrapText="1"/>
    </xf>
    <xf numFmtId="174" fontId="35" fillId="27" borderId="8" xfId="0" applyNumberFormat="1" applyFont="1" applyFill="1" applyBorder="1" applyAlignment="1">
      <alignment horizontal="center" vertical="center" wrapText="1"/>
    </xf>
    <xf numFmtId="0" fontId="31" fillId="27" borderId="8" xfId="0" applyFont="1" applyFill="1" applyBorder="1" applyAlignment="1">
      <alignment horizontal="center" vertical="center" wrapText="1"/>
    </xf>
    <xf numFmtId="0" fontId="31" fillId="27" borderId="8" xfId="0" applyFont="1" applyFill="1" applyBorder="1" applyAlignment="1">
      <alignment horizontal="center" vertical="center"/>
    </xf>
    <xf numFmtId="165" fontId="31" fillId="27" borderId="0" xfId="0" applyNumberFormat="1" applyFont="1" applyFill="1" applyBorder="1" applyAlignment="1">
      <alignment horizontal="center"/>
    </xf>
    <xf numFmtId="175" fontId="31" fillId="28" borderId="23" xfId="72" applyNumberFormat="1" applyFont="1" applyFill="1" applyBorder="1" applyAlignment="1">
      <alignment horizontal="center"/>
    </xf>
    <xf numFmtId="0" fontId="31" fillId="28" borderId="24" xfId="0" applyFont="1" applyFill="1" applyBorder="1" applyAlignment="1">
      <alignment horizontal="center"/>
    </xf>
    <xf numFmtId="0" fontId="31" fillId="28" borderId="25" xfId="0" applyFont="1" applyFill="1" applyBorder="1" applyAlignment="1">
      <alignment horizontal="center"/>
    </xf>
    <xf numFmtId="0" fontId="31" fillId="27" borderId="26" xfId="0" applyFont="1" applyFill="1" applyBorder="1" applyAlignment="1">
      <alignment horizontal="left"/>
    </xf>
    <xf numFmtId="0" fontId="31" fillId="27" borderId="27" xfId="0" applyFont="1" applyFill="1" applyBorder="1" applyAlignment="1">
      <alignment horizontal="center"/>
    </xf>
    <xf numFmtId="175" fontId="31" fillId="28" borderId="27" xfId="72" applyNumberFormat="1" applyFont="1" applyFill="1" applyBorder="1"/>
    <xf numFmtId="173" fontId="31" fillId="27" borderId="28" xfId="151" applyNumberFormat="1" applyFont="1" applyFill="1" applyBorder="1" applyAlignment="1">
      <alignment horizontal="center" vertical="center"/>
    </xf>
    <xf numFmtId="0" fontId="31" fillId="27" borderId="29" xfId="0" applyFont="1" applyFill="1" applyBorder="1" applyAlignment="1">
      <alignment horizontal="left"/>
    </xf>
    <xf numFmtId="0" fontId="31" fillId="27" borderId="23" xfId="0" applyFont="1" applyFill="1" applyBorder="1" applyAlignment="1">
      <alignment horizontal="center"/>
    </xf>
    <xf numFmtId="175" fontId="31" fillId="28" borderId="23" xfId="72" applyNumberFormat="1" applyFont="1" applyFill="1" applyBorder="1"/>
    <xf numFmtId="173" fontId="31" fillId="27" borderId="30" xfId="151" applyNumberFormat="1" applyFont="1" applyFill="1" applyBorder="1" applyAlignment="1">
      <alignment horizontal="center" vertical="center"/>
    </xf>
    <xf numFmtId="0" fontId="31" fillId="27" borderId="31" xfId="0" applyFont="1" applyFill="1" applyBorder="1" applyAlignment="1">
      <alignment horizontal="left"/>
    </xf>
    <xf numFmtId="0" fontId="31" fillId="29" borderId="32" xfId="0" applyFont="1" applyFill="1" applyBorder="1" applyAlignment="1">
      <alignment horizontal="center"/>
    </xf>
    <xf numFmtId="175" fontId="31" fillId="28" borderId="33" xfId="72" applyNumberFormat="1" applyFont="1" applyFill="1" applyBorder="1"/>
    <xf numFmtId="173" fontId="31" fillId="27" borderId="34" xfId="151" applyNumberFormat="1" applyFont="1" applyFill="1" applyBorder="1" applyAlignment="1">
      <alignment horizontal="center" vertical="center"/>
    </xf>
    <xf numFmtId="0" fontId="31" fillId="28" borderId="35" xfId="0" applyFont="1" applyFill="1" applyBorder="1" applyAlignment="1">
      <alignment horizontal="center"/>
    </xf>
    <xf numFmtId="175" fontId="31" fillId="28" borderId="36" xfId="72" applyNumberFormat="1" applyFont="1" applyFill="1" applyBorder="1" applyAlignment="1">
      <alignment horizontal="center"/>
    </xf>
    <xf numFmtId="0" fontId="31" fillId="27" borderId="0" xfId="0" applyFont="1" applyFill="1" applyAlignment="1">
      <alignment horizontal="center" vertical="center" wrapText="1"/>
    </xf>
    <xf numFmtId="0" fontId="31" fillId="27" borderId="13" xfId="0" applyFont="1" applyFill="1" applyBorder="1" applyAlignment="1">
      <alignment horizontal="center" vertical="center" wrapText="1"/>
    </xf>
    <xf numFmtId="0" fontId="31" fillId="27" borderId="0" xfId="0" applyFont="1" applyFill="1" applyBorder="1" applyAlignment="1">
      <alignment horizontal="center" vertical="center" wrapText="1"/>
    </xf>
    <xf numFmtId="0" fontId="38" fillId="27" borderId="18" xfId="0" applyFont="1" applyFill="1" applyBorder="1" applyAlignment="1">
      <alignment horizontal="center" vertical="center" wrapText="1"/>
    </xf>
    <xf numFmtId="0" fontId="31" fillId="27" borderId="0" xfId="0" applyFont="1" applyFill="1" applyAlignment="1">
      <alignment wrapText="1"/>
    </xf>
    <xf numFmtId="0" fontId="31" fillId="27" borderId="15" xfId="0" applyFont="1" applyFill="1" applyBorder="1" applyAlignment="1">
      <alignment wrapText="1"/>
    </xf>
    <xf numFmtId="0" fontId="36" fillId="27" borderId="0" xfId="83" applyFont="1" applyFill="1" applyBorder="1" applyAlignment="1">
      <alignment vertical="center" wrapText="1"/>
    </xf>
    <xf numFmtId="0" fontId="31" fillId="27" borderId="16" xfId="0" applyFont="1" applyFill="1" applyBorder="1" applyAlignment="1">
      <alignment wrapText="1"/>
    </xf>
    <xf numFmtId="0" fontId="31" fillId="27" borderId="8" xfId="0" applyNumberFormat="1" applyFont="1" applyFill="1" applyBorder="1" applyAlignment="1">
      <alignment horizontal="center" vertical="center" wrapText="1"/>
    </xf>
    <xf numFmtId="0" fontId="31" fillId="27" borderId="0" xfId="0" applyNumberFormat="1" applyFont="1" applyFill="1" applyAlignment="1">
      <alignment horizontal="center" vertical="center" wrapText="1"/>
    </xf>
    <xf numFmtId="0" fontId="31" fillId="27" borderId="13" xfId="0" applyNumberFormat="1" applyFont="1" applyFill="1" applyBorder="1" applyAlignment="1">
      <alignment horizontal="center" vertical="center" wrapText="1"/>
    </xf>
    <xf numFmtId="0" fontId="31" fillId="27" borderId="18" xfId="0" applyNumberFormat="1" applyFont="1" applyFill="1" applyBorder="1" applyAlignment="1">
      <alignment horizontal="center" vertical="center" wrapText="1"/>
    </xf>
    <xf numFmtId="166" fontId="35" fillId="27" borderId="18" xfId="151" applyNumberFormat="1" applyFont="1" applyFill="1" applyBorder="1" applyAlignment="1">
      <alignment horizontal="center" vertical="center"/>
    </xf>
    <xf numFmtId="0" fontId="31" fillId="27" borderId="13" xfId="0" applyFont="1" applyFill="1" applyBorder="1" applyAlignment="1">
      <alignment wrapText="1"/>
    </xf>
    <xf numFmtId="166" fontId="31" fillId="27" borderId="18" xfId="151" applyNumberFormat="1" applyFont="1" applyFill="1" applyBorder="1" applyAlignment="1">
      <alignment horizontal="right" vertical="center" wrapText="1"/>
    </xf>
    <xf numFmtId="166" fontId="31" fillId="27" borderId="0" xfId="151" applyNumberFormat="1" applyFont="1" applyFill="1" applyAlignment="1">
      <alignment horizontal="right" vertical="center" wrapText="1"/>
    </xf>
    <xf numFmtId="0" fontId="31" fillId="27" borderId="0" xfId="0" applyFont="1" applyFill="1" applyBorder="1" applyAlignment="1">
      <alignment wrapText="1"/>
    </xf>
    <xf numFmtId="0" fontId="31" fillId="27" borderId="37" xfId="0" applyFont="1" applyFill="1" applyBorder="1" applyAlignment="1">
      <alignment horizontal="center" vertical="top"/>
    </xf>
    <xf numFmtId="0" fontId="31" fillId="27" borderId="38" xfId="0" applyFont="1" applyFill="1" applyBorder="1" applyAlignment="1">
      <alignment horizontal="center" vertical="top"/>
    </xf>
    <xf numFmtId="0" fontId="31" fillId="28" borderId="39" xfId="0" applyFont="1" applyFill="1" applyBorder="1" applyAlignment="1">
      <alignment horizontal="center" vertical="center" wrapText="1"/>
    </xf>
    <xf numFmtId="0" fontId="31" fillId="28" borderId="23" xfId="72" applyNumberFormat="1" applyFont="1" applyFill="1" applyBorder="1" applyAlignment="1">
      <alignment horizontal="center" vertical="center" wrapText="1"/>
    </xf>
    <xf numFmtId="176" fontId="31" fillId="28" borderId="23" xfId="72" applyNumberFormat="1" applyFont="1" applyFill="1" applyBorder="1" applyAlignment="1">
      <alignment horizontal="center" vertical="center"/>
    </xf>
    <xf numFmtId="174" fontId="31" fillId="28" borderId="40" xfId="0" applyNumberFormat="1" applyFont="1" applyFill="1" applyBorder="1" applyAlignment="1">
      <alignment horizontal="center" vertical="center" wrapText="1"/>
    </xf>
    <xf numFmtId="174" fontId="31" fillId="28" borderId="32" xfId="0" applyNumberFormat="1" applyFont="1" applyFill="1" applyBorder="1" applyAlignment="1">
      <alignment horizontal="center" vertical="center" wrapText="1"/>
    </xf>
    <xf numFmtId="176" fontId="31" fillId="28" borderId="23" xfId="72" applyNumberFormat="1" applyFont="1" applyFill="1" applyBorder="1" applyAlignment="1">
      <alignment horizontal="center" vertical="center" wrapText="1"/>
    </xf>
    <xf numFmtId="175" fontId="31" fillId="28" borderId="27" xfId="72" applyNumberFormat="1" applyFont="1" applyFill="1" applyBorder="1" applyAlignment="1">
      <alignment horizontal="center"/>
    </xf>
    <xf numFmtId="175" fontId="31" fillId="28" borderId="41" xfId="72" applyNumberFormat="1" applyFont="1" applyFill="1" applyBorder="1" applyAlignment="1">
      <alignment horizontal="center"/>
    </xf>
    <xf numFmtId="175" fontId="31" fillId="28" borderId="42" xfId="72" applyNumberFormat="1" applyFont="1" applyFill="1" applyBorder="1" applyAlignment="1">
      <alignment horizontal="center"/>
    </xf>
    <xf numFmtId="175" fontId="31" fillId="27" borderId="42" xfId="72" applyNumberFormat="1" applyFont="1" applyFill="1" applyBorder="1" applyAlignment="1">
      <alignment horizontal="center"/>
    </xf>
    <xf numFmtId="175" fontId="31" fillId="28" borderId="43" xfId="72" applyNumberFormat="1" applyFont="1" applyFill="1" applyBorder="1" applyAlignment="1">
      <alignment horizontal="center"/>
    </xf>
    <xf numFmtId="0" fontId="42" fillId="27" borderId="13" xfId="83" applyFont="1" applyFill="1" applyBorder="1">
      <alignment vertical="center"/>
    </xf>
    <xf numFmtId="0" fontId="35" fillId="27" borderId="0" xfId="0" applyFont="1" applyFill="1" applyBorder="1" applyAlignment="1">
      <alignment horizontal="center" vertical="center" wrapText="1"/>
    </xf>
    <xf numFmtId="0" fontId="31" fillId="27" borderId="19" xfId="0" applyFont="1" applyFill="1" applyBorder="1"/>
    <xf numFmtId="166" fontId="31" fillId="27" borderId="45" xfId="151" applyNumberFormat="1" applyFont="1" applyFill="1" applyBorder="1">
      <alignment horizontal="right" vertical="center"/>
    </xf>
    <xf numFmtId="166" fontId="31" fillId="27" borderId="46" xfId="151" applyNumberFormat="1" applyFont="1" applyFill="1" applyBorder="1">
      <alignment horizontal="right" vertical="center"/>
    </xf>
    <xf numFmtId="166" fontId="31" fillId="27" borderId="47" xfId="151" applyNumberFormat="1" applyFont="1" applyFill="1" applyBorder="1">
      <alignment horizontal="right" vertical="center"/>
    </xf>
    <xf numFmtId="166" fontId="31" fillId="27" borderId="48" xfId="151" applyNumberFormat="1" applyFont="1" applyFill="1" applyBorder="1">
      <alignment horizontal="right" vertical="center"/>
    </xf>
    <xf numFmtId="0" fontId="31" fillId="27" borderId="46" xfId="0" applyFont="1" applyFill="1" applyBorder="1"/>
    <xf numFmtId="0" fontId="31" fillId="27" borderId="21" xfId="0" applyFont="1" applyFill="1" applyBorder="1"/>
    <xf numFmtId="0" fontId="35" fillId="27" borderId="49" xfId="0" applyFont="1" applyFill="1" applyBorder="1" applyAlignment="1">
      <alignment horizontal="left" wrapText="1"/>
    </xf>
    <xf numFmtId="166" fontId="31" fillId="27" borderId="16" xfId="151" applyNumberFormat="1" applyFont="1" applyFill="1" applyBorder="1">
      <alignment horizontal="right" vertical="center"/>
    </xf>
    <xf numFmtId="0" fontId="31" fillId="27" borderId="50" xfId="0" applyFont="1" applyFill="1" applyBorder="1" applyAlignment="1">
      <alignment horizontal="left" wrapText="1"/>
    </xf>
    <xf numFmtId="0" fontId="31" fillId="27" borderId="51" xfId="0" applyFont="1" applyFill="1" applyBorder="1"/>
    <xf numFmtId="175" fontId="31" fillId="28" borderId="33" xfId="72" applyNumberFormat="1" applyFont="1" applyFill="1" applyBorder="1" applyAlignment="1">
      <alignment horizontal="center" vertical="center"/>
    </xf>
    <xf numFmtId="175" fontId="31" fillId="27" borderId="33" xfId="72" applyNumberFormat="1" applyFont="1" applyFill="1" applyBorder="1" applyAlignment="1">
      <alignment horizontal="center" vertical="center"/>
    </xf>
    <xf numFmtId="0" fontId="35" fillId="27" borderId="20" xfId="0" applyFont="1" applyFill="1" applyBorder="1" applyAlignment="1">
      <alignment horizontal="right" vertical="center" wrapText="1"/>
    </xf>
    <xf numFmtId="0" fontId="35" fillId="27" borderId="21" xfId="0" applyFont="1" applyFill="1" applyBorder="1" applyAlignment="1">
      <alignment horizontal="right"/>
    </xf>
    <xf numFmtId="175" fontId="31" fillId="28" borderId="23" xfId="72" applyNumberFormat="1" applyFont="1" applyFill="1" applyBorder="1" applyAlignment="1">
      <alignment horizontal="center" vertical="center"/>
    </xf>
    <xf numFmtId="175" fontId="31" fillId="27" borderId="23" xfId="72" applyNumberFormat="1" applyFont="1" applyFill="1" applyBorder="1" applyAlignment="1">
      <alignment horizontal="center" vertical="center"/>
    </xf>
    <xf numFmtId="0" fontId="31" fillId="27" borderId="29" xfId="0" applyFont="1" applyFill="1" applyBorder="1" applyAlignment="1">
      <alignment horizontal="left" wrapText="1"/>
    </xf>
    <xf numFmtId="0" fontId="31" fillId="27" borderId="52" xfId="0" applyFont="1" applyFill="1" applyBorder="1"/>
    <xf numFmtId="0" fontId="35" fillId="27" borderId="29" xfId="0" applyFont="1" applyFill="1" applyBorder="1" applyAlignment="1">
      <alignment horizontal="left" vertical="center" wrapText="1"/>
    </xf>
    <xf numFmtId="0" fontId="31" fillId="27" borderId="31" xfId="0" applyFont="1" applyFill="1" applyBorder="1" applyAlignment="1">
      <alignment horizontal="left" wrapText="1"/>
    </xf>
    <xf numFmtId="0" fontId="31" fillId="27" borderId="53" xfId="0" applyFont="1" applyFill="1" applyBorder="1"/>
    <xf numFmtId="0" fontId="31" fillId="27" borderId="0" xfId="0" applyNumberFormat="1" applyFont="1" applyFill="1" applyBorder="1" applyAlignment="1">
      <alignment horizontal="center" vertical="center" wrapText="1"/>
    </xf>
    <xf numFmtId="174" fontId="31" fillId="27" borderId="0" xfId="0" applyNumberFormat="1" applyFont="1" applyFill="1" applyBorder="1" applyAlignment="1">
      <alignment horizontal="center" vertical="center" wrapText="1"/>
    </xf>
    <xf numFmtId="175" fontId="31" fillId="27" borderId="23" xfId="72" applyNumberFormat="1" applyFont="1" applyFill="1" applyBorder="1" applyAlignment="1">
      <alignment horizontal="center"/>
    </xf>
    <xf numFmtId="176" fontId="31" fillId="28" borderId="27" xfId="72" applyNumberFormat="1" applyFont="1" applyFill="1" applyBorder="1" applyAlignment="1">
      <alignment horizontal="center" vertical="center"/>
    </xf>
    <xf numFmtId="0" fontId="32" fillId="27" borderId="0" xfId="0" applyFont="1" applyFill="1" applyBorder="1" applyProtection="1">
      <protection locked="0"/>
    </xf>
    <xf numFmtId="0" fontId="31" fillId="29" borderId="54" xfId="0" applyFont="1" applyFill="1" applyBorder="1" applyProtection="1"/>
    <xf numFmtId="0" fontId="31" fillId="29" borderId="55" xfId="0" applyFont="1" applyFill="1" applyBorder="1" applyProtection="1"/>
    <xf numFmtId="0" fontId="31" fillId="29" borderId="56" xfId="0" applyFont="1" applyFill="1" applyBorder="1" applyProtection="1"/>
    <xf numFmtId="0" fontId="31" fillId="29" borderId="57" xfId="0" applyFont="1" applyFill="1" applyBorder="1" applyProtection="1"/>
    <xf numFmtId="0" fontId="31" fillId="29" borderId="0" xfId="0" applyFont="1" applyFill="1" applyBorder="1" applyAlignment="1" applyProtection="1">
      <alignment horizontal="left" vertical="center" indent="2"/>
    </xf>
    <xf numFmtId="0" fontId="31" fillId="29" borderId="0" xfId="0" applyFont="1" applyFill="1" applyProtection="1"/>
    <xf numFmtId="0" fontId="31" fillId="29" borderId="58" xfId="0" applyFont="1" applyFill="1" applyBorder="1" applyProtection="1"/>
    <xf numFmtId="0" fontId="31" fillId="29" borderId="0" xfId="0" applyFont="1" applyFill="1" applyBorder="1" applyAlignment="1" applyProtection="1">
      <alignment vertical="center"/>
    </xf>
    <xf numFmtId="0" fontId="31" fillId="29" borderId="0" xfId="0" applyFont="1" applyFill="1" applyBorder="1" applyAlignment="1" applyProtection="1">
      <alignment horizontal="left" indent="2"/>
    </xf>
    <xf numFmtId="0" fontId="31" fillId="29" borderId="0" xfId="0" applyFont="1" applyFill="1" applyBorder="1" applyProtection="1"/>
    <xf numFmtId="0" fontId="31" fillId="29" borderId="59" xfId="0" applyFont="1" applyFill="1" applyBorder="1" applyProtection="1"/>
    <xf numFmtId="0" fontId="31" fillId="29" borderId="60" xfId="0" applyFont="1" applyFill="1" applyBorder="1" applyProtection="1"/>
    <xf numFmtId="0" fontId="31" fillId="29" borderId="61" xfId="0" applyFont="1" applyFill="1" applyBorder="1" applyProtection="1"/>
    <xf numFmtId="0" fontId="31" fillId="29" borderId="0" xfId="0" applyFont="1" applyFill="1" applyBorder="1"/>
    <xf numFmtId="0" fontId="35" fillId="27" borderId="0" xfId="86" applyFont="1" applyFill="1" applyBorder="1" applyAlignment="1">
      <alignment horizontal="left" vertical="center"/>
    </xf>
    <xf numFmtId="0" fontId="31" fillId="27" borderId="0" xfId="161" applyFont="1" applyFill="1" applyBorder="1">
      <alignment horizontal="left" vertical="center"/>
    </xf>
    <xf numFmtId="0" fontId="31" fillId="29" borderId="57" xfId="0" applyFont="1" applyFill="1" applyBorder="1"/>
    <xf numFmtId="0" fontId="31" fillId="29" borderId="58" xfId="0" applyFont="1" applyFill="1" applyBorder="1"/>
    <xf numFmtId="0" fontId="31" fillId="27" borderId="21" xfId="0" applyNumberFormat="1" applyFont="1" applyFill="1" applyBorder="1" applyAlignment="1">
      <alignment horizontal="center" vertical="center" wrapText="1"/>
    </xf>
    <xf numFmtId="0" fontId="31" fillId="27" borderId="62" xfId="0" applyFont="1" applyFill="1" applyBorder="1" applyAlignment="1">
      <alignment horizontal="center" vertical="center" wrapText="1"/>
    </xf>
    <xf numFmtId="174" fontId="31" fillId="27" borderId="40" xfId="0" applyNumberFormat="1" applyFont="1" applyFill="1" applyBorder="1" applyAlignment="1">
      <alignment horizontal="center" vertical="center" wrapText="1"/>
    </xf>
    <xf numFmtId="0" fontId="31" fillId="27" borderId="39" xfId="0" applyFont="1" applyFill="1" applyBorder="1" applyAlignment="1">
      <alignment horizontal="center" vertical="center" wrapText="1"/>
    </xf>
    <xf numFmtId="174" fontId="31" fillId="27" borderId="32" xfId="0" applyNumberFormat="1" applyFont="1" applyFill="1" applyBorder="1" applyAlignment="1">
      <alignment horizontal="center" vertical="center" wrapText="1"/>
    </xf>
    <xf numFmtId="0" fontId="31" fillId="27" borderId="63" xfId="0" applyFont="1" applyFill="1" applyBorder="1" applyAlignment="1">
      <alignment horizontal="center" vertical="center" wrapText="1"/>
    </xf>
    <xf numFmtId="174" fontId="31" fillId="27" borderId="64" xfId="0" applyNumberFormat="1" applyFont="1" applyFill="1" applyBorder="1" applyAlignment="1">
      <alignment horizontal="center" vertical="center" wrapText="1"/>
    </xf>
    <xf numFmtId="175" fontId="31" fillId="29" borderId="23" xfId="72" applyNumberFormat="1" applyFont="1" applyFill="1" applyBorder="1" applyAlignment="1">
      <alignment horizontal="center" vertical="center"/>
    </xf>
    <xf numFmtId="175" fontId="31" fillId="27" borderId="23" xfId="72" applyNumberFormat="1" applyFont="1" applyFill="1" applyBorder="1" applyAlignment="1">
      <alignment horizontal="left" vertical="center"/>
    </xf>
    <xf numFmtId="175" fontId="31" fillId="27" borderId="0" xfId="72" applyNumberFormat="1" applyFont="1" applyFill="1" applyBorder="1" applyAlignment="1">
      <alignment horizontal="center" vertical="center"/>
    </xf>
    <xf numFmtId="0" fontId="31" fillId="27" borderId="21" xfId="0" applyNumberFormat="1" applyFont="1" applyFill="1" applyBorder="1" applyAlignment="1">
      <alignment vertical="center" wrapText="1"/>
    </xf>
    <xf numFmtId="174" fontId="31" fillId="30" borderId="8" xfId="0" applyNumberFormat="1" applyFont="1" applyFill="1" applyBorder="1" applyAlignment="1">
      <alignment horizontal="center" vertical="center" wrapText="1"/>
    </xf>
    <xf numFmtId="174" fontId="31" fillId="31" borderId="8" xfId="0" applyNumberFormat="1" applyFont="1" applyFill="1" applyBorder="1" applyAlignment="1">
      <alignment horizontal="center" vertical="center" wrapText="1"/>
    </xf>
    <xf numFmtId="175" fontId="35" fillId="29" borderId="23" xfId="72" applyNumberFormat="1" applyFont="1" applyFill="1" applyBorder="1" applyAlignment="1">
      <alignment horizontal="left" vertical="center"/>
    </xf>
    <xf numFmtId="175" fontId="35" fillId="27" borderId="0" xfId="72" applyNumberFormat="1" applyFont="1" applyFill="1" applyBorder="1" applyAlignment="1">
      <alignment horizontal="left" vertical="center"/>
    </xf>
    <xf numFmtId="0" fontId="33" fillId="27" borderId="0" xfId="96" applyFont="1" applyFill="1" applyAlignment="1">
      <alignment vertical="center"/>
      <protection locked="0"/>
    </xf>
    <xf numFmtId="173" fontId="31" fillId="27" borderId="65" xfId="0" applyNumberFormat="1" applyFont="1" applyFill="1" applyBorder="1" applyAlignment="1">
      <alignment horizontal="center" wrapText="1"/>
    </xf>
    <xf numFmtId="173" fontId="31" fillId="27" borderId="41" xfId="0" applyNumberFormat="1" applyFont="1" applyFill="1" applyBorder="1" applyAlignment="1">
      <alignment horizontal="center" wrapText="1"/>
    </xf>
    <xf numFmtId="173" fontId="31" fillId="27" borderId="16" xfId="0" applyNumberFormat="1" applyFont="1" applyFill="1" applyBorder="1"/>
    <xf numFmtId="173" fontId="31" fillId="27" borderId="0" xfId="0" applyNumberFormat="1" applyFont="1" applyFill="1"/>
    <xf numFmtId="173" fontId="31" fillId="27" borderId="66" xfId="0" applyNumberFormat="1" applyFont="1" applyFill="1" applyBorder="1" applyAlignment="1">
      <alignment horizontal="center" wrapText="1"/>
    </xf>
    <xf numFmtId="173" fontId="31" fillId="27" borderId="43" xfId="72" applyNumberFormat="1" applyFont="1" applyFill="1" applyBorder="1" applyAlignment="1">
      <alignment horizontal="center" wrapText="1"/>
    </xf>
    <xf numFmtId="173" fontId="31" fillId="27" borderId="16" xfId="0" applyNumberFormat="1" applyFont="1" applyFill="1" applyBorder="1" applyAlignment="1">
      <alignment wrapText="1"/>
    </xf>
    <xf numFmtId="173" fontId="31" fillId="27" borderId="0" xfId="0" applyNumberFormat="1" applyFont="1" applyFill="1" applyAlignment="1">
      <alignment wrapText="1"/>
    </xf>
    <xf numFmtId="173" fontId="31" fillId="27" borderId="43" xfId="72" applyNumberFormat="1" applyFont="1" applyFill="1" applyBorder="1" applyAlignment="1">
      <alignment horizontal="center"/>
    </xf>
    <xf numFmtId="173" fontId="31" fillId="27" borderId="67" xfId="0" applyNumberFormat="1" applyFont="1" applyFill="1" applyBorder="1" applyAlignment="1">
      <alignment horizontal="center" wrapText="1"/>
    </xf>
    <xf numFmtId="173" fontId="31" fillId="29" borderId="68" xfId="72" applyNumberFormat="1" applyFont="1" applyFill="1" applyBorder="1" applyAlignment="1">
      <alignment horizontal="center"/>
    </xf>
    <xf numFmtId="173" fontId="35" fillId="27" borderId="0" xfId="72" applyNumberFormat="1" applyFont="1" applyFill="1" applyBorder="1" applyAlignment="1">
      <alignment horizontal="center" vertical="center" wrapText="1"/>
    </xf>
    <xf numFmtId="9" fontId="31" fillId="27" borderId="43" xfId="137" applyFont="1" applyFill="1" applyBorder="1" applyAlignment="1">
      <alignment horizontal="center" vertical="center"/>
    </xf>
    <xf numFmtId="9" fontId="31" fillId="27" borderId="69" xfId="137" applyFont="1" applyFill="1" applyBorder="1"/>
    <xf numFmtId="9" fontId="31" fillId="27" borderId="70" xfId="137" applyFont="1" applyFill="1" applyBorder="1" applyAlignment="1">
      <alignment horizontal="center" vertical="center"/>
    </xf>
    <xf numFmtId="0" fontId="47" fillId="27" borderId="0" xfId="96" applyFont="1" applyFill="1" applyAlignment="1">
      <alignment vertical="center"/>
      <protection locked="0"/>
    </xf>
    <xf numFmtId="0" fontId="31" fillId="27" borderId="47" xfId="0" applyFont="1" applyFill="1" applyBorder="1"/>
    <xf numFmtId="0" fontId="31" fillId="27" borderId="8" xfId="0" applyFont="1" applyFill="1" applyBorder="1" applyAlignment="1">
      <alignment horizontal="center" wrapText="1"/>
    </xf>
    <xf numFmtId="174" fontId="31" fillId="27" borderId="71" xfId="0" applyNumberFormat="1" applyFont="1" applyFill="1" applyBorder="1" applyAlignment="1">
      <alignment horizontal="center" vertical="center" wrapText="1"/>
    </xf>
    <xf numFmtId="0" fontId="49" fillId="27" borderId="0" xfId="0" applyFont="1" applyFill="1" applyProtection="1">
      <protection locked="0"/>
    </xf>
    <xf numFmtId="0" fontId="47" fillId="27" borderId="0" xfId="161" applyFont="1" applyFill="1">
      <alignment horizontal="left" vertical="center"/>
    </xf>
    <xf numFmtId="0" fontId="50" fillId="27" borderId="0" xfId="0" applyFont="1" applyFill="1"/>
    <xf numFmtId="0" fontId="50" fillId="27" borderId="0" xfId="0" applyFont="1" applyFill="1" applyAlignment="1">
      <alignment horizontal="center" vertical="center" wrapText="1"/>
    </xf>
    <xf numFmtId="0" fontId="50" fillId="27" borderId="0" xfId="0" applyFont="1" applyFill="1" applyAlignment="1">
      <alignment horizontal="center" vertical="center"/>
    </xf>
    <xf numFmtId="0" fontId="50" fillId="27" borderId="0" xfId="0" applyFont="1" applyFill="1" applyAlignment="1">
      <alignment wrapText="1"/>
    </xf>
    <xf numFmtId="0" fontId="50" fillId="27" borderId="0" xfId="0" applyFont="1" applyFill="1" applyAlignment="1">
      <alignment horizontal="center"/>
    </xf>
    <xf numFmtId="0" fontId="51" fillId="27" borderId="0" xfId="0" applyFont="1" applyFill="1"/>
    <xf numFmtId="178" fontId="50" fillId="27" borderId="0" xfId="0" applyNumberFormat="1" applyFont="1" applyFill="1"/>
    <xf numFmtId="0" fontId="31" fillId="27" borderId="72" xfId="0" applyFont="1" applyFill="1" applyBorder="1"/>
    <xf numFmtId="0" fontId="31" fillId="27" borderId="63" xfId="0" applyFont="1" applyFill="1" applyBorder="1"/>
    <xf numFmtId="0" fontId="31" fillId="27" borderId="45" xfId="0" applyFont="1" applyFill="1" applyBorder="1" applyAlignment="1">
      <alignment vertical="center" wrapText="1"/>
    </xf>
    <xf numFmtId="174" fontId="31" fillId="0" borderId="62" xfId="0" applyNumberFormat="1" applyFont="1" applyFill="1" applyBorder="1" applyAlignment="1">
      <alignment vertical="center" wrapText="1"/>
    </xf>
    <xf numFmtId="0" fontId="31" fillId="28" borderId="27" xfId="0" applyFont="1" applyFill="1" applyBorder="1" applyAlignment="1">
      <alignment horizontal="left" vertical="center" wrapText="1"/>
    </xf>
    <xf numFmtId="1" fontId="31" fillId="28" borderId="41" xfId="72" applyNumberFormat="1" applyFont="1" applyFill="1" applyBorder="1" applyAlignment="1">
      <alignment horizontal="left" vertical="center"/>
    </xf>
    <xf numFmtId="0" fontId="52" fillId="27" borderId="73" xfId="0" applyFont="1" applyFill="1" applyBorder="1" applyAlignment="1">
      <alignment vertical="center" wrapText="1"/>
    </xf>
    <xf numFmtId="0" fontId="31" fillId="28" borderId="36" xfId="0" applyFont="1" applyFill="1" applyBorder="1" applyAlignment="1">
      <alignment horizontal="left" vertical="center" wrapText="1"/>
    </xf>
    <xf numFmtId="1" fontId="31" fillId="28" borderId="42" xfId="72" applyNumberFormat="1" applyFont="1" applyFill="1" applyBorder="1" applyAlignment="1">
      <alignment horizontal="left" vertical="center"/>
    </xf>
    <xf numFmtId="0" fontId="0" fillId="27" borderId="0" xfId="0" applyFill="1" applyBorder="1"/>
    <xf numFmtId="0" fontId="0" fillId="27" borderId="18" xfId="0" applyFill="1" applyBorder="1"/>
    <xf numFmtId="0" fontId="36" fillId="27" borderId="74" xfId="83" applyFont="1" applyFill="1" applyBorder="1" applyAlignment="1">
      <alignment vertical="center"/>
    </xf>
    <xf numFmtId="174" fontId="31" fillId="27" borderId="8" xfId="0" applyNumberFormat="1" applyFont="1" applyFill="1" applyBorder="1" applyAlignment="1">
      <alignment horizontal="center" wrapText="1"/>
    </xf>
    <xf numFmtId="175" fontId="31" fillId="28" borderId="27" xfId="72" applyNumberFormat="1" applyFont="1" applyFill="1" applyBorder="1" applyAlignment="1">
      <alignment vertical="center"/>
    </xf>
    <xf numFmtId="175" fontId="31" fillId="29" borderId="75" xfId="72" applyNumberFormat="1" applyFont="1" applyFill="1" applyBorder="1" applyAlignment="1">
      <alignment vertical="center"/>
    </xf>
    <xf numFmtId="175" fontId="31" fillId="28" borderId="23" xfId="72" applyNumberFormat="1" applyFont="1" applyFill="1" applyBorder="1" applyAlignment="1">
      <alignment vertical="center"/>
    </xf>
    <xf numFmtId="175" fontId="31" fillId="28" borderId="69" xfId="72" applyNumberFormat="1" applyFont="1" applyFill="1" applyBorder="1" applyAlignment="1">
      <alignment vertical="center"/>
    </xf>
    <xf numFmtId="175" fontId="31" fillId="29" borderId="69" xfId="72" applyNumberFormat="1" applyFont="1" applyFill="1" applyBorder="1" applyAlignment="1">
      <alignment vertical="center"/>
    </xf>
    <xf numFmtId="175" fontId="31" fillId="28" borderId="33" xfId="72" applyNumberFormat="1" applyFont="1" applyFill="1" applyBorder="1" applyAlignment="1">
      <alignment vertical="center"/>
    </xf>
    <xf numFmtId="175" fontId="31" fillId="28" borderId="76" xfId="72" applyNumberFormat="1" applyFont="1" applyFill="1" applyBorder="1" applyAlignment="1">
      <alignment vertical="center"/>
    </xf>
    <xf numFmtId="175" fontId="31" fillId="29" borderId="77" xfId="72" applyNumberFormat="1" applyFont="1" applyFill="1" applyBorder="1" applyAlignment="1">
      <alignment vertical="center"/>
    </xf>
    <xf numFmtId="173" fontId="35" fillId="27" borderId="21" xfId="151" applyNumberFormat="1" applyFont="1" applyFill="1" applyBorder="1" applyAlignment="1">
      <alignment horizontal="right" vertical="center"/>
    </xf>
    <xf numFmtId="173" fontId="35" fillId="28" borderId="8" xfId="151" applyNumberFormat="1" applyFont="1" applyFill="1" applyBorder="1" applyAlignment="1">
      <alignment horizontal="right" vertical="center"/>
    </xf>
    <xf numFmtId="173" fontId="35" fillId="27" borderId="22" xfId="151" applyNumberFormat="1" applyFont="1" applyFill="1" applyBorder="1" applyAlignment="1">
      <alignment horizontal="right" vertical="center"/>
    </xf>
    <xf numFmtId="0" fontId="31" fillId="27" borderId="0" xfId="0" applyFont="1" applyFill="1" applyBorder="1" applyAlignment="1">
      <alignment horizontal="center" vertical="top"/>
    </xf>
    <xf numFmtId="0" fontId="0" fillId="0" borderId="0" xfId="0" applyBorder="1"/>
    <xf numFmtId="174" fontId="52" fillId="27" borderId="73" xfId="0" applyNumberFormat="1" applyFont="1" applyFill="1" applyBorder="1" applyAlignment="1">
      <alignment vertical="center" wrapText="1"/>
    </xf>
    <xf numFmtId="177" fontId="31" fillId="29" borderId="43" xfId="74" applyNumberFormat="1" applyFont="1" applyFill="1" applyBorder="1"/>
    <xf numFmtId="179" fontId="31" fillId="28" borderId="23" xfId="72" applyNumberFormat="1" applyFont="1" applyFill="1" applyBorder="1"/>
    <xf numFmtId="0" fontId="53" fillId="27" borderId="0" xfId="0" applyFont="1" applyFill="1"/>
    <xf numFmtId="0" fontId="54" fillId="27" borderId="0" xfId="0" applyFont="1" applyFill="1"/>
    <xf numFmtId="178" fontId="54" fillId="27" borderId="0" xfId="0" applyNumberFormat="1" applyFont="1" applyFill="1"/>
    <xf numFmtId="0" fontId="31" fillId="28" borderId="72" xfId="0" applyFont="1" applyFill="1" applyBorder="1"/>
    <xf numFmtId="177" fontId="31" fillId="28" borderId="43" xfId="74" applyNumberFormat="1" applyFont="1" applyFill="1" applyBorder="1"/>
    <xf numFmtId="177" fontId="31" fillId="28" borderId="23" xfId="74" applyNumberFormat="1" applyFont="1" applyFill="1" applyBorder="1"/>
    <xf numFmtId="0" fontId="36" fillId="27" borderId="0" xfId="83" applyFont="1" applyFill="1" applyBorder="1" applyAlignment="1">
      <alignment horizontal="left" vertical="center"/>
    </xf>
    <xf numFmtId="0" fontId="36" fillId="27" borderId="74" xfId="83" applyFont="1" applyFill="1" applyBorder="1" applyAlignment="1">
      <alignment horizontal="left" vertical="center"/>
    </xf>
    <xf numFmtId="0" fontId="36" fillId="27" borderId="74" xfId="83" applyFont="1" applyFill="1" applyBorder="1" applyAlignment="1">
      <alignment horizontal="left" vertical="top"/>
    </xf>
    <xf numFmtId="0" fontId="31" fillId="27" borderId="18" xfId="0" applyFont="1" applyFill="1" applyBorder="1" applyAlignment="1">
      <alignment horizontal="center" vertical="center" wrapText="1"/>
    </xf>
    <xf numFmtId="0" fontId="31" fillId="27" borderId="18" xfId="0" applyFont="1" applyFill="1" applyBorder="1" applyAlignment="1">
      <alignment horizontal="center" vertical="center"/>
    </xf>
    <xf numFmtId="0" fontId="31" fillId="32" borderId="8" xfId="0" applyNumberFormat="1" applyFont="1" applyFill="1" applyBorder="1"/>
    <xf numFmtId="0" fontId="31" fillId="27" borderId="29" xfId="0" applyFont="1" applyFill="1" applyBorder="1"/>
    <xf numFmtId="175" fontId="31" fillId="27" borderId="52" xfId="72" applyNumberFormat="1" applyFont="1" applyFill="1" applyBorder="1"/>
    <xf numFmtId="177" fontId="31" fillId="27" borderId="74" xfId="74" applyNumberFormat="1" applyFont="1" applyFill="1" applyBorder="1"/>
    <xf numFmtId="177" fontId="31" fillId="27" borderId="78" xfId="74" applyNumberFormat="1" applyFont="1" applyFill="1" applyBorder="1"/>
    <xf numFmtId="177" fontId="31" fillId="27" borderId="79" xfId="74" applyNumberFormat="1" applyFont="1" applyFill="1" applyBorder="1"/>
    <xf numFmtId="175" fontId="31" fillId="27" borderId="0" xfId="72" applyNumberFormat="1" applyFont="1" applyFill="1" applyBorder="1"/>
    <xf numFmtId="9" fontId="31" fillId="27" borderId="80" xfId="137" applyFont="1" applyFill="1" applyBorder="1"/>
    <xf numFmtId="0" fontId="31" fillId="27" borderId="44" xfId="0" applyFont="1" applyFill="1" applyBorder="1"/>
    <xf numFmtId="175" fontId="31" fillId="27" borderId="46" xfId="72" applyNumberFormat="1" applyFont="1" applyFill="1" applyBorder="1"/>
    <xf numFmtId="0" fontId="31" fillId="27" borderId="72" xfId="0" applyFont="1" applyFill="1" applyBorder="1" applyAlignment="1">
      <alignment wrapText="1"/>
    </xf>
    <xf numFmtId="9" fontId="31" fillId="27" borderId="46" xfId="137" applyFont="1" applyFill="1" applyBorder="1"/>
    <xf numFmtId="0" fontId="35" fillId="27" borderId="81" xfId="0" applyFont="1" applyFill="1" applyBorder="1"/>
    <xf numFmtId="177" fontId="31" fillId="27" borderId="47" xfId="74" applyNumberFormat="1" applyFont="1" applyFill="1" applyBorder="1"/>
    <xf numFmtId="9" fontId="31" fillId="27" borderId="82" xfId="137" applyFont="1" applyFill="1" applyBorder="1"/>
    <xf numFmtId="9" fontId="31" fillId="27" borderId="0" xfId="137" applyFont="1" applyFill="1" applyBorder="1"/>
    <xf numFmtId="0" fontId="31" fillId="27" borderId="39" xfId="0" applyFont="1" applyFill="1" applyBorder="1"/>
    <xf numFmtId="43" fontId="54" fillId="27" borderId="0" xfId="72" applyNumberFormat="1" applyFont="1" applyFill="1"/>
    <xf numFmtId="0" fontId="31" fillId="27" borderId="72" xfId="0" applyFont="1" applyFill="1" applyBorder="1" applyAlignment="1">
      <alignment horizontal="center"/>
    </xf>
    <xf numFmtId="0" fontId="50" fillId="29" borderId="0" xfId="0" applyFont="1" applyFill="1"/>
    <xf numFmtId="0" fontId="50" fillId="29" borderId="0" xfId="0" applyFont="1" applyFill="1" applyAlignment="1">
      <alignment wrapText="1"/>
    </xf>
    <xf numFmtId="0" fontId="31" fillId="29" borderId="0" xfId="0" applyFont="1" applyFill="1"/>
    <xf numFmtId="0" fontId="50" fillId="29" borderId="0" xfId="0" applyFont="1" applyFill="1" applyAlignment="1">
      <alignment horizontal="center"/>
    </xf>
    <xf numFmtId="0" fontId="51" fillId="29" borderId="0" xfId="0" applyFont="1" applyFill="1"/>
    <xf numFmtId="180" fontId="50" fillId="29" borderId="0" xfId="0" applyNumberFormat="1" applyFont="1" applyFill="1"/>
    <xf numFmtId="10" fontId="50" fillId="29" borderId="0" xfId="137" applyNumberFormat="1" applyFont="1" applyFill="1"/>
    <xf numFmtId="178" fontId="50" fillId="29" borderId="0" xfId="0" applyNumberFormat="1" applyFont="1" applyFill="1"/>
    <xf numFmtId="177" fontId="31" fillId="29" borderId="0" xfId="74" applyNumberFormat="1" applyFont="1" applyFill="1" applyBorder="1"/>
    <xf numFmtId="0" fontId="55" fillId="29" borderId="0" xfId="0" applyFont="1" applyFill="1"/>
    <xf numFmtId="0" fontId="55" fillId="29" borderId="0" xfId="0" applyFont="1" applyFill="1" applyAlignment="1">
      <alignment horizontal="center"/>
    </xf>
    <xf numFmtId="0" fontId="35" fillId="29" borderId="0" xfId="0" applyFont="1" applyFill="1"/>
    <xf numFmtId="0" fontId="57" fillId="27" borderId="0" xfId="161" applyFont="1" applyFill="1" applyBorder="1">
      <alignment horizontal="left" vertical="center"/>
    </xf>
    <xf numFmtId="0" fontId="31" fillId="27" borderId="0" xfId="0" applyFont="1" applyFill="1" applyAlignment="1">
      <alignment horizontal="left" vertical="center"/>
    </xf>
    <xf numFmtId="0" fontId="31" fillId="29" borderId="8" xfId="0" applyNumberFormat="1" applyFont="1" applyFill="1" applyBorder="1"/>
    <xf numFmtId="0" fontId="50" fillId="29" borderId="0" xfId="0" applyFont="1" applyFill="1" applyAlignment="1">
      <alignment horizontal="center" vertical="center" wrapText="1"/>
    </xf>
    <xf numFmtId="0" fontId="50" fillId="29" borderId="0" xfId="0" applyFont="1" applyFill="1" applyAlignment="1">
      <alignment horizontal="center" vertical="center"/>
    </xf>
    <xf numFmtId="0" fontId="59" fillId="29" borderId="0" xfId="0" applyFont="1" applyFill="1"/>
    <xf numFmtId="175" fontId="58" fillId="28" borderId="23" xfId="0" applyNumberFormat="1" applyFont="1" applyFill="1" applyBorder="1"/>
    <xf numFmtId="0" fontId="50" fillId="27" borderId="0" xfId="0" applyFont="1" applyFill="1" applyBorder="1" applyAlignment="1">
      <alignment horizontal="center" vertical="center" wrapText="1"/>
    </xf>
    <xf numFmtId="0" fontId="50" fillId="27" borderId="20" xfId="0" applyFont="1" applyFill="1" applyBorder="1" applyAlignment="1">
      <alignment horizontal="center" vertical="center" wrapText="1"/>
    </xf>
    <xf numFmtId="0" fontId="50" fillId="27" borderId="21" xfId="0" applyFont="1" applyFill="1" applyBorder="1" applyAlignment="1">
      <alignment horizontal="center" vertical="center" wrapText="1"/>
    </xf>
    <xf numFmtId="0" fontId="50" fillId="27" borderId="48" xfId="0" applyFont="1" applyFill="1" applyBorder="1" applyAlignment="1">
      <alignment horizontal="center" vertical="center" wrapText="1"/>
    </xf>
    <xf numFmtId="0" fontId="50" fillId="29" borderId="0" xfId="0" applyFont="1" applyFill="1" applyBorder="1"/>
    <xf numFmtId="0" fontId="31" fillId="27" borderId="80" xfId="0" applyFont="1" applyFill="1" applyBorder="1"/>
    <xf numFmtId="177" fontId="31" fillId="28" borderId="66" xfId="74" applyNumberFormat="1" applyFont="1" applyFill="1" applyBorder="1"/>
    <xf numFmtId="0" fontId="50" fillId="27" borderId="0" xfId="0" applyFont="1" applyFill="1" applyBorder="1"/>
    <xf numFmtId="175" fontId="31" fillId="27" borderId="74" xfId="72" applyNumberFormat="1" applyFont="1" applyFill="1" applyBorder="1"/>
    <xf numFmtId="175" fontId="31" fillId="28" borderId="43" xfId="72" applyNumberFormat="1" applyFont="1" applyFill="1" applyBorder="1"/>
    <xf numFmtId="0" fontId="31" fillId="27" borderId="49" xfId="0" applyFont="1" applyFill="1" applyBorder="1"/>
    <xf numFmtId="0" fontId="31" fillId="27" borderId="74" xfId="0" applyFont="1" applyFill="1" applyBorder="1"/>
    <xf numFmtId="0" fontId="50" fillId="27" borderId="74" xfId="0" applyFont="1" applyFill="1" applyBorder="1" applyAlignment="1">
      <alignment horizontal="center" vertical="center"/>
    </xf>
    <xf numFmtId="175" fontId="31" fillId="27" borderId="49" xfId="72" applyNumberFormat="1" applyFont="1" applyFill="1" applyBorder="1"/>
    <xf numFmtId="0" fontId="50" fillId="27" borderId="74" xfId="0" applyFont="1" applyFill="1" applyBorder="1"/>
    <xf numFmtId="0" fontId="50" fillId="27" borderId="48" xfId="0" applyFont="1" applyFill="1" applyBorder="1" applyAlignment="1">
      <alignment wrapText="1"/>
    </xf>
    <xf numFmtId="0" fontId="60" fillId="29" borderId="0" xfId="0" applyFont="1" applyFill="1"/>
    <xf numFmtId="0" fontId="50" fillId="27" borderId="20" xfId="0" applyFont="1" applyFill="1" applyBorder="1" applyAlignment="1">
      <alignment wrapText="1"/>
    </xf>
    <xf numFmtId="0" fontId="50" fillId="27" borderId="21" xfId="0" applyFont="1" applyFill="1" applyBorder="1" applyAlignment="1">
      <alignment wrapText="1"/>
    </xf>
    <xf numFmtId="177" fontId="31" fillId="27" borderId="66" xfId="74" applyNumberFormat="1" applyFont="1" applyFill="1" applyBorder="1" applyAlignment="1">
      <alignment horizontal="center"/>
    </xf>
    <xf numFmtId="0" fontId="50" fillId="29" borderId="0" xfId="0" applyFont="1" applyFill="1" applyAlignment="1"/>
    <xf numFmtId="0" fontId="50" fillId="27" borderId="49" xfId="0" applyFont="1" applyFill="1" applyBorder="1" applyAlignment="1">
      <alignment wrapText="1"/>
    </xf>
    <xf numFmtId="0" fontId="50" fillId="27" borderId="0" xfId="0" applyFont="1" applyFill="1" applyBorder="1" applyAlignment="1">
      <alignment wrapText="1"/>
    </xf>
    <xf numFmtId="0" fontId="50" fillId="27" borderId="74" xfId="0" applyFont="1" applyFill="1" applyBorder="1" applyAlignment="1">
      <alignment wrapText="1"/>
    </xf>
    <xf numFmtId="0" fontId="50" fillId="27" borderId="49" xfId="0" applyFont="1" applyFill="1" applyBorder="1"/>
    <xf numFmtId="0" fontId="35" fillId="27" borderId="49" xfId="0" applyFont="1" applyFill="1" applyBorder="1" applyAlignment="1">
      <alignment wrapText="1"/>
    </xf>
    <xf numFmtId="0" fontId="35" fillId="27" borderId="74" xfId="0" applyFont="1" applyFill="1" applyBorder="1" applyAlignment="1">
      <alignment wrapText="1"/>
    </xf>
    <xf numFmtId="0" fontId="31" fillId="0" borderId="83" xfId="130" applyFont="1" applyFill="1" applyBorder="1" applyAlignment="1"/>
    <xf numFmtId="0" fontId="35" fillId="27" borderId="84" xfId="0" applyFont="1" applyFill="1" applyBorder="1" applyAlignment="1">
      <alignment vertical="center" wrapText="1"/>
    </xf>
    <xf numFmtId="0" fontId="50" fillId="27" borderId="47" xfId="0" applyFont="1" applyFill="1" applyBorder="1"/>
    <xf numFmtId="175" fontId="31" fillId="27" borderId="85" xfId="72" applyNumberFormat="1" applyFont="1" applyFill="1" applyBorder="1" applyAlignment="1">
      <alignment horizontal="center" vertical="center" wrapText="1"/>
    </xf>
    <xf numFmtId="0" fontId="62" fillId="27" borderId="45" xfId="0" applyFont="1" applyFill="1" applyBorder="1"/>
    <xf numFmtId="0" fontId="62" fillId="27" borderId="86" xfId="0" applyFont="1" applyFill="1" applyBorder="1"/>
    <xf numFmtId="177" fontId="63" fillId="29" borderId="23" xfId="74" applyNumberFormat="1" applyFont="1" applyFill="1" applyBorder="1"/>
    <xf numFmtId="9" fontId="31" fillId="27" borderId="74" xfId="137" applyFont="1" applyFill="1" applyBorder="1"/>
    <xf numFmtId="0" fontId="61" fillId="27" borderId="49" xfId="0" applyFont="1" applyFill="1" applyBorder="1" applyAlignment="1">
      <alignment wrapText="1"/>
    </xf>
    <xf numFmtId="0" fontId="50" fillId="27" borderId="0" xfId="0" applyFont="1" applyFill="1" applyBorder="1" applyAlignment="1">
      <alignment horizontal="center"/>
    </xf>
    <xf numFmtId="0" fontId="31" fillId="27" borderId="0" xfId="72" applyNumberFormat="1" applyFont="1" applyFill="1" applyBorder="1" applyAlignment="1">
      <alignment horizontal="center" vertical="center" wrapText="1"/>
    </xf>
    <xf numFmtId="0" fontId="38" fillId="27" borderId="0" xfId="0" applyFont="1" applyFill="1" applyBorder="1" applyAlignment="1">
      <alignment horizontal="center" vertical="center" wrapText="1"/>
    </xf>
    <xf numFmtId="0" fontId="39" fillId="27" borderId="0" xfId="0" applyFont="1" applyFill="1" applyBorder="1" applyAlignment="1">
      <alignment horizontal="center" vertical="center"/>
    </xf>
    <xf numFmtId="0" fontId="31" fillId="29" borderId="39" xfId="0" applyFont="1" applyFill="1" applyBorder="1" applyAlignment="1">
      <alignment horizontal="center" vertical="center" wrapText="1"/>
    </xf>
    <xf numFmtId="174" fontId="31" fillId="29" borderId="32" xfId="0" applyNumberFormat="1" applyFont="1" applyFill="1" applyBorder="1" applyAlignment="1">
      <alignment horizontal="center" vertical="center" wrapText="1"/>
    </xf>
    <xf numFmtId="0" fontId="31" fillId="29" borderId="23" xfId="72" applyNumberFormat="1" applyFont="1" applyFill="1" applyBorder="1" applyAlignment="1">
      <alignment horizontal="center" vertical="center" wrapText="1"/>
    </xf>
    <xf numFmtId="0" fontId="31" fillId="27" borderId="72" xfId="0" applyFont="1" applyFill="1" applyBorder="1" applyAlignment="1">
      <alignment horizontal="center" vertical="center" wrapText="1"/>
    </xf>
    <xf numFmtId="174" fontId="31" fillId="27" borderId="23" xfId="0" applyNumberFormat="1" applyFont="1" applyFill="1" applyBorder="1" applyAlignment="1">
      <alignment horizontal="center" vertical="center" wrapText="1"/>
    </xf>
    <xf numFmtId="0" fontId="31" fillId="27" borderId="27" xfId="72" applyNumberFormat="1" applyFont="1" applyFill="1" applyBorder="1" applyAlignment="1">
      <alignment horizontal="center" vertical="center" wrapText="1"/>
    </xf>
    <xf numFmtId="0" fontId="31" fillId="27" borderId="32" xfId="72" applyNumberFormat="1" applyFont="1" applyFill="1" applyBorder="1" applyAlignment="1">
      <alignment horizontal="center" vertical="center" wrapText="1"/>
    </xf>
    <xf numFmtId="0" fontId="31" fillId="27" borderId="23" xfId="72" applyNumberFormat="1" applyFont="1" applyFill="1" applyBorder="1" applyAlignment="1">
      <alignment horizontal="center" vertical="center" wrapText="1"/>
    </xf>
    <xf numFmtId="0" fontId="31" fillId="0" borderId="12" xfId="0" applyFont="1" applyBorder="1"/>
    <xf numFmtId="0" fontId="31" fillId="0" borderId="13" xfId="0" applyFont="1" applyBorder="1"/>
    <xf numFmtId="0" fontId="31" fillId="0" borderId="15" xfId="0" applyFont="1" applyBorder="1"/>
    <xf numFmtId="0" fontId="35" fillId="0" borderId="0" xfId="0" applyFont="1" applyBorder="1"/>
    <xf numFmtId="0" fontId="31" fillId="0" borderId="0" xfId="0" applyFont="1" applyBorder="1" applyAlignment="1">
      <alignment horizontal="center"/>
    </xf>
    <xf numFmtId="0" fontId="31" fillId="28" borderId="0" xfId="0" applyFont="1" applyFill="1" applyBorder="1"/>
    <xf numFmtId="175" fontId="31" fillId="28" borderId="0" xfId="72" applyNumberFormat="1" applyFont="1" applyFill="1" applyBorder="1" applyAlignment="1">
      <alignment horizontal="center"/>
    </xf>
    <xf numFmtId="175" fontId="31" fillId="27" borderId="0" xfId="72" applyNumberFormat="1" applyFont="1" applyFill="1" applyBorder="1" applyAlignment="1">
      <alignment horizontal="center"/>
    </xf>
    <xf numFmtId="0" fontId="31" fillId="0" borderId="0" xfId="0" applyFont="1" applyBorder="1" applyAlignment="1">
      <alignment horizontal="right"/>
    </xf>
    <xf numFmtId="175" fontId="31" fillId="0" borderId="0" xfId="72" applyNumberFormat="1" applyFont="1" applyBorder="1" applyAlignment="1">
      <alignment horizontal="center"/>
    </xf>
    <xf numFmtId="0" fontId="35" fillId="0" borderId="0" xfId="0" applyFont="1" applyBorder="1" applyAlignment="1">
      <alignment horizontal="center"/>
    </xf>
    <xf numFmtId="173" fontId="31" fillId="0" borderId="0" xfId="0" applyNumberFormat="1" applyFont="1" applyBorder="1" applyAlignment="1">
      <alignment horizontal="center"/>
    </xf>
    <xf numFmtId="173" fontId="37" fillId="27" borderId="0" xfId="151" applyNumberFormat="1" applyFont="1" applyFill="1" applyBorder="1" applyAlignment="1">
      <alignment horizontal="center" vertical="center"/>
    </xf>
    <xf numFmtId="166" fontId="35" fillId="27" borderId="0" xfId="151" applyNumberFormat="1" applyFont="1" applyFill="1" applyBorder="1">
      <alignment horizontal="right" vertical="center"/>
    </xf>
    <xf numFmtId="166" fontId="37" fillId="27" borderId="0" xfId="151" applyNumberFormat="1" applyFont="1" applyFill="1" applyBorder="1" applyAlignment="1">
      <alignment horizontal="center" vertical="center"/>
    </xf>
    <xf numFmtId="0" fontId="31" fillId="0" borderId="17" xfId="0" applyFont="1" applyBorder="1"/>
    <xf numFmtId="0" fontId="31" fillId="0" borderId="18" xfId="0" applyFont="1" applyBorder="1"/>
    <xf numFmtId="0" fontId="31" fillId="0" borderId="18" xfId="0" applyFont="1" applyBorder="1" applyAlignment="1">
      <alignment horizontal="center"/>
    </xf>
    <xf numFmtId="0" fontId="31" fillId="0" borderId="19" xfId="0" applyFont="1" applyBorder="1"/>
    <xf numFmtId="173" fontId="31" fillId="27" borderId="0" xfId="151" applyNumberFormat="1" applyFont="1" applyFill="1" applyBorder="1" applyAlignment="1">
      <alignment horizontal="center" vertical="center"/>
    </xf>
    <xf numFmtId="173" fontId="31" fillId="27" borderId="0" xfId="0" applyNumberFormat="1" applyFont="1" applyFill="1" applyBorder="1" applyAlignment="1">
      <alignment horizontal="center"/>
    </xf>
    <xf numFmtId="0" fontId="31" fillId="27" borderId="18" xfId="0" applyFont="1" applyFill="1" applyBorder="1" applyAlignment="1">
      <alignment horizontal="center"/>
    </xf>
    <xf numFmtId="172" fontId="64" fillId="36" borderId="8" xfId="52" applyNumberFormat="1" applyFont="1" applyBorder="1" applyAlignment="1">
      <alignment horizontal="center" vertical="center"/>
    </xf>
    <xf numFmtId="0" fontId="31" fillId="29" borderId="33" xfId="72" applyNumberFormat="1" applyFont="1" applyFill="1" applyBorder="1" applyAlignment="1">
      <alignment horizontal="center" vertical="center" wrapText="1"/>
    </xf>
    <xf numFmtId="0" fontId="31" fillId="27" borderId="88" xfId="0" applyFont="1" applyFill="1" applyBorder="1"/>
    <xf numFmtId="0" fontId="31" fillId="27" borderId="20" xfId="0" applyFont="1" applyFill="1" applyBorder="1" applyAlignment="1">
      <alignment horizontal="center" vertical="center" wrapText="1"/>
    </xf>
    <xf numFmtId="0" fontId="31" fillId="29" borderId="89" xfId="0" applyFont="1" applyFill="1" applyBorder="1" applyAlignment="1">
      <alignment horizontal="center" vertical="center" wrapText="1"/>
    </xf>
    <xf numFmtId="174" fontId="31" fillId="29" borderId="33" xfId="0" applyNumberFormat="1" applyFont="1" applyFill="1" applyBorder="1" applyAlignment="1">
      <alignment horizontal="center" vertical="center" wrapText="1"/>
    </xf>
    <xf numFmtId="41" fontId="31" fillId="27" borderId="90" xfId="72" applyNumberFormat="1" applyFont="1" applyFill="1" applyBorder="1" applyAlignment="1">
      <alignment horizontal="center" vertical="center" wrapText="1"/>
    </xf>
    <xf numFmtId="41" fontId="31" fillId="27" borderId="91" xfId="72" applyNumberFormat="1" applyFont="1" applyFill="1" applyBorder="1" applyAlignment="1">
      <alignment horizontal="center" vertical="center" wrapText="1"/>
    </xf>
    <xf numFmtId="41" fontId="31" fillId="27" borderId="22" xfId="72" applyNumberFormat="1" applyFont="1" applyFill="1" applyBorder="1" applyAlignment="1">
      <alignment horizontal="center" vertical="center" wrapText="1"/>
    </xf>
    <xf numFmtId="0" fontId="31" fillId="0" borderId="32" xfId="72" applyNumberFormat="1" applyFont="1" applyFill="1" applyBorder="1" applyAlignment="1">
      <alignment horizontal="left" vertical="center" wrapText="1"/>
    </xf>
    <xf numFmtId="0" fontId="31" fillId="0" borderId="23" xfId="72" applyNumberFormat="1" applyFont="1" applyFill="1" applyBorder="1" applyAlignment="1">
      <alignment horizontal="left" vertical="center" wrapText="1"/>
    </xf>
    <xf numFmtId="0" fontId="31" fillId="0" borderId="33" xfId="72" applyNumberFormat="1" applyFont="1" applyFill="1" applyBorder="1" applyAlignment="1">
      <alignment horizontal="left" vertical="center" wrapText="1"/>
    </xf>
    <xf numFmtId="0" fontId="31" fillId="0" borderId="91" xfId="72" applyNumberFormat="1" applyFont="1" applyFill="1" applyBorder="1" applyAlignment="1">
      <alignment horizontal="left" vertical="center" wrapText="1"/>
    </xf>
    <xf numFmtId="0" fontId="65" fillId="27" borderId="0" xfId="0" applyFont="1" applyFill="1"/>
    <xf numFmtId="0" fontId="66" fillId="27" borderId="0" xfId="0" applyFont="1" applyFill="1"/>
    <xf numFmtId="0" fontId="67" fillId="27" borderId="21" xfId="0" applyFont="1" applyFill="1" applyBorder="1"/>
    <xf numFmtId="0" fontId="67" fillId="27" borderId="0" xfId="0" applyFont="1" applyFill="1"/>
    <xf numFmtId="0" fontId="68" fillId="27" borderId="0" xfId="0" applyFont="1" applyFill="1"/>
    <xf numFmtId="0" fontId="31" fillId="29" borderId="0" xfId="0" applyFont="1" applyFill="1" applyBorder="1" applyAlignment="1">
      <alignment horizontal="left" vertical="center"/>
    </xf>
    <xf numFmtId="0" fontId="31" fillId="29" borderId="0" xfId="0" applyFont="1" applyFill="1" applyBorder="1" applyAlignment="1">
      <alignment vertical="top" wrapText="1"/>
    </xf>
    <xf numFmtId="0" fontId="0" fillId="27" borderId="12" xfId="0" applyFill="1" applyBorder="1"/>
    <xf numFmtId="0" fontId="0" fillId="27" borderId="13" xfId="0" applyFill="1" applyBorder="1"/>
    <xf numFmtId="0" fontId="0" fillId="27" borderId="14" xfId="0" applyFill="1" applyBorder="1"/>
    <xf numFmtId="0" fontId="0" fillId="27" borderId="15" xfId="0" applyFill="1" applyBorder="1"/>
    <xf numFmtId="0" fontId="0" fillId="27" borderId="16" xfId="0" applyFill="1" applyBorder="1"/>
    <xf numFmtId="49" fontId="31" fillId="28" borderId="62" xfId="0" applyNumberFormat="1" applyFont="1" applyFill="1" applyBorder="1" applyAlignment="1">
      <alignment horizontal="center" vertical="center" wrapText="1"/>
    </xf>
    <xf numFmtId="49" fontId="31" fillId="28" borderId="39" xfId="0" applyNumberFormat="1" applyFont="1" applyFill="1" applyBorder="1" applyAlignment="1">
      <alignment horizontal="center" vertical="center" wrapText="1"/>
    </xf>
    <xf numFmtId="173" fontId="31" fillId="27" borderId="28" xfId="151" applyNumberFormat="1" applyFont="1" applyFill="1" applyBorder="1" applyAlignment="1">
      <alignment horizontal="right" vertical="center"/>
    </xf>
    <xf numFmtId="173" fontId="31" fillId="27" borderId="30" xfId="151" applyNumberFormat="1" applyFont="1" applyFill="1" applyBorder="1" applyAlignment="1">
      <alignment horizontal="right" vertical="center"/>
    </xf>
    <xf numFmtId="175" fontId="31" fillId="28" borderId="40" xfId="72" applyNumberFormat="1" applyFont="1" applyFill="1" applyBorder="1" applyAlignment="1">
      <alignment vertical="center" wrapText="1"/>
    </xf>
    <xf numFmtId="175" fontId="31" fillId="28" borderId="92" xfId="72" applyNumberFormat="1" applyFont="1" applyFill="1" applyBorder="1" applyAlignment="1">
      <alignment vertical="center" wrapText="1"/>
    </xf>
    <xf numFmtId="175" fontId="31" fillId="29" borderId="92" xfId="72" applyNumberFormat="1" applyFont="1" applyFill="1" applyBorder="1" applyAlignment="1">
      <alignment vertical="center" wrapText="1"/>
    </xf>
    <xf numFmtId="175" fontId="31" fillId="29" borderId="87" xfId="72" applyNumberFormat="1" applyFont="1" applyFill="1" applyBorder="1" applyAlignment="1">
      <alignment vertical="center" wrapText="1"/>
    </xf>
    <xf numFmtId="175" fontId="31" fillId="29" borderId="43" xfId="72" applyNumberFormat="1" applyFont="1" applyFill="1" applyBorder="1" applyAlignment="1">
      <alignment vertical="center" wrapText="1"/>
    </xf>
    <xf numFmtId="175" fontId="31" fillId="28" borderId="23" xfId="72" applyNumberFormat="1" applyFont="1" applyFill="1" applyBorder="1" applyAlignment="1">
      <alignment vertical="center" wrapText="1"/>
    </xf>
    <xf numFmtId="175" fontId="31" fillId="28" borderId="43" xfId="72" applyNumberFormat="1" applyFont="1" applyFill="1" applyBorder="1" applyAlignment="1">
      <alignment vertical="center" wrapText="1"/>
    </xf>
    <xf numFmtId="175" fontId="31" fillId="29" borderId="33" xfId="72" applyNumberFormat="1" applyFont="1" applyFill="1" applyBorder="1" applyAlignment="1">
      <alignment horizontal="center" vertical="center" wrapText="1"/>
    </xf>
    <xf numFmtId="175" fontId="31" fillId="29" borderId="70" xfId="72" applyNumberFormat="1" applyFont="1" applyFill="1" applyBorder="1" applyAlignment="1">
      <alignment horizontal="center" vertical="center" wrapText="1"/>
    </xf>
    <xf numFmtId="175" fontId="31" fillId="28" borderId="70" xfId="72" applyNumberFormat="1" applyFont="1" applyFill="1" applyBorder="1" applyAlignment="1">
      <alignment horizontal="right" vertical="center" wrapText="1"/>
    </xf>
    <xf numFmtId="183" fontId="31" fillId="28" borderId="23" xfId="72" applyNumberFormat="1" applyFont="1" applyFill="1" applyBorder="1"/>
    <xf numFmtId="173" fontId="31" fillId="27" borderId="27" xfId="72" applyNumberFormat="1" applyFont="1" applyFill="1" applyBorder="1" applyAlignment="1">
      <alignment horizontal="right" vertical="center" wrapText="1"/>
    </xf>
    <xf numFmtId="173" fontId="31" fillId="27" borderId="27" xfId="0" applyNumberFormat="1" applyFont="1" applyFill="1" applyBorder="1" applyAlignment="1">
      <alignment horizontal="right" wrapText="1"/>
    </xf>
    <xf numFmtId="173" fontId="31" fillId="27" borderId="32" xfId="72" applyNumberFormat="1" applyFont="1" applyFill="1" applyBorder="1" applyAlignment="1">
      <alignment horizontal="right" vertical="center" wrapText="1"/>
    </xf>
    <xf numFmtId="173" fontId="31" fillId="27" borderId="23" xfId="0" applyNumberFormat="1" applyFont="1" applyFill="1" applyBorder="1" applyAlignment="1">
      <alignment horizontal="right" wrapText="1"/>
    </xf>
    <xf numFmtId="173" fontId="31" fillId="27" borderId="23" xfId="72" applyNumberFormat="1" applyFont="1" applyFill="1" applyBorder="1" applyAlignment="1">
      <alignment horizontal="right" vertical="center" wrapText="1"/>
    </xf>
    <xf numFmtId="173" fontId="31" fillId="27" borderId="64" xfId="72" applyNumberFormat="1" applyFont="1" applyFill="1" applyBorder="1" applyAlignment="1">
      <alignment horizontal="right" vertical="center" wrapText="1"/>
    </xf>
    <xf numFmtId="173" fontId="31" fillId="29" borderId="64" xfId="72" applyNumberFormat="1" applyFont="1" applyFill="1" applyBorder="1" applyAlignment="1">
      <alignment horizontal="right" vertical="center" wrapText="1"/>
    </xf>
    <xf numFmtId="173" fontId="31" fillId="29" borderId="64" xfId="0" applyNumberFormat="1" applyFont="1" applyFill="1" applyBorder="1" applyAlignment="1">
      <alignment horizontal="right" wrapText="1"/>
    </xf>
    <xf numFmtId="0" fontId="31" fillId="27" borderId="62" xfId="0" applyFont="1" applyFill="1" applyBorder="1" applyAlignment="1">
      <alignment horizontal="left" vertical="center" wrapText="1"/>
    </xf>
    <xf numFmtId="0" fontId="31" fillId="27" borderId="39" xfId="0" applyFont="1" applyFill="1" applyBorder="1" applyAlignment="1">
      <alignment horizontal="left" vertical="center" wrapText="1"/>
    </xf>
    <xf numFmtId="175" fontId="31" fillId="28" borderId="27" xfId="72" applyNumberFormat="1" applyFont="1" applyFill="1" applyBorder="1" applyAlignment="1">
      <alignment horizontal="right" vertical="center"/>
    </xf>
    <xf numFmtId="175" fontId="31" fillId="29" borderId="75" xfId="72" applyNumberFormat="1" applyFont="1" applyFill="1" applyBorder="1" applyAlignment="1">
      <alignment horizontal="right" vertical="center"/>
    </xf>
    <xf numFmtId="175" fontId="31" fillId="28" borderId="23" xfId="72" applyNumberFormat="1" applyFont="1" applyFill="1" applyBorder="1" applyAlignment="1">
      <alignment horizontal="right" vertical="center"/>
    </xf>
    <xf numFmtId="175" fontId="31" fillId="29" borderId="69" xfId="72" applyNumberFormat="1" applyFont="1" applyFill="1" applyBorder="1" applyAlignment="1">
      <alignment horizontal="right" vertical="center"/>
    </xf>
    <xf numFmtId="175" fontId="31" fillId="29" borderId="77" xfId="72" applyNumberFormat="1" applyFont="1" applyFill="1" applyBorder="1" applyAlignment="1">
      <alignment horizontal="right" vertical="center"/>
    </xf>
    <xf numFmtId="175" fontId="31" fillId="28" borderId="33" xfId="72" applyNumberFormat="1" applyFont="1" applyFill="1" applyBorder="1" applyAlignment="1">
      <alignment horizontal="right" vertical="center"/>
    </xf>
    <xf numFmtId="175" fontId="31" fillId="28" borderId="76" xfId="72" applyNumberFormat="1" applyFont="1" applyFill="1" applyBorder="1" applyAlignment="1">
      <alignment horizontal="right" vertical="center"/>
    </xf>
    <xf numFmtId="175" fontId="31" fillId="27" borderId="28" xfId="72" applyNumberFormat="1" applyFont="1" applyFill="1" applyBorder="1" applyAlignment="1">
      <alignment horizontal="right" vertical="center"/>
    </xf>
    <xf numFmtId="175" fontId="31" fillId="27" borderId="30" xfId="72" applyNumberFormat="1" applyFont="1" applyFill="1" applyBorder="1" applyAlignment="1">
      <alignment horizontal="right" vertical="center"/>
    </xf>
    <xf numFmtId="175" fontId="31" fillId="27" borderId="34" xfId="72" applyNumberFormat="1" applyFont="1" applyFill="1" applyBorder="1" applyAlignment="1">
      <alignment horizontal="right" vertical="center"/>
    </xf>
    <xf numFmtId="175" fontId="31" fillId="29" borderId="0" xfId="0" applyNumberFormat="1" applyFont="1" applyFill="1"/>
    <xf numFmtId="178" fontId="31" fillId="28" borderId="93" xfId="137" applyNumberFormat="1" applyFont="1" applyFill="1" applyBorder="1"/>
    <xf numFmtId="177" fontId="55" fillId="29" borderId="0" xfId="0" applyNumberFormat="1" applyFont="1" applyFill="1"/>
    <xf numFmtId="175" fontId="50" fillId="29" borderId="0" xfId="0" applyNumberFormat="1" applyFont="1" applyFill="1"/>
    <xf numFmtId="177" fontId="50" fillId="29" borderId="0" xfId="0" applyNumberFormat="1" applyFont="1" applyFill="1"/>
    <xf numFmtId="177" fontId="31" fillId="29" borderId="0" xfId="0" applyNumberFormat="1" applyFont="1" applyFill="1"/>
    <xf numFmtId="0" fontId="31" fillId="28" borderId="23" xfId="72" applyNumberFormat="1" applyFont="1" applyFill="1" applyBorder="1" applyAlignment="1">
      <alignment vertical="top" wrapText="1"/>
    </xf>
    <xf numFmtId="175" fontId="31" fillId="28" borderId="32" xfId="72" applyNumberFormat="1" applyFont="1" applyFill="1" applyBorder="1" applyAlignment="1">
      <alignment horizontal="center" vertical="center" wrapText="1"/>
    </xf>
    <xf numFmtId="175" fontId="31" fillId="28" borderId="23" xfId="72" applyNumberFormat="1" applyFont="1" applyFill="1" applyBorder="1" applyAlignment="1">
      <alignment horizontal="center" vertical="center" wrapText="1"/>
    </xf>
    <xf numFmtId="2" fontId="31" fillId="28" borderId="42" xfId="72" applyNumberFormat="1" applyFont="1" applyFill="1" applyBorder="1" applyAlignment="1">
      <alignment horizontal="center" vertical="center"/>
    </xf>
    <xf numFmtId="0" fontId="31" fillId="28" borderId="36" xfId="0" applyFont="1" applyFill="1" applyBorder="1" applyAlignment="1">
      <alignment horizontal="center" vertical="center" wrapText="1"/>
    </xf>
    <xf numFmtId="176" fontId="31" fillId="28" borderId="36" xfId="0" applyNumberFormat="1" applyFont="1" applyFill="1" applyBorder="1" applyAlignment="1">
      <alignment horizontal="center" vertical="center" wrapText="1"/>
    </xf>
    <xf numFmtId="184" fontId="31" fillId="28" borderId="36" xfId="74" applyNumberFormat="1" applyFont="1" applyFill="1" applyBorder="1" applyAlignment="1">
      <alignment horizontal="center" vertical="center" wrapText="1"/>
    </xf>
    <xf numFmtId="9" fontId="31" fillId="28" borderId="42" xfId="137" applyFont="1" applyFill="1" applyBorder="1" applyAlignment="1">
      <alignment horizontal="center" vertical="center"/>
    </xf>
    <xf numFmtId="10" fontId="31" fillId="28" borderId="42" xfId="137" applyNumberFormat="1" applyFont="1" applyFill="1" applyBorder="1" applyAlignment="1">
      <alignment horizontal="center" vertical="center"/>
    </xf>
    <xf numFmtId="8" fontId="31" fillId="28" borderId="42" xfId="74" applyNumberFormat="1" applyFont="1" applyFill="1" applyBorder="1" applyAlignment="1">
      <alignment horizontal="center" vertical="center"/>
    </xf>
    <xf numFmtId="0" fontId="31" fillId="28" borderId="64" xfId="0" applyFont="1" applyFill="1" applyBorder="1" applyAlignment="1">
      <alignment horizontal="left" vertical="center" wrapText="1"/>
    </xf>
    <xf numFmtId="7" fontId="31" fillId="28" borderId="42" xfId="74" applyNumberFormat="1" applyFont="1" applyFill="1" applyBorder="1" applyAlignment="1">
      <alignment horizontal="center" vertical="center"/>
    </xf>
    <xf numFmtId="178" fontId="31" fillId="28" borderId="42" xfId="137" applyNumberFormat="1" applyFont="1" applyFill="1" applyBorder="1" applyAlignment="1">
      <alignment horizontal="center" vertical="center"/>
    </xf>
    <xf numFmtId="1" fontId="31" fillId="28" borderId="43" xfId="72" applyNumberFormat="1" applyFont="1" applyFill="1" applyBorder="1" applyAlignment="1">
      <alignment horizontal="left" vertical="center"/>
    </xf>
    <xf numFmtId="178" fontId="31" fillId="28" borderId="43" xfId="137" applyNumberFormat="1" applyFont="1" applyFill="1" applyBorder="1" applyAlignment="1">
      <alignment horizontal="center" vertical="center"/>
    </xf>
    <xf numFmtId="2" fontId="31" fillId="28" borderId="41" xfId="72" applyNumberFormat="1" applyFont="1" applyFill="1" applyBorder="1" applyAlignment="1">
      <alignment horizontal="center" vertical="center"/>
    </xf>
    <xf numFmtId="185" fontId="31" fillId="28" borderId="41" xfId="74" applyNumberFormat="1" applyFont="1" applyFill="1" applyBorder="1" applyAlignment="1">
      <alignment horizontal="center" vertical="center"/>
    </xf>
    <xf numFmtId="7" fontId="31" fillId="28" borderId="41" xfId="74" applyNumberFormat="1" applyFont="1" applyFill="1" applyBorder="1" applyAlignment="1">
      <alignment horizontal="center" vertical="center"/>
    </xf>
    <xf numFmtId="10" fontId="31" fillId="28" borderId="23" xfId="137" applyNumberFormat="1" applyFont="1" applyFill="1" applyBorder="1" applyAlignment="1">
      <alignment horizontal="center" vertical="center"/>
    </xf>
    <xf numFmtId="10" fontId="31" fillId="27" borderId="52" xfId="137" applyNumberFormat="1" applyFont="1" applyFill="1" applyBorder="1"/>
    <xf numFmtId="10" fontId="31" fillId="28" borderId="23" xfId="72" applyNumberFormat="1" applyFont="1" applyFill="1" applyBorder="1" applyAlignment="1">
      <alignment horizontal="center" vertical="center"/>
    </xf>
    <xf numFmtId="0" fontId="31" fillId="28" borderId="62" xfId="0" applyFont="1" applyFill="1" applyBorder="1" applyAlignment="1">
      <alignment horizontal="center" vertical="center" wrapText="1"/>
    </xf>
    <xf numFmtId="0" fontId="31" fillId="28" borderId="73" xfId="0" applyFont="1" applyFill="1" applyBorder="1" applyAlignment="1">
      <alignment horizontal="center" vertical="center" wrapText="1"/>
    </xf>
    <xf numFmtId="0" fontId="31" fillId="28" borderId="94" xfId="0" applyFont="1" applyFill="1" applyBorder="1" applyAlignment="1">
      <alignment horizontal="center" vertical="center" wrapText="1"/>
    </xf>
    <xf numFmtId="175" fontId="31" fillId="27" borderId="0" xfId="0" applyNumberFormat="1" applyFont="1" applyFill="1" applyBorder="1"/>
    <xf numFmtId="173" fontId="31" fillId="27" borderId="0" xfId="151" applyNumberFormat="1" applyFont="1" applyFill="1">
      <alignment horizontal="right" vertical="center"/>
    </xf>
    <xf numFmtId="176" fontId="31" fillId="27" borderId="0" xfId="0" applyNumberFormat="1" applyFont="1" applyFill="1"/>
    <xf numFmtId="10" fontId="31" fillId="29" borderId="43" xfId="137" applyNumberFormat="1" applyFont="1" applyFill="1" applyBorder="1"/>
    <xf numFmtId="14" fontId="67" fillId="27" borderId="21" xfId="0" quotePrefix="1" applyNumberFormat="1" applyFont="1" applyFill="1" applyBorder="1"/>
    <xf numFmtId="186" fontId="31" fillId="29" borderId="23" xfId="72" applyNumberFormat="1" applyFont="1" applyFill="1" applyBorder="1"/>
    <xf numFmtId="187" fontId="31" fillId="29" borderId="43" xfId="74" applyNumberFormat="1" applyFont="1" applyFill="1" applyBorder="1"/>
    <xf numFmtId="188" fontId="31" fillId="29" borderId="87" xfId="74" applyNumberFormat="1" applyFont="1" applyFill="1" applyBorder="1"/>
    <xf numFmtId="188" fontId="31" fillId="29" borderId="68" xfId="74" applyNumberFormat="1" applyFont="1" applyFill="1" applyBorder="1"/>
    <xf numFmtId="0" fontId="31" fillId="27" borderId="45" xfId="0" applyFont="1" applyFill="1" applyBorder="1" applyAlignment="1">
      <alignment horizontal="left" vertical="center" wrapText="1"/>
    </xf>
    <xf numFmtId="0" fontId="31" fillId="27" borderId="46" xfId="0" applyFont="1" applyFill="1" applyBorder="1" applyAlignment="1">
      <alignment horizontal="left" vertical="center"/>
    </xf>
    <xf numFmtId="0" fontId="31" fillId="27" borderId="47" xfId="0" applyFont="1" applyFill="1" applyBorder="1" applyAlignment="1">
      <alignment horizontal="left" vertical="center"/>
    </xf>
    <xf numFmtId="0" fontId="31" fillId="27" borderId="49" xfId="0" applyFont="1" applyFill="1" applyBorder="1" applyAlignment="1">
      <alignment horizontal="left" vertical="center"/>
    </xf>
    <xf numFmtId="0" fontId="31" fillId="27" borderId="0" xfId="0" applyFont="1" applyFill="1" applyBorder="1" applyAlignment="1">
      <alignment horizontal="left" vertical="center"/>
    </xf>
    <xf numFmtId="0" fontId="31" fillId="27" borderId="74" xfId="0" applyFont="1" applyFill="1" applyBorder="1" applyAlignment="1">
      <alignment horizontal="left" vertical="center"/>
    </xf>
    <xf numFmtId="0" fontId="31" fillId="27" borderId="20" xfId="0" applyFont="1" applyFill="1" applyBorder="1" applyAlignment="1">
      <alignment horizontal="left" vertical="center"/>
    </xf>
    <xf numFmtId="0" fontId="31" fillId="27" borderId="21" xfId="0" applyFont="1" applyFill="1" applyBorder="1" applyAlignment="1">
      <alignment horizontal="left" vertical="center"/>
    </xf>
    <xf numFmtId="0" fontId="31" fillId="27" borderId="48" xfId="0" applyFont="1" applyFill="1" applyBorder="1" applyAlignment="1">
      <alignment horizontal="left" vertical="center"/>
    </xf>
    <xf numFmtId="0" fontId="31" fillId="27" borderId="46" xfId="0" applyFont="1" applyFill="1" applyBorder="1" applyAlignment="1">
      <alignment horizontal="left" vertical="center" wrapText="1"/>
    </xf>
    <xf numFmtId="0" fontId="31" fillId="27" borderId="47" xfId="0" applyFont="1" applyFill="1" applyBorder="1" applyAlignment="1">
      <alignment horizontal="left" vertical="center" wrapText="1"/>
    </xf>
    <xf numFmtId="0" fontId="31" fillId="27" borderId="49" xfId="0" applyFont="1" applyFill="1" applyBorder="1" applyAlignment="1">
      <alignment horizontal="left" vertical="center" wrapText="1"/>
    </xf>
    <xf numFmtId="0" fontId="31" fillId="27" borderId="0" xfId="0" applyFont="1" applyFill="1" applyBorder="1" applyAlignment="1">
      <alignment horizontal="left" vertical="center" wrapText="1"/>
    </xf>
    <xf numFmtId="0" fontId="31" fillId="27" borderId="74" xfId="0" applyFont="1" applyFill="1" applyBorder="1" applyAlignment="1">
      <alignment horizontal="left" vertical="center" wrapText="1"/>
    </xf>
    <xf numFmtId="0" fontId="31" fillId="27" borderId="20" xfId="0" applyFont="1" applyFill="1" applyBorder="1" applyAlignment="1">
      <alignment horizontal="left" vertical="center" wrapText="1"/>
    </xf>
    <xf numFmtId="0" fontId="31" fillId="27" borderId="21" xfId="0" applyFont="1" applyFill="1" applyBorder="1" applyAlignment="1">
      <alignment horizontal="left" vertical="center" wrapText="1"/>
    </xf>
    <xf numFmtId="0" fontId="31" fillId="27" borderId="48" xfId="0" applyFont="1" applyFill="1" applyBorder="1" applyAlignment="1">
      <alignment horizontal="left" vertical="center" wrapText="1"/>
    </xf>
    <xf numFmtId="0" fontId="31" fillId="35" borderId="86" xfId="0" applyFont="1" applyFill="1" applyBorder="1" applyAlignment="1">
      <alignment horizontal="left"/>
    </xf>
    <xf numFmtId="0" fontId="31" fillId="35" borderId="95" xfId="0" applyFont="1" applyFill="1" applyBorder="1" applyAlignment="1">
      <alignment horizontal="left"/>
    </xf>
    <xf numFmtId="0" fontId="31" fillId="35" borderId="93" xfId="0" applyFont="1" applyFill="1" applyBorder="1" applyAlignment="1">
      <alignment horizontal="left"/>
    </xf>
    <xf numFmtId="0" fontId="31" fillId="34" borderId="86" xfId="0" applyFont="1" applyFill="1" applyBorder="1" applyAlignment="1">
      <alignment horizontal="left"/>
    </xf>
    <xf numFmtId="0" fontId="31" fillId="34" borderId="95" xfId="0" applyFont="1" applyFill="1" applyBorder="1" applyAlignment="1">
      <alignment horizontal="left"/>
    </xf>
    <xf numFmtId="0" fontId="31" fillId="34" borderId="93" xfId="0" applyFont="1" applyFill="1" applyBorder="1" applyAlignment="1">
      <alignment horizontal="left"/>
    </xf>
    <xf numFmtId="0" fontId="31" fillId="31" borderId="86" xfId="0" applyFont="1" applyFill="1" applyBorder="1" applyAlignment="1">
      <alignment horizontal="left"/>
    </xf>
    <xf numFmtId="0" fontId="31" fillId="31" borderId="95" xfId="0" applyFont="1" applyFill="1" applyBorder="1" applyAlignment="1">
      <alignment horizontal="left"/>
    </xf>
    <xf numFmtId="0" fontId="31" fillId="31" borderId="93" xfId="0" applyFont="1" applyFill="1" applyBorder="1" applyAlignment="1">
      <alignment horizontal="left"/>
    </xf>
    <xf numFmtId="0" fontId="31" fillId="27" borderId="86" xfId="0" applyFont="1" applyFill="1" applyBorder="1" applyAlignment="1" applyProtection="1">
      <alignment horizontal="center" vertical="center"/>
    </xf>
    <xf numFmtId="0" fontId="31" fillId="27" borderId="93" xfId="0" applyFont="1" applyFill="1" applyBorder="1" applyAlignment="1" applyProtection="1">
      <alignment horizontal="center" vertical="center"/>
    </xf>
    <xf numFmtId="0" fontId="31" fillId="29" borderId="86" xfId="0" applyFont="1" applyFill="1" applyBorder="1" applyAlignment="1">
      <alignment horizontal="left"/>
    </xf>
    <xf numFmtId="0" fontId="31" fillId="29" borderId="95" xfId="0" applyFont="1" applyFill="1" applyBorder="1" applyAlignment="1">
      <alignment horizontal="left"/>
    </xf>
    <xf numFmtId="0" fontId="31" fillId="29" borderId="93" xfId="0" applyFont="1" applyFill="1" applyBorder="1" applyAlignment="1">
      <alignment horizontal="left"/>
    </xf>
    <xf numFmtId="0" fontId="31" fillId="28" borderId="86" xfId="39" applyFont="1" applyFill="1" applyBorder="1" applyAlignment="1" applyProtection="1">
      <alignment horizontal="center" vertical="center"/>
    </xf>
    <xf numFmtId="0" fontId="31" fillId="28" borderId="93" xfId="39" applyFont="1" applyFill="1" applyBorder="1" applyAlignment="1" applyProtection="1">
      <alignment horizontal="center" vertical="center"/>
    </xf>
    <xf numFmtId="0" fontId="31" fillId="29" borderId="0" xfId="0" applyFont="1" applyFill="1" applyAlignment="1">
      <alignment horizontal="left" wrapText="1"/>
    </xf>
    <xf numFmtId="0" fontId="37" fillId="30" borderId="86" xfId="0" applyFont="1" applyFill="1" applyBorder="1" applyAlignment="1" applyProtection="1">
      <alignment horizontal="center" vertical="center"/>
    </xf>
    <xf numFmtId="0" fontId="37" fillId="30" borderId="93" xfId="0" applyFont="1" applyFill="1" applyBorder="1" applyAlignment="1" applyProtection="1">
      <alignment horizontal="center" vertical="center"/>
    </xf>
    <xf numFmtId="0" fontId="44" fillId="37" borderId="86" xfId="80" applyFont="1" applyBorder="1" applyAlignment="1" applyProtection="1">
      <alignment horizontal="center" vertical="center"/>
    </xf>
    <xf numFmtId="0" fontId="44" fillId="37" borderId="93" xfId="80" applyFont="1" applyBorder="1" applyAlignment="1" applyProtection="1">
      <alignment horizontal="center" vertical="center"/>
    </xf>
    <xf numFmtId="0" fontId="31" fillId="29" borderId="86" xfId="0" applyFont="1" applyFill="1" applyBorder="1" applyAlignment="1">
      <alignment horizontal="center"/>
    </xf>
    <xf numFmtId="0" fontId="31" fillId="29" borderId="93" xfId="0" applyFont="1" applyFill="1" applyBorder="1" applyAlignment="1">
      <alignment horizontal="center"/>
    </xf>
    <xf numFmtId="0" fontId="31" fillId="27" borderId="45" xfId="0" applyFont="1" applyFill="1" applyBorder="1" applyAlignment="1">
      <alignment horizontal="left" wrapText="1"/>
    </xf>
    <xf numFmtId="0" fontId="31" fillId="27" borderId="46" xfId="0" applyFont="1" applyFill="1" applyBorder="1" applyAlignment="1">
      <alignment horizontal="left" wrapText="1"/>
    </xf>
    <xf numFmtId="0" fontId="31" fillId="27" borderId="47" xfId="0" applyFont="1" applyFill="1" applyBorder="1" applyAlignment="1">
      <alignment horizontal="left" wrapText="1"/>
    </xf>
    <xf numFmtId="0" fontId="31" fillId="27" borderId="49" xfId="0" applyFont="1" applyFill="1" applyBorder="1" applyAlignment="1">
      <alignment horizontal="left" wrapText="1"/>
    </xf>
    <xf numFmtId="0" fontId="31" fillId="27" borderId="0" xfId="0" applyFont="1" applyFill="1" applyBorder="1" applyAlignment="1">
      <alignment horizontal="left" wrapText="1"/>
    </xf>
    <xf numFmtId="0" fontId="31" fillId="27" borderId="74" xfId="0" applyFont="1" applyFill="1" applyBorder="1" applyAlignment="1">
      <alignment horizontal="left" wrapText="1"/>
    </xf>
    <xf numFmtId="0" fontId="31" fillId="27" borderId="20" xfId="0" applyFont="1" applyFill="1" applyBorder="1" applyAlignment="1">
      <alignment horizontal="left" wrapText="1"/>
    </xf>
    <xf numFmtId="0" fontId="31" fillId="27" borderId="21" xfId="0" applyFont="1" applyFill="1" applyBorder="1" applyAlignment="1">
      <alignment horizontal="left" wrapText="1"/>
    </xf>
    <xf numFmtId="0" fontId="31" fillId="27" borderId="48" xfId="0" applyFont="1" applyFill="1" applyBorder="1" applyAlignment="1">
      <alignment horizontal="left" wrapText="1"/>
    </xf>
    <xf numFmtId="0" fontId="48" fillId="28" borderId="86" xfId="122" applyFont="1" applyFill="1" applyBorder="1" applyAlignment="1">
      <alignment horizontal="center" vertical="center"/>
    </xf>
    <xf numFmtId="0" fontId="48" fillId="28" borderId="95" xfId="122" applyFont="1" applyFill="1" applyBorder="1" applyAlignment="1">
      <alignment horizontal="center" vertical="center"/>
    </xf>
    <xf numFmtId="0" fontId="48" fillId="28" borderId="93" xfId="122" applyFont="1" applyFill="1" applyBorder="1" applyAlignment="1">
      <alignment horizontal="center" vertical="center"/>
    </xf>
    <xf numFmtId="0" fontId="31" fillId="29" borderId="0" xfId="0" applyFont="1" applyFill="1" applyAlignment="1">
      <alignment horizontal="left" vertical="top" wrapText="1"/>
    </xf>
    <xf numFmtId="0" fontId="31" fillId="33" borderId="86" xfId="0" applyFont="1" applyFill="1" applyBorder="1" applyAlignment="1">
      <alignment horizontal="left"/>
    </xf>
    <xf numFmtId="0" fontId="31" fillId="33" borderId="95" xfId="0" applyFont="1" applyFill="1" applyBorder="1" applyAlignment="1">
      <alignment horizontal="left"/>
    </xf>
    <xf numFmtId="0" fontId="31" fillId="33" borderId="93" xfId="0" applyFont="1" applyFill="1" applyBorder="1" applyAlignment="1">
      <alignment horizontal="left"/>
    </xf>
    <xf numFmtId="0" fontId="35" fillId="27" borderId="45" xfId="0" quotePrefix="1" applyFont="1" applyFill="1" applyBorder="1" applyAlignment="1">
      <alignment horizontal="left" vertical="center" wrapText="1"/>
    </xf>
    <xf numFmtId="0" fontId="33" fillId="27" borderId="0" xfId="96" applyFont="1" applyFill="1">
      <alignment horizontal="left" vertical="center"/>
      <protection locked="0"/>
    </xf>
    <xf numFmtId="0" fontId="31" fillId="27" borderId="8" xfId="0" applyNumberFormat="1" applyFont="1" applyFill="1" applyBorder="1" applyAlignment="1">
      <alignment horizontal="center" vertical="center" wrapText="1"/>
    </xf>
    <xf numFmtId="0" fontId="31" fillId="32" borderId="8" xfId="0" applyFont="1" applyFill="1" applyBorder="1" applyAlignment="1">
      <alignment horizontal="center" vertical="center" wrapText="1"/>
    </xf>
    <xf numFmtId="0" fontId="31" fillId="32" borderId="86" xfId="0" applyFont="1" applyFill="1" applyBorder="1" applyAlignment="1">
      <alignment horizontal="center" vertical="center" wrapText="1"/>
    </xf>
    <xf numFmtId="0" fontId="31" fillId="32" borderId="95" xfId="0" applyFont="1" applyFill="1" applyBorder="1" applyAlignment="1">
      <alignment horizontal="center" vertical="center" wrapText="1"/>
    </xf>
    <xf numFmtId="0" fontId="31" fillId="32" borderId="93" xfId="0" applyFont="1" applyFill="1" applyBorder="1" applyAlignment="1">
      <alignment horizontal="center" vertical="center" wrapText="1"/>
    </xf>
    <xf numFmtId="0" fontId="31" fillId="32" borderId="86" xfId="0" applyFont="1" applyFill="1" applyBorder="1" applyAlignment="1">
      <alignment horizontal="center"/>
    </xf>
    <xf numFmtId="0" fontId="31" fillId="32" borderId="95" xfId="0" applyFont="1" applyFill="1" applyBorder="1" applyAlignment="1">
      <alignment horizontal="center"/>
    </xf>
    <xf numFmtId="0" fontId="31" fillId="32" borderId="93" xfId="0" applyFont="1" applyFill="1" applyBorder="1" applyAlignment="1">
      <alignment horizontal="center"/>
    </xf>
    <xf numFmtId="174" fontId="31" fillId="27" borderId="8" xfId="0" applyNumberFormat="1" applyFont="1" applyFill="1" applyBorder="1" applyAlignment="1">
      <alignment horizontal="center" vertical="center" wrapText="1"/>
    </xf>
    <xf numFmtId="174" fontId="31" fillId="27" borderId="37" xfId="0" applyNumberFormat="1" applyFont="1" applyFill="1" applyBorder="1" applyAlignment="1">
      <alignment horizontal="center" vertical="center" wrapText="1"/>
    </xf>
    <xf numFmtId="174" fontId="31" fillId="27" borderId="38" xfId="0" applyNumberFormat="1" applyFont="1" applyFill="1" applyBorder="1" applyAlignment="1">
      <alignment horizontal="center" vertical="center" wrapText="1"/>
    </xf>
    <xf numFmtId="174" fontId="35" fillId="27" borderId="8" xfId="0" applyNumberFormat="1" applyFont="1" applyFill="1" applyBorder="1" applyAlignment="1">
      <alignment horizontal="center" vertical="center" wrapText="1"/>
    </xf>
    <xf numFmtId="0" fontId="31" fillId="27" borderId="86" xfId="0" applyFont="1" applyFill="1" applyBorder="1" applyAlignment="1">
      <alignment horizontal="center"/>
    </xf>
    <xf numFmtId="0" fontId="31" fillId="27" borderId="93" xfId="0" applyFont="1" applyFill="1" applyBorder="1" applyAlignment="1">
      <alignment horizontal="center"/>
    </xf>
    <xf numFmtId="174" fontId="31" fillId="27" borderId="86" xfId="0" applyNumberFormat="1" applyFont="1" applyFill="1" applyBorder="1" applyAlignment="1">
      <alignment horizontal="center" vertical="center" wrapText="1"/>
    </xf>
    <xf numFmtId="174" fontId="31" fillId="27" borderId="95" xfId="0" applyNumberFormat="1" applyFont="1" applyFill="1" applyBorder="1" applyAlignment="1">
      <alignment horizontal="center" vertical="center" wrapText="1"/>
    </xf>
    <xf numFmtId="174" fontId="31" fillId="27" borderId="93" xfId="0" applyNumberFormat="1" applyFont="1" applyFill="1" applyBorder="1" applyAlignment="1">
      <alignment horizontal="center" vertical="center" wrapText="1"/>
    </xf>
    <xf numFmtId="175" fontId="31" fillId="28" borderId="32" xfId="72" applyNumberFormat="1" applyFont="1" applyFill="1" applyBorder="1" applyAlignment="1">
      <alignment horizontal="center" vertical="center"/>
    </xf>
    <xf numFmtId="175" fontId="31" fillId="28" borderId="80" xfId="72" applyNumberFormat="1" applyFont="1" applyFill="1" applyBorder="1" applyAlignment="1">
      <alignment horizontal="center" vertical="center"/>
    </xf>
    <xf numFmtId="175" fontId="31" fillId="28" borderId="36" xfId="72" applyNumberFormat="1" applyFont="1" applyFill="1" applyBorder="1" applyAlignment="1">
      <alignment horizontal="center" vertical="center"/>
    </xf>
    <xf numFmtId="175" fontId="31" fillId="27" borderId="32" xfId="72" applyNumberFormat="1" applyFont="1" applyFill="1" applyBorder="1" applyAlignment="1">
      <alignment horizontal="center" vertical="center"/>
    </xf>
    <xf numFmtId="175" fontId="31" fillId="27" borderId="80" xfId="72" applyNumberFormat="1" applyFont="1" applyFill="1" applyBorder="1" applyAlignment="1">
      <alignment horizontal="center" vertical="center"/>
    </xf>
    <xf numFmtId="175" fontId="31" fillId="27" borderId="36" xfId="72" applyNumberFormat="1" applyFont="1" applyFill="1" applyBorder="1" applyAlignment="1">
      <alignment horizontal="center" vertical="center"/>
    </xf>
    <xf numFmtId="0" fontId="31" fillId="28" borderId="96" xfId="0" applyFont="1" applyFill="1" applyBorder="1" applyAlignment="1">
      <alignment horizontal="center" vertical="center" wrapText="1"/>
    </xf>
    <xf numFmtId="0" fontId="31" fillId="28" borderId="53" xfId="0" applyFont="1" applyFill="1" applyBorder="1" applyAlignment="1">
      <alignment horizontal="center" vertical="center"/>
    </xf>
    <xf numFmtId="0" fontId="31" fillId="28" borderId="97" xfId="0" applyFont="1" applyFill="1" applyBorder="1" applyAlignment="1">
      <alignment horizontal="center" vertical="center"/>
    </xf>
    <xf numFmtId="0" fontId="31" fillId="28" borderId="98" xfId="0" applyFont="1" applyFill="1" applyBorder="1" applyAlignment="1">
      <alignment horizontal="center" vertical="center"/>
    </xf>
    <xf numFmtId="0" fontId="31" fillId="28" borderId="0" xfId="0" applyFont="1" applyFill="1" applyBorder="1" applyAlignment="1">
      <alignment horizontal="center" vertical="center"/>
    </xf>
    <xf numFmtId="0" fontId="31" fillId="28" borderId="99" xfId="0" applyFont="1" applyFill="1" applyBorder="1" applyAlignment="1">
      <alignment horizontal="center" vertical="center"/>
    </xf>
    <xf numFmtId="0" fontId="31" fillId="28" borderId="100" xfId="0" applyFont="1" applyFill="1" applyBorder="1" applyAlignment="1">
      <alignment horizontal="center" vertical="center"/>
    </xf>
    <xf numFmtId="0" fontId="31" fillId="28" borderId="71" xfId="0" applyFont="1" applyFill="1" applyBorder="1" applyAlignment="1">
      <alignment horizontal="center" vertical="center"/>
    </xf>
    <xf numFmtId="0" fontId="31" fillId="28" borderId="35" xfId="0" applyFont="1" applyFill="1" applyBorder="1" applyAlignment="1">
      <alignment horizontal="center" vertical="center"/>
    </xf>
    <xf numFmtId="0" fontId="31" fillId="28" borderId="96" xfId="0" applyFont="1" applyFill="1" applyBorder="1" applyAlignment="1">
      <alignment horizontal="center" vertical="center"/>
    </xf>
    <xf numFmtId="0" fontId="31" fillId="28" borderId="53" xfId="0" applyFont="1" applyFill="1" applyBorder="1" applyAlignment="1">
      <alignment horizontal="center" vertical="center" wrapText="1"/>
    </xf>
    <xf numFmtId="0" fontId="31" fillId="28" borderId="97" xfId="0" applyFont="1" applyFill="1" applyBorder="1" applyAlignment="1">
      <alignment horizontal="center" vertical="center" wrapText="1"/>
    </xf>
    <xf numFmtId="0" fontId="31" fillId="28" borderId="98" xfId="0" applyFont="1" applyFill="1" applyBorder="1" applyAlignment="1">
      <alignment horizontal="center" vertical="center" wrapText="1"/>
    </xf>
    <xf numFmtId="0" fontId="31" fillId="28" borderId="0" xfId="0" applyFont="1" applyFill="1" applyBorder="1" applyAlignment="1">
      <alignment horizontal="center" vertical="center" wrapText="1"/>
    </xf>
    <xf numFmtId="0" fontId="31" fillId="28" borderId="99" xfId="0" applyFont="1" applyFill="1" applyBorder="1" applyAlignment="1">
      <alignment horizontal="center" vertical="center" wrapText="1"/>
    </xf>
    <xf numFmtId="0" fontId="31" fillId="28" borderId="100" xfId="0" applyFont="1" applyFill="1" applyBorder="1" applyAlignment="1">
      <alignment horizontal="center" vertical="center" wrapText="1"/>
    </xf>
    <xf numFmtId="0" fontId="31" fillId="28" borderId="71" xfId="0" applyFont="1" applyFill="1" applyBorder="1" applyAlignment="1">
      <alignment horizontal="center" vertical="center" wrapText="1"/>
    </xf>
    <xf numFmtId="0" fontId="31" fillId="28" borderId="35" xfId="0" applyFont="1" applyFill="1" applyBorder="1" applyAlignment="1">
      <alignment horizontal="center" vertical="center" wrapText="1"/>
    </xf>
    <xf numFmtId="0" fontId="31" fillId="28" borderId="101" xfId="0" applyFont="1" applyFill="1" applyBorder="1" applyAlignment="1">
      <alignment horizontal="center" vertical="center" wrapText="1"/>
    </xf>
    <xf numFmtId="0" fontId="31" fillId="28" borderId="46" xfId="0" applyFont="1" applyFill="1" applyBorder="1" applyAlignment="1">
      <alignment horizontal="center" vertical="center"/>
    </xf>
    <xf numFmtId="0" fontId="31" fillId="28" borderId="102" xfId="0" applyFont="1" applyFill="1" applyBorder="1" applyAlignment="1">
      <alignment horizontal="center" vertical="center"/>
    </xf>
    <xf numFmtId="175" fontId="31" fillId="28" borderId="40" xfId="72" applyNumberFormat="1" applyFont="1" applyFill="1" applyBorder="1" applyAlignment="1">
      <alignment horizontal="center" vertical="center"/>
    </xf>
    <xf numFmtId="174" fontId="31" fillId="27" borderId="45" xfId="0" applyNumberFormat="1" applyFont="1" applyFill="1" applyBorder="1" applyAlignment="1">
      <alignment horizontal="center" vertical="center" wrapText="1"/>
    </xf>
    <xf numFmtId="174" fontId="31" fillId="27" borderId="46" xfId="0" applyNumberFormat="1" applyFont="1" applyFill="1" applyBorder="1" applyAlignment="1">
      <alignment horizontal="center" vertical="center" wrapText="1"/>
    </xf>
    <xf numFmtId="174" fontId="31" fillId="27" borderId="47" xfId="0" applyNumberFormat="1" applyFont="1" applyFill="1" applyBorder="1" applyAlignment="1">
      <alignment horizontal="center" vertical="center" wrapText="1"/>
    </xf>
    <xf numFmtId="174" fontId="31" fillId="27" borderId="20" xfId="0" applyNumberFormat="1" applyFont="1" applyFill="1" applyBorder="1" applyAlignment="1">
      <alignment horizontal="center" vertical="center" wrapText="1"/>
    </xf>
    <xf numFmtId="174" fontId="31" fillId="27" borderId="21" xfId="0" applyNumberFormat="1" applyFont="1" applyFill="1" applyBorder="1" applyAlignment="1">
      <alignment horizontal="center" vertical="center" wrapText="1"/>
    </xf>
    <xf numFmtId="174" fontId="31" fillId="27" borderId="48" xfId="0" applyNumberFormat="1" applyFont="1" applyFill="1" applyBorder="1" applyAlignment="1">
      <alignment horizontal="center" vertical="center" wrapText="1"/>
    </xf>
    <xf numFmtId="0" fontId="31" fillId="27" borderId="86" xfId="0" applyFont="1" applyFill="1" applyBorder="1" applyAlignment="1">
      <alignment horizontal="center" wrapText="1"/>
    </xf>
    <xf numFmtId="0" fontId="31" fillId="27" borderId="95" xfId="0" applyFont="1" applyFill="1" applyBorder="1" applyAlignment="1">
      <alignment horizontal="center" wrapText="1"/>
    </xf>
    <xf numFmtId="0" fontId="31" fillId="27" borderId="93" xfId="0" applyFont="1" applyFill="1" applyBorder="1" applyAlignment="1">
      <alignment horizontal="center" wrapText="1"/>
    </xf>
    <xf numFmtId="175" fontId="31" fillId="27" borderId="40" xfId="72" applyNumberFormat="1" applyFont="1" applyFill="1" applyBorder="1" applyAlignment="1">
      <alignment horizontal="center" vertical="center"/>
    </xf>
    <xf numFmtId="0" fontId="31" fillId="28" borderId="62" xfId="0" applyFont="1" applyFill="1" applyBorder="1" applyAlignment="1">
      <alignment horizontal="center" vertical="center" wrapText="1"/>
    </xf>
    <xf numFmtId="0" fontId="31" fillId="28" borderId="73" xfId="0" applyFont="1" applyFill="1" applyBorder="1" applyAlignment="1">
      <alignment horizontal="center" vertical="center" wrapText="1"/>
    </xf>
    <xf numFmtId="0" fontId="31" fillId="28" borderId="94" xfId="0" applyFont="1" applyFill="1" applyBorder="1" applyAlignment="1">
      <alignment horizontal="center" vertical="center" wrapText="1"/>
    </xf>
    <xf numFmtId="0" fontId="31" fillId="27" borderId="21" xfId="0" applyNumberFormat="1" applyFont="1" applyFill="1" applyBorder="1" applyAlignment="1">
      <alignment horizontal="center" vertical="center" wrapText="1"/>
    </xf>
    <xf numFmtId="0" fontId="67" fillId="27" borderId="0" xfId="0" applyFont="1" applyFill="1" applyAlignment="1">
      <alignment horizontal="left" vertical="top" wrapText="1"/>
    </xf>
    <xf numFmtId="0" fontId="67" fillId="27" borderId="0" xfId="0" applyFont="1" applyFill="1" applyAlignment="1">
      <alignment horizontal="left" wrapText="1"/>
    </xf>
    <xf numFmtId="0" fontId="67" fillId="27" borderId="0" xfId="0" applyFont="1" applyFill="1" applyAlignment="1">
      <alignment horizontal="left" vertical="center" wrapText="1"/>
    </xf>
    <xf numFmtId="0" fontId="35" fillId="27" borderId="45" xfId="0" quotePrefix="1" applyFont="1" applyFill="1" applyBorder="1" applyAlignment="1">
      <alignment horizontal="left" vertical="top" wrapText="1"/>
    </xf>
    <xf numFmtId="0" fontId="35" fillId="27" borderId="46" xfId="0" quotePrefix="1" applyFont="1" applyFill="1" applyBorder="1" applyAlignment="1">
      <alignment horizontal="left" vertical="top" wrapText="1"/>
    </xf>
    <xf numFmtId="0" fontId="35" fillId="27" borderId="47" xfId="0" quotePrefix="1" applyFont="1" applyFill="1" applyBorder="1" applyAlignment="1">
      <alignment horizontal="left" vertical="top" wrapText="1"/>
    </xf>
    <xf numFmtId="0" fontId="35" fillId="27" borderId="49" xfId="0" quotePrefix="1" applyFont="1" applyFill="1" applyBorder="1" applyAlignment="1">
      <alignment horizontal="left" vertical="top" wrapText="1"/>
    </xf>
    <xf numFmtId="0" fontId="35" fillId="27" borderId="0" xfId="0" quotePrefix="1" applyFont="1" applyFill="1" applyBorder="1" applyAlignment="1">
      <alignment horizontal="left" vertical="top" wrapText="1"/>
    </xf>
    <xf numFmtId="0" fontId="35" fillId="27" borderId="74" xfId="0" quotePrefix="1" applyFont="1" applyFill="1" applyBorder="1" applyAlignment="1">
      <alignment horizontal="left" vertical="top" wrapText="1"/>
    </xf>
    <xf numFmtId="0" fontId="35" fillId="27" borderId="20" xfId="0" quotePrefix="1" applyFont="1" applyFill="1" applyBorder="1" applyAlignment="1">
      <alignment horizontal="left" vertical="top" wrapText="1"/>
    </xf>
    <xf numFmtId="0" fontId="35" fillId="27" borderId="21" xfId="0" quotePrefix="1" applyFont="1" applyFill="1" applyBorder="1" applyAlignment="1">
      <alignment horizontal="left" vertical="top" wrapText="1"/>
    </xf>
    <xf numFmtId="0" fontId="35" fillId="27" borderId="48" xfId="0" quotePrefix="1" applyFont="1" applyFill="1" applyBorder="1" applyAlignment="1">
      <alignment horizontal="left" vertical="top" wrapText="1"/>
    </xf>
    <xf numFmtId="0" fontId="31" fillId="27" borderId="45" xfId="0" applyFont="1" applyFill="1" applyBorder="1" applyAlignment="1">
      <alignment horizontal="left" vertical="top" wrapText="1"/>
    </xf>
    <xf numFmtId="0" fontId="31" fillId="27" borderId="46" xfId="0" applyFont="1" applyFill="1" applyBorder="1" applyAlignment="1">
      <alignment horizontal="left" vertical="top" wrapText="1"/>
    </xf>
    <xf numFmtId="0" fontId="31" fillId="27" borderId="47" xfId="0" applyFont="1" applyFill="1" applyBorder="1" applyAlignment="1">
      <alignment horizontal="left" vertical="top" wrapText="1"/>
    </xf>
    <xf numFmtId="0" fontId="31" fillId="27" borderId="49" xfId="0" applyFont="1" applyFill="1" applyBorder="1" applyAlignment="1">
      <alignment horizontal="left" vertical="top" wrapText="1"/>
    </xf>
    <xf numFmtId="0" fontId="31" fillId="27" borderId="0" xfId="0" applyFont="1" applyFill="1" applyBorder="1" applyAlignment="1">
      <alignment horizontal="left" vertical="top" wrapText="1"/>
    </xf>
    <xf numFmtId="0" fontId="31" fillId="27" borderId="74" xfId="0" applyFont="1" applyFill="1" applyBorder="1" applyAlignment="1">
      <alignment horizontal="left" vertical="top" wrapText="1"/>
    </xf>
    <xf numFmtId="0" fontId="31" fillId="27" borderId="20" xfId="0" applyFont="1" applyFill="1" applyBorder="1" applyAlignment="1">
      <alignment horizontal="left" vertical="top" wrapText="1"/>
    </xf>
    <xf numFmtId="0" fontId="31" fillId="27" borderId="21" xfId="0" applyFont="1" applyFill="1" applyBorder="1" applyAlignment="1">
      <alignment horizontal="left" vertical="top" wrapText="1"/>
    </xf>
    <xf numFmtId="0" fontId="31" fillId="27" borderId="48" xfId="0" applyFont="1" applyFill="1" applyBorder="1" applyAlignment="1">
      <alignment horizontal="left" vertical="top" wrapText="1"/>
    </xf>
    <xf numFmtId="0" fontId="31" fillId="27" borderId="46" xfId="0" applyFont="1" applyFill="1" applyBorder="1" applyAlignment="1">
      <alignment horizontal="left" vertical="top"/>
    </xf>
    <xf numFmtId="0" fontId="31" fillId="27" borderId="47" xfId="0" applyFont="1" applyFill="1" applyBorder="1" applyAlignment="1">
      <alignment horizontal="left" vertical="top"/>
    </xf>
    <xf numFmtId="0" fontId="31" fillId="27" borderId="49" xfId="0" applyFont="1" applyFill="1" applyBorder="1" applyAlignment="1">
      <alignment horizontal="left" vertical="top"/>
    </xf>
    <xf numFmtId="0" fontId="31" fillId="27" borderId="0" xfId="0" applyFont="1" applyFill="1" applyBorder="1" applyAlignment="1">
      <alignment horizontal="left" vertical="top"/>
    </xf>
    <xf numFmtId="0" fontId="31" fillId="27" borderId="74" xfId="0" applyFont="1" applyFill="1" applyBorder="1" applyAlignment="1">
      <alignment horizontal="left" vertical="top"/>
    </xf>
    <xf numFmtId="0" fontId="31" fillId="27" borderId="20" xfId="0" applyFont="1" applyFill="1" applyBorder="1" applyAlignment="1">
      <alignment horizontal="left" vertical="top"/>
    </xf>
    <xf numFmtId="0" fontId="31" fillId="27" borderId="21" xfId="0" applyFont="1" applyFill="1" applyBorder="1" applyAlignment="1">
      <alignment horizontal="left" vertical="top"/>
    </xf>
    <xf numFmtId="0" fontId="31" fillId="27" borderId="48" xfId="0" applyFont="1" applyFill="1" applyBorder="1" applyAlignment="1">
      <alignment horizontal="left" vertical="top"/>
    </xf>
    <xf numFmtId="0" fontId="31" fillId="28" borderId="86" xfId="0" applyFont="1" applyFill="1" applyBorder="1" applyAlignment="1">
      <alignment horizontal="center"/>
    </xf>
    <xf numFmtId="0" fontId="31" fillId="28" borderId="95" xfId="0" applyFont="1" applyFill="1" applyBorder="1" applyAlignment="1">
      <alignment horizontal="center"/>
    </xf>
    <xf numFmtId="0" fontId="31" fillId="28" borderId="93" xfId="0" applyFont="1" applyFill="1" applyBorder="1" applyAlignment="1">
      <alignment horizontal="center"/>
    </xf>
    <xf numFmtId="0" fontId="70" fillId="28" borderId="86" xfId="93" applyFill="1" applyBorder="1" applyAlignment="1" applyProtection="1">
      <alignment horizontal="center"/>
    </xf>
  </cellXfs>
  <cellStyles count="178">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ssumptions Center Currency" xfId="25"/>
    <cellStyle name="Assumptions Center Currency 2" xfId="26"/>
    <cellStyle name="Assumptions Center Date" xfId="27"/>
    <cellStyle name="Assumptions Center Date 2" xfId="28"/>
    <cellStyle name="Assumptions Center Multiple" xfId="29"/>
    <cellStyle name="Assumptions Center Multiple 2" xfId="30"/>
    <cellStyle name="Assumptions Center Number" xfId="31"/>
    <cellStyle name="Assumptions Center Number 2" xfId="32"/>
    <cellStyle name="Assumptions Center Percentage" xfId="33"/>
    <cellStyle name="Assumptions Center Percentage 2" xfId="34"/>
    <cellStyle name="Assumptions Center Year" xfId="35"/>
    <cellStyle name="Assumptions Center Year 2" xfId="36"/>
    <cellStyle name="Assumptions Heading" xfId="37"/>
    <cellStyle name="Assumptions Heading 2" xfId="38"/>
    <cellStyle name="Assumptions Heading 2 2" xfId="39"/>
    <cellStyle name="Assumptions Right Currency" xfId="40"/>
    <cellStyle name="Assumptions Right Currency 2" xfId="41"/>
    <cellStyle name="Assumptions Right Date" xfId="42"/>
    <cellStyle name="Assumptions Right Date 2" xfId="43"/>
    <cellStyle name="Assumptions Right Multiple" xfId="44"/>
    <cellStyle name="Assumptions Right Multiple 2" xfId="45"/>
    <cellStyle name="Assumptions Right Number" xfId="46"/>
    <cellStyle name="Assumptions Right Number 2" xfId="47"/>
    <cellStyle name="Assumptions Right Percentage" xfId="48"/>
    <cellStyle name="Assumptions Right Percentage 2" xfId="49"/>
    <cellStyle name="Assumptions Right Year" xfId="50"/>
    <cellStyle name="Assumptions Right Year 2" xfId="51"/>
    <cellStyle name="Bad" xfId="52" builtinId="27"/>
    <cellStyle name="Bad 2" xfId="53"/>
    <cellStyle name="Calculation 2" xfId="54"/>
    <cellStyle name="Calculation 2 2" xfId="55"/>
    <cellStyle name="Calculation 2 3" xfId="56"/>
    <cellStyle name="Cell Link" xfId="57"/>
    <cellStyle name="Cell Link 2" xfId="58"/>
    <cellStyle name="Center Currency" xfId="59"/>
    <cellStyle name="Center Currency 2" xfId="60"/>
    <cellStyle name="Center Date" xfId="61"/>
    <cellStyle name="Center Date 2" xfId="62"/>
    <cellStyle name="Center Multiple" xfId="63"/>
    <cellStyle name="Center Multiple 2" xfId="64"/>
    <cellStyle name="Center Number" xfId="65"/>
    <cellStyle name="Center Number 2" xfId="66"/>
    <cellStyle name="Center Percentage" xfId="67"/>
    <cellStyle name="Center Percentage 2" xfId="68"/>
    <cellStyle name="Center Year" xfId="69"/>
    <cellStyle name="Center Year 2" xfId="70"/>
    <cellStyle name="Check Cell 2" xfId="71"/>
    <cellStyle name="Comma" xfId="72" builtinId="3"/>
    <cellStyle name="Comma 2" xfId="73"/>
    <cellStyle name="Currency" xfId="74" builtinId="4"/>
    <cellStyle name="Data" xfId="75"/>
    <cellStyle name="Data 2" xfId="76"/>
    <cellStyle name="Explanatory Text 2" xfId="77"/>
    <cellStyle name="Formula" xfId="78"/>
    <cellStyle name="FormulaNoNumber" xfId="79"/>
    <cellStyle name="Good" xfId="80" builtinId="26"/>
    <cellStyle name="Good 2" xfId="81"/>
    <cellStyle name="Heading" xfId="82"/>
    <cellStyle name="Heading 1" xfId="83" builtinId="16"/>
    <cellStyle name="Heading 1 2" xfId="84"/>
    <cellStyle name="Heading 2 2" xfId="85"/>
    <cellStyle name="Heading 3" xfId="86" builtinId="18"/>
    <cellStyle name="Heading 3 2" xfId="87"/>
    <cellStyle name="Heading 4 2" xfId="88"/>
    <cellStyle name="Heading 5" xfId="89"/>
    <cellStyle name="Heading 6" xfId="90"/>
    <cellStyle name="Heading1" xfId="91"/>
    <cellStyle name="Heading1 2" xfId="92"/>
    <cellStyle name="Hyperlink" xfId="93" builtinId="8"/>
    <cellStyle name="Hyperlink Arrow" xfId="94"/>
    <cellStyle name="Hyperlink Check" xfId="95"/>
    <cellStyle name="Hyperlink Text" xfId="96"/>
    <cellStyle name="Hyperlink Text 2" xfId="97"/>
    <cellStyle name="Hyperlink Text 2 2" xfId="98"/>
    <cellStyle name="Input 2" xfId="99"/>
    <cellStyle name="Input 2 2" xfId="100"/>
    <cellStyle name="Input 2 3" xfId="101"/>
    <cellStyle name="Justified Formatting" xfId="102"/>
    <cellStyle name="Linked Cell 2" xfId="103"/>
    <cellStyle name="Lookup Table Heading" xfId="104"/>
    <cellStyle name="Lookup Table Heading 2" xfId="105"/>
    <cellStyle name="Lookup Table Heading 2 2" xfId="106"/>
    <cellStyle name="Lookup Table Heading 2 3" xfId="107"/>
    <cellStyle name="Lookup Table Heading 3" xfId="108"/>
    <cellStyle name="Lookup Table Heading 4" xfId="109"/>
    <cellStyle name="Lookup Table Label" xfId="110"/>
    <cellStyle name="Lookup Table Label 2" xfId="111"/>
    <cellStyle name="Lookup Table Label 2 2" xfId="112"/>
    <cellStyle name="Lookup Table Label 2 3" xfId="113"/>
    <cellStyle name="Lookup Table Label 3" xfId="114"/>
    <cellStyle name="Lookup Table Label 4" xfId="115"/>
    <cellStyle name="Lookup Table Number" xfId="116"/>
    <cellStyle name="Lookup Table Number 2" xfId="117"/>
    <cellStyle name="Lookup Table Number 2 2" xfId="118"/>
    <cellStyle name="Lookup Table Number 2 3" xfId="119"/>
    <cellStyle name="Lookup Table Number 3" xfId="120"/>
    <cellStyle name="Lookup Table Number 4" xfId="121"/>
    <cellStyle name="Model Name" xfId="122"/>
    <cellStyle name="Model Name 2" xfId="123"/>
    <cellStyle name="Model Name 2 2" xfId="124"/>
    <cellStyle name="Neutral 2" xfId="125"/>
    <cellStyle name="NoData" xfId="126"/>
    <cellStyle name="Normal" xfId="0" builtinId="0"/>
    <cellStyle name="Normal 2" xfId="127"/>
    <cellStyle name="Normal 3" xfId="128"/>
    <cellStyle name="Normal 4" xfId="129"/>
    <cellStyle name="Normal 5" xfId="130"/>
    <cellStyle name="Note 2" xfId="131"/>
    <cellStyle name="Note 2 2" xfId="132"/>
    <cellStyle name="Note 2 3" xfId="133"/>
    <cellStyle name="Output 2" xfId="134"/>
    <cellStyle name="Output 2 2" xfId="135"/>
    <cellStyle name="Output 2 3" xfId="136"/>
    <cellStyle name="Percent" xfId="137" builtinId="5"/>
    <cellStyle name="Percent 2" xfId="138"/>
    <cellStyle name="Period Title" xfId="139"/>
    <cellStyle name="Period Title 2" xfId="140"/>
    <cellStyle name="Result" xfId="141"/>
    <cellStyle name="Result 2" xfId="142"/>
    <cellStyle name="Result2" xfId="143"/>
    <cellStyle name="Result2 2" xfId="144"/>
    <cellStyle name="Right Currency" xfId="145"/>
    <cellStyle name="Right Currency 2" xfId="146"/>
    <cellStyle name="Right Date" xfId="147"/>
    <cellStyle name="Right Date 2" xfId="148"/>
    <cellStyle name="Right Multiple" xfId="149"/>
    <cellStyle name="Right Multiple 2" xfId="150"/>
    <cellStyle name="Right Number" xfId="151"/>
    <cellStyle name="Right Number 10" xfId="152"/>
    <cellStyle name="Right Number 2" xfId="153"/>
    <cellStyle name="Right Number 3" xfId="154"/>
    <cellStyle name="Right Percentage" xfId="155"/>
    <cellStyle name="Right Percentage 2" xfId="156"/>
    <cellStyle name="Right Year" xfId="157"/>
    <cellStyle name="Right Year 2" xfId="158"/>
    <cellStyle name="Section Number" xfId="159"/>
    <cellStyle name="Section Number 2" xfId="160"/>
    <cellStyle name="Sheet Title" xfId="161"/>
    <cellStyle name="Sheet Title 2" xfId="162"/>
    <cellStyle name="Sheet Title 2 2" xfId="163"/>
    <cellStyle name="Style 1" xfId="164"/>
    <cellStyle name="Title 2" xfId="165"/>
    <cellStyle name="TOC 1" xfId="166"/>
    <cellStyle name="TOC 1 2" xfId="167"/>
    <cellStyle name="TOC 2" xfId="168"/>
    <cellStyle name="TOC 2 2" xfId="169"/>
    <cellStyle name="TOC 3" xfId="170"/>
    <cellStyle name="TOC 3 2" xfId="171"/>
    <cellStyle name="TOC 4" xfId="172"/>
    <cellStyle name="TOC 4 2" xfId="173"/>
    <cellStyle name="Total 2" xfId="174"/>
    <cellStyle name="Total 2 2" xfId="175"/>
    <cellStyle name="Total 2 3" xfId="176"/>
    <cellStyle name="Warning Text 2" xfId="177"/>
  </cellStyles>
  <dxfs count="4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502912543726"/>
          <c:y val="3.4296245118476149E-2"/>
          <c:w val="0.56910105560694502"/>
          <c:h val="0.90223946370286656"/>
        </c:manualLayout>
      </c:layout>
      <c:barChart>
        <c:barDir val="col"/>
        <c:grouping val="stacked"/>
        <c:varyColors val="0"/>
        <c:ser>
          <c:idx val="0"/>
          <c:order val="0"/>
          <c:tx>
            <c:strRef>
              <c:f>'Calculating the higher cap'!$N$10</c:f>
              <c:strCache>
                <c:ptCount val="1"/>
                <c:pt idx="0">
                  <c:v>Rate cap percentage</c:v>
                </c:pt>
              </c:strCache>
            </c:strRef>
          </c:tx>
          <c:invertIfNegative val="0"/>
          <c:cat>
            <c:multiLvlStrRef>
              <c:f>'Calculating the higher cap'!$O$9</c:f>
            </c:multiLvlStrRef>
          </c:cat>
          <c:val>
            <c:numRef>
              <c:f>'Calculating the higher cap'!$O$10</c:f>
            </c:numRef>
          </c:val>
          <c:extLst xmlns:c16r2="http://schemas.microsoft.com/office/drawing/2015/06/chart">
            <c:ext xmlns:c16="http://schemas.microsoft.com/office/drawing/2014/chart" uri="{C3380CC4-5D6E-409C-BE32-E72D297353CC}">
              <c16:uniqueId val="{00000000-C362-4455-8564-83643EA51BCD}"/>
            </c:ext>
          </c:extLst>
        </c:ser>
        <c:ser>
          <c:idx val="1"/>
          <c:order val="1"/>
          <c:tx>
            <c:strRef>
              <c:f>'Calculating the higher cap'!$N$11</c:f>
              <c:strCache>
                <c:ptCount val="1"/>
                <c:pt idx="0">
                  <c:v>#REF!</c:v>
                </c:pt>
              </c:strCache>
            </c:strRef>
          </c:tx>
          <c:invertIfNegative val="0"/>
          <c:cat>
            <c:multiLvlStrRef>
              <c:f>'Calculating the higher cap'!$O$9</c:f>
            </c:multiLvlStrRef>
          </c:cat>
          <c:val>
            <c:numRef>
              <c:f>'Calculating the higher cap'!$O$11</c:f>
            </c:numRef>
          </c:val>
          <c:extLst xmlns:c16r2="http://schemas.microsoft.com/office/drawing/2015/06/chart">
            <c:ext xmlns:c16="http://schemas.microsoft.com/office/drawing/2014/chart" uri="{C3380CC4-5D6E-409C-BE32-E72D297353CC}">
              <c16:uniqueId val="{00000001-C362-4455-8564-83643EA51BCD}"/>
            </c:ext>
          </c:extLst>
        </c:ser>
        <c:dLbls>
          <c:showLegendKey val="0"/>
          <c:showVal val="0"/>
          <c:showCatName val="0"/>
          <c:showSerName val="0"/>
          <c:showPercent val="0"/>
          <c:showBubbleSize val="0"/>
        </c:dLbls>
        <c:gapWidth val="38"/>
        <c:overlap val="100"/>
        <c:axId val="216500096"/>
        <c:axId val="216501632"/>
      </c:barChart>
      <c:catAx>
        <c:axId val="216500096"/>
        <c:scaling>
          <c:orientation val="minMax"/>
        </c:scaling>
        <c:delete val="0"/>
        <c:axPos val="b"/>
        <c:numFmt formatCode="General" sourceLinked="1"/>
        <c:majorTickMark val="out"/>
        <c:minorTickMark val="none"/>
        <c:tickLblPos val="nextTo"/>
        <c:txPr>
          <a:bodyPr/>
          <a:lstStyle/>
          <a:p>
            <a:pPr>
              <a:defRPr lang="en-AU" sz="1400"/>
            </a:pPr>
            <a:endParaRPr lang="en-US"/>
          </a:p>
        </c:txPr>
        <c:crossAx val="216501632"/>
        <c:crosses val="autoZero"/>
        <c:auto val="1"/>
        <c:lblAlgn val="ctr"/>
        <c:lblOffset val="100"/>
        <c:noMultiLvlLbl val="0"/>
      </c:catAx>
      <c:valAx>
        <c:axId val="216501632"/>
        <c:scaling>
          <c:orientation val="minMax"/>
        </c:scaling>
        <c:delete val="0"/>
        <c:axPos val="l"/>
        <c:majorGridlines>
          <c:spPr>
            <a:ln>
              <a:prstDash val="dash"/>
            </a:ln>
          </c:spPr>
        </c:majorGridlines>
        <c:numFmt formatCode="General" sourceLinked="1"/>
        <c:majorTickMark val="out"/>
        <c:minorTickMark val="none"/>
        <c:tickLblPos val="nextTo"/>
        <c:txPr>
          <a:bodyPr/>
          <a:lstStyle/>
          <a:p>
            <a:pPr>
              <a:defRPr lang="en-AU" sz="1400"/>
            </a:pPr>
            <a:endParaRPr lang="en-US"/>
          </a:p>
        </c:txPr>
        <c:crossAx val="216500096"/>
        <c:crosses val="autoZero"/>
        <c:crossBetween val="between"/>
      </c:valAx>
    </c:plotArea>
    <c:legend>
      <c:legendPos val="r"/>
      <c:overlay val="0"/>
      <c:txPr>
        <a:bodyPr/>
        <a:lstStyle/>
        <a:p>
          <a:pPr>
            <a:defRPr lang="en-AU" sz="1400"/>
          </a:pPr>
          <a:endParaRPr lang="en-US"/>
        </a:p>
      </c:txPr>
    </c:legend>
    <c:plotVisOnly val="1"/>
    <c:dispBlanksAs val="gap"/>
    <c:showDLblsOverMax val="0"/>
  </c:chart>
  <c:spPr>
    <a:noFill/>
    <a:ln>
      <a:solidFill>
        <a:schemeClr val="bg1">
          <a:lumMod val="75000"/>
        </a:schemeClr>
      </a:solidFill>
    </a:ln>
  </c:sp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233570</xdr:colOff>
      <xdr:row>0</xdr:row>
      <xdr:rowOff>158612</xdr:rowOff>
    </xdr:from>
    <xdr:to>
      <xdr:col>3</xdr:col>
      <xdr:colOff>190086</xdr:colOff>
      <xdr:row>3</xdr:row>
      <xdr:rowOff>265263</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233570" y="158612"/>
          <a:ext cx="632791" cy="592426"/>
        </a:xfrm>
        <a:prstGeom prst="rect">
          <a:avLst/>
        </a:prstGeom>
        <a:ln>
          <a:noFill/>
        </a:ln>
        <a:effectLst>
          <a:outerShdw blurRad="292100" dist="139700" dir="2700000" algn="tl" rotWithShape="0">
            <a:srgbClr val="333333">
              <a:alpha val="65000"/>
            </a:srgbClr>
          </a:outerShdw>
        </a:effectLst>
        <a:extLst/>
      </xdr:spPr>
    </xdr:pic>
    <xdr:clientData/>
  </xdr:twoCellAnchor>
  <xdr:twoCellAnchor>
    <xdr:from>
      <xdr:col>10</xdr:col>
      <xdr:colOff>209549</xdr:colOff>
      <xdr:row>51</xdr:row>
      <xdr:rowOff>123825</xdr:rowOff>
    </xdr:from>
    <xdr:to>
      <xdr:col>13</xdr:col>
      <xdr:colOff>152399</xdr:colOff>
      <xdr:row>53</xdr:row>
      <xdr:rowOff>114300</xdr:rowOff>
    </xdr:to>
    <xdr:sp macro="" textlink="">
      <xdr:nvSpPr>
        <xdr:cNvPr id="6" name="TextBox 5"/>
        <xdr:cNvSpPr txBox="1"/>
      </xdr:nvSpPr>
      <xdr:spPr>
        <a:xfrm>
          <a:off x="4152899" y="11696700"/>
          <a:ext cx="19621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Instruction sheets</a:t>
          </a:r>
        </a:p>
      </xdr:txBody>
    </xdr:sp>
    <xdr:clientData/>
  </xdr:twoCellAnchor>
  <xdr:twoCellAnchor>
    <xdr:from>
      <xdr:col>10</xdr:col>
      <xdr:colOff>219075</xdr:colOff>
      <xdr:row>54</xdr:row>
      <xdr:rowOff>123826</xdr:rowOff>
    </xdr:from>
    <xdr:to>
      <xdr:col>13</xdr:col>
      <xdr:colOff>161926</xdr:colOff>
      <xdr:row>60</xdr:row>
      <xdr:rowOff>9525</xdr:rowOff>
    </xdr:to>
    <xdr:sp macro="" textlink="">
      <xdr:nvSpPr>
        <xdr:cNvPr id="7" name="TextBox 6"/>
        <xdr:cNvSpPr txBox="1"/>
      </xdr:nvSpPr>
      <xdr:spPr>
        <a:xfrm>
          <a:off x="4162425" y="12182476"/>
          <a:ext cx="196215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Council's forecast actuals on the 2015-16 or</a:t>
          </a:r>
          <a:r>
            <a:rPr lang="en-AU" sz="1000" baseline="0">
              <a:latin typeface="Verdana" panose="020B0604030504040204" pitchFamily="34" charset="0"/>
              <a:ea typeface="Verdana" panose="020B0604030504040204" pitchFamily="34" charset="0"/>
              <a:cs typeface="Verdana" panose="020B0604030504040204" pitchFamily="34" charset="0"/>
            </a:rPr>
            <a:t> 'base' year.</a:t>
          </a:r>
        </a:p>
      </xdr:txBody>
    </xdr:sp>
    <xdr:clientData/>
  </xdr:twoCellAnchor>
  <xdr:twoCellAnchor>
    <xdr:from>
      <xdr:col>10</xdr:col>
      <xdr:colOff>219074</xdr:colOff>
      <xdr:row>63</xdr:row>
      <xdr:rowOff>28574</xdr:rowOff>
    </xdr:from>
    <xdr:to>
      <xdr:col>13</xdr:col>
      <xdr:colOff>171450</xdr:colOff>
      <xdr:row>68</xdr:row>
      <xdr:rowOff>28574</xdr:rowOff>
    </xdr:to>
    <xdr:sp macro="" textlink="">
      <xdr:nvSpPr>
        <xdr:cNvPr id="8" name="TextBox 7"/>
        <xdr:cNvSpPr txBox="1"/>
      </xdr:nvSpPr>
      <xdr:spPr>
        <a:xfrm>
          <a:off x="4162424" y="10467974"/>
          <a:ext cx="1971676"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budget based on the higher cap being applied for.</a:t>
          </a:r>
          <a:endParaRPr lang="en-AU" sz="1000" baseline="0">
            <a:latin typeface="Verdana" panose="020B0604030504040204" pitchFamily="34" charset="0"/>
            <a:ea typeface="Verdana" panose="020B0604030504040204" pitchFamily="34" charset="0"/>
            <a:cs typeface="Verdana" panose="020B0604030504040204" pitchFamily="34" charset="0"/>
          </a:endParaRPr>
        </a:p>
        <a:p>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219074</xdr:colOff>
      <xdr:row>69</xdr:row>
      <xdr:rowOff>9525</xdr:rowOff>
    </xdr:from>
    <xdr:to>
      <xdr:col>13</xdr:col>
      <xdr:colOff>133350</xdr:colOff>
      <xdr:row>75</xdr:row>
      <xdr:rowOff>57150</xdr:rowOff>
    </xdr:to>
    <xdr:sp macro="" textlink="">
      <xdr:nvSpPr>
        <xdr:cNvPr id="9" name="TextBox 8"/>
        <xdr:cNvSpPr txBox="1"/>
      </xdr:nvSpPr>
      <xdr:spPr>
        <a:xfrm>
          <a:off x="4162424" y="11420475"/>
          <a:ext cx="1933576"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Gathers information on the council's budget if the Commission approves the council's application for a higher cap.</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209549</xdr:colOff>
      <xdr:row>76</xdr:row>
      <xdr:rowOff>28575</xdr:rowOff>
    </xdr:from>
    <xdr:to>
      <xdr:col>13</xdr:col>
      <xdr:colOff>104776</xdr:colOff>
      <xdr:row>86</xdr:row>
      <xdr:rowOff>0</xdr:rowOff>
    </xdr:to>
    <xdr:sp macro="" textlink="">
      <xdr:nvSpPr>
        <xdr:cNvPr id="10" name="TextBox 9"/>
        <xdr:cNvSpPr txBox="1"/>
      </xdr:nvSpPr>
      <xdr:spPr>
        <a:xfrm>
          <a:off x="4152899" y="12573000"/>
          <a:ext cx="1914527"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Compares the two budget</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scenarios (without and without the higher cap). G</a:t>
          </a: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athers information on the base average rate and capped average rate for the council for</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both scenarios.</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114300</xdr:colOff>
      <xdr:row>52</xdr:row>
      <xdr:rowOff>95250</xdr:rowOff>
    </xdr:from>
    <xdr:to>
      <xdr:col>10</xdr:col>
      <xdr:colOff>200025</xdr:colOff>
      <xdr:row>52</xdr:row>
      <xdr:rowOff>95251</xdr:rowOff>
    </xdr:to>
    <xdr:cxnSp macro="">
      <xdr:nvCxnSpPr>
        <xdr:cNvPr id="11" name="Straight Arrow Connector 10"/>
        <xdr:cNvCxnSpPr/>
      </xdr:nvCxnSpPr>
      <xdr:spPr>
        <a:xfrm>
          <a:off x="3238500" y="11830050"/>
          <a:ext cx="9048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66</xdr:row>
      <xdr:rowOff>76200</xdr:rowOff>
    </xdr:from>
    <xdr:to>
      <xdr:col>10</xdr:col>
      <xdr:colOff>209550</xdr:colOff>
      <xdr:row>66</xdr:row>
      <xdr:rowOff>76200</xdr:rowOff>
    </xdr:to>
    <xdr:cxnSp macro="">
      <xdr:nvCxnSpPr>
        <xdr:cNvPr id="12" name="Straight Arrow Connector 11"/>
        <xdr:cNvCxnSpPr>
          <a:stCxn id="15" idx="1"/>
        </xdr:cNvCxnSpPr>
      </xdr:nvCxnSpPr>
      <xdr:spPr>
        <a:xfrm>
          <a:off x="3514725" y="14077950"/>
          <a:ext cx="6381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73</xdr:row>
      <xdr:rowOff>85726</xdr:rowOff>
    </xdr:from>
    <xdr:to>
      <xdr:col>10</xdr:col>
      <xdr:colOff>190500</xdr:colOff>
      <xdr:row>76</xdr:row>
      <xdr:rowOff>66675</xdr:rowOff>
    </xdr:to>
    <xdr:cxnSp macro="">
      <xdr:nvCxnSpPr>
        <xdr:cNvPr id="13" name="Straight Arrow Connector 12"/>
        <xdr:cNvCxnSpPr>
          <a:stCxn id="16" idx="1"/>
        </xdr:cNvCxnSpPr>
      </xdr:nvCxnSpPr>
      <xdr:spPr>
        <a:xfrm flipV="1">
          <a:off x="3552825" y="15220951"/>
          <a:ext cx="581025" cy="4667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54</xdr:row>
      <xdr:rowOff>38100</xdr:rowOff>
    </xdr:from>
    <xdr:to>
      <xdr:col>9</xdr:col>
      <xdr:colOff>361950</xdr:colOff>
      <xdr:row>60</xdr:row>
      <xdr:rowOff>95250</xdr:rowOff>
    </xdr:to>
    <xdr:sp macro="" textlink="">
      <xdr:nvSpPr>
        <xdr:cNvPr id="14" name="Right Brace 13"/>
        <xdr:cNvSpPr/>
      </xdr:nvSpPr>
      <xdr:spPr>
        <a:xfrm>
          <a:off x="3295650" y="1209675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9</xdr:col>
      <xdr:colOff>200025</xdr:colOff>
      <xdr:row>62</xdr:row>
      <xdr:rowOff>47625</xdr:rowOff>
    </xdr:from>
    <xdr:to>
      <xdr:col>9</xdr:col>
      <xdr:colOff>390525</xdr:colOff>
      <xdr:row>70</xdr:row>
      <xdr:rowOff>104775</xdr:rowOff>
    </xdr:to>
    <xdr:sp macro="" textlink="">
      <xdr:nvSpPr>
        <xdr:cNvPr id="15" name="Right Brace 14"/>
        <xdr:cNvSpPr/>
      </xdr:nvSpPr>
      <xdr:spPr>
        <a:xfrm>
          <a:off x="3324225" y="13725525"/>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9</xdr:col>
      <xdr:colOff>238125</xdr:colOff>
      <xdr:row>72</xdr:row>
      <xdr:rowOff>38100</xdr:rowOff>
    </xdr:from>
    <xdr:to>
      <xdr:col>9</xdr:col>
      <xdr:colOff>428625</xdr:colOff>
      <xdr:row>80</xdr:row>
      <xdr:rowOff>95250</xdr:rowOff>
    </xdr:to>
    <xdr:sp macro="" textlink="">
      <xdr:nvSpPr>
        <xdr:cNvPr id="16" name="Right Brace 15"/>
        <xdr:cNvSpPr/>
      </xdr:nvSpPr>
      <xdr:spPr>
        <a:xfrm>
          <a:off x="3362325" y="1533525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9</xdr:col>
      <xdr:colOff>247650</xdr:colOff>
      <xdr:row>82</xdr:row>
      <xdr:rowOff>9525</xdr:rowOff>
    </xdr:from>
    <xdr:to>
      <xdr:col>9</xdr:col>
      <xdr:colOff>400050</xdr:colOff>
      <xdr:row>84</xdr:row>
      <xdr:rowOff>123825</xdr:rowOff>
    </xdr:to>
    <xdr:sp macro="" textlink="">
      <xdr:nvSpPr>
        <xdr:cNvPr id="17" name="Right Brace 16"/>
        <xdr:cNvSpPr/>
      </xdr:nvSpPr>
      <xdr:spPr>
        <a:xfrm>
          <a:off x="3371850" y="16925925"/>
          <a:ext cx="152400" cy="4381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9</xdr:col>
      <xdr:colOff>361950</xdr:colOff>
      <xdr:row>57</xdr:row>
      <xdr:rowOff>66675</xdr:rowOff>
    </xdr:from>
    <xdr:to>
      <xdr:col>10</xdr:col>
      <xdr:colOff>219075</xdr:colOff>
      <xdr:row>57</xdr:row>
      <xdr:rowOff>66676</xdr:rowOff>
    </xdr:to>
    <xdr:cxnSp macro="">
      <xdr:nvCxnSpPr>
        <xdr:cNvPr id="18" name="Straight Arrow Connector 17"/>
        <xdr:cNvCxnSpPr>
          <a:stCxn id="14" idx="1"/>
          <a:endCxn id="7" idx="1"/>
        </xdr:cNvCxnSpPr>
      </xdr:nvCxnSpPr>
      <xdr:spPr>
        <a:xfrm>
          <a:off x="3486150" y="12611100"/>
          <a:ext cx="6762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81</xdr:row>
      <xdr:rowOff>14288</xdr:rowOff>
    </xdr:from>
    <xdr:to>
      <xdr:col>10</xdr:col>
      <xdr:colOff>209549</xdr:colOff>
      <xdr:row>83</xdr:row>
      <xdr:rowOff>66675</xdr:rowOff>
    </xdr:to>
    <xdr:cxnSp macro="">
      <xdr:nvCxnSpPr>
        <xdr:cNvPr id="19" name="Straight Arrow Connector 18"/>
        <xdr:cNvCxnSpPr>
          <a:stCxn id="17" idx="1"/>
          <a:endCxn id="10" idx="1"/>
        </xdr:cNvCxnSpPr>
      </xdr:nvCxnSpPr>
      <xdr:spPr>
        <a:xfrm flipV="1">
          <a:off x="3524250" y="13368338"/>
          <a:ext cx="628649" cy="3762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85</xdr:row>
      <xdr:rowOff>133350</xdr:rowOff>
    </xdr:from>
    <xdr:to>
      <xdr:col>9</xdr:col>
      <xdr:colOff>381000</xdr:colOff>
      <xdr:row>87</xdr:row>
      <xdr:rowOff>9525</xdr:rowOff>
    </xdr:to>
    <xdr:sp macro="" textlink="">
      <xdr:nvSpPr>
        <xdr:cNvPr id="32" name="Right Brace 31"/>
        <xdr:cNvSpPr/>
      </xdr:nvSpPr>
      <xdr:spPr>
        <a:xfrm>
          <a:off x="3390900" y="17211675"/>
          <a:ext cx="114300" cy="200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10</xdr:col>
      <xdr:colOff>190499</xdr:colOff>
      <xdr:row>86</xdr:row>
      <xdr:rowOff>114300</xdr:rowOff>
    </xdr:from>
    <xdr:to>
      <xdr:col>13</xdr:col>
      <xdr:colOff>104775</xdr:colOff>
      <xdr:row>93</xdr:row>
      <xdr:rowOff>123824</xdr:rowOff>
    </xdr:to>
    <xdr:sp macro="" textlink="">
      <xdr:nvSpPr>
        <xdr:cNvPr id="33" name="TextBox 32"/>
        <xdr:cNvSpPr txBox="1"/>
      </xdr:nvSpPr>
      <xdr:spPr>
        <a:xfrm>
          <a:off x="4133849" y="14277975"/>
          <a:ext cx="1933576"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To be signed to upon the completion of the template, and to accompany templates when returned to the Commission.</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381000</xdr:colOff>
      <xdr:row>86</xdr:row>
      <xdr:rowOff>71438</xdr:rowOff>
    </xdr:from>
    <xdr:to>
      <xdr:col>10</xdr:col>
      <xdr:colOff>171450</xdr:colOff>
      <xdr:row>87</xdr:row>
      <xdr:rowOff>76200</xdr:rowOff>
    </xdr:to>
    <xdr:cxnSp macro="">
      <xdr:nvCxnSpPr>
        <xdr:cNvPr id="48" name="Straight Arrow Connector 47"/>
        <xdr:cNvCxnSpPr>
          <a:stCxn id="32" idx="1"/>
        </xdr:cNvCxnSpPr>
      </xdr:nvCxnSpPr>
      <xdr:spPr>
        <a:xfrm>
          <a:off x="3505200" y="17311688"/>
          <a:ext cx="609600" cy="166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133350</xdr:colOff>
      <xdr:row>21</xdr:row>
      <xdr:rowOff>66675</xdr:rowOff>
    </xdr:from>
    <xdr:to>
      <xdr:col>18</xdr:col>
      <xdr:colOff>323850</xdr:colOff>
      <xdr:row>80</xdr:row>
      <xdr:rowOff>57150</xdr:rowOff>
    </xdr:to>
    <xdr:graphicFrame macro="">
      <xdr:nvGraphicFramePr>
        <xdr:cNvPr id="307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171450</xdr:rowOff>
    </xdr:from>
    <xdr:to>
      <xdr:col>3</xdr:col>
      <xdr:colOff>180975</xdr:colOff>
      <xdr:row>29</xdr:row>
      <xdr:rowOff>62113</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57750"/>
          <a:ext cx="1752600" cy="843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233570</xdr:colOff>
      <xdr:row>0</xdr:row>
      <xdr:rowOff>158612</xdr:rowOff>
    </xdr:from>
    <xdr:to>
      <xdr:col>3</xdr:col>
      <xdr:colOff>190086</xdr:colOff>
      <xdr:row>3</xdr:row>
      <xdr:rowOff>265263</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233570" y="158612"/>
          <a:ext cx="632791" cy="592426"/>
        </a:xfrm>
        <a:prstGeom prst="rect">
          <a:avLst/>
        </a:prstGeom>
        <a:ln>
          <a:noFill/>
        </a:ln>
        <a:effectLst>
          <a:outerShdw blurRad="292100" dist="139700" dir="2700000" algn="tl" rotWithShape="0">
            <a:srgbClr val="333333">
              <a:alpha val="65000"/>
            </a:srgbClr>
          </a:outerShdw>
        </a:effectLst>
        <a:extLst/>
      </xdr:spPr>
    </xdr:pic>
    <xdr:clientData/>
  </xdr:twoCellAnchor>
  <xdr:twoCellAnchor>
    <xdr:from>
      <xdr:col>10</xdr:col>
      <xdr:colOff>209549</xdr:colOff>
      <xdr:row>70</xdr:row>
      <xdr:rowOff>123825</xdr:rowOff>
    </xdr:from>
    <xdr:to>
      <xdr:col>13</xdr:col>
      <xdr:colOff>152399</xdr:colOff>
      <xdr:row>72</xdr:row>
      <xdr:rowOff>114300</xdr:rowOff>
    </xdr:to>
    <xdr:sp macro="" textlink="">
      <xdr:nvSpPr>
        <xdr:cNvPr id="3" name="TextBox 2"/>
        <xdr:cNvSpPr txBox="1"/>
      </xdr:nvSpPr>
      <xdr:spPr>
        <a:xfrm>
          <a:off x="4152899" y="8620125"/>
          <a:ext cx="1962150" cy="314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Instruction sheets</a:t>
          </a:r>
        </a:p>
      </xdr:txBody>
    </xdr:sp>
    <xdr:clientData/>
  </xdr:twoCellAnchor>
  <xdr:twoCellAnchor>
    <xdr:from>
      <xdr:col>10</xdr:col>
      <xdr:colOff>219075</xdr:colOff>
      <xdr:row>73</xdr:row>
      <xdr:rowOff>123826</xdr:rowOff>
    </xdr:from>
    <xdr:to>
      <xdr:col>13</xdr:col>
      <xdr:colOff>161926</xdr:colOff>
      <xdr:row>79</xdr:row>
      <xdr:rowOff>9525</xdr:rowOff>
    </xdr:to>
    <xdr:sp macro="" textlink="">
      <xdr:nvSpPr>
        <xdr:cNvPr id="4" name="TextBox 3"/>
        <xdr:cNvSpPr txBox="1"/>
      </xdr:nvSpPr>
      <xdr:spPr>
        <a:xfrm>
          <a:off x="4162425" y="9105901"/>
          <a:ext cx="1962151" cy="8572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Council's forecast actuals on the 2015-16 or</a:t>
          </a:r>
          <a:r>
            <a:rPr lang="en-AU" sz="1000" baseline="0">
              <a:latin typeface="Verdana" panose="020B0604030504040204" pitchFamily="34" charset="0"/>
              <a:ea typeface="Verdana" panose="020B0604030504040204" pitchFamily="34" charset="0"/>
              <a:cs typeface="Verdana" panose="020B0604030504040204" pitchFamily="34" charset="0"/>
            </a:rPr>
            <a:t> 'base' year.</a:t>
          </a:r>
        </a:p>
      </xdr:txBody>
    </xdr:sp>
    <xdr:clientData/>
  </xdr:twoCellAnchor>
  <xdr:twoCellAnchor>
    <xdr:from>
      <xdr:col>10</xdr:col>
      <xdr:colOff>219074</xdr:colOff>
      <xdr:row>82</xdr:row>
      <xdr:rowOff>28574</xdr:rowOff>
    </xdr:from>
    <xdr:to>
      <xdr:col>13</xdr:col>
      <xdr:colOff>171450</xdr:colOff>
      <xdr:row>87</xdr:row>
      <xdr:rowOff>28574</xdr:rowOff>
    </xdr:to>
    <xdr:sp macro="" textlink="">
      <xdr:nvSpPr>
        <xdr:cNvPr id="5" name="TextBox 4"/>
        <xdr:cNvSpPr txBox="1"/>
      </xdr:nvSpPr>
      <xdr:spPr>
        <a:xfrm>
          <a:off x="4162424" y="10467974"/>
          <a:ext cx="1971676"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latin typeface="Verdana" panose="020B0604030504040204" pitchFamily="34" charset="0"/>
              <a:ea typeface="Verdana" panose="020B0604030504040204" pitchFamily="34" charset="0"/>
              <a:cs typeface="Verdana" panose="020B0604030504040204" pitchFamily="34" charset="0"/>
            </a:rPr>
            <a:t>Gathers information on the budget based on the higher cap being applied for.</a:t>
          </a:r>
          <a:endParaRPr lang="en-AU" sz="1000" baseline="0">
            <a:latin typeface="Verdana" panose="020B0604030504040204" pitchFamily="34" charset="0"/>
            <a:ea typeface="Verdana" panose="020B0604030504040204" pitchFamily="34" charset="0"/>
            <a:cs typeface="Verdana" panose="020B0604030504040204" pitchFamily="34" charset="0"/>
          </a:endParaRPr>
        </a:p>
        <a:p>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219074</xdr:colOff>
      <xdr:row>88</xdr:row>
      <xdr:rowOff>9525</xdr:rowOff>
    </xdr:from>
    <xdr:to>
      <xdr:col>13</xdr:col>
      <xdr:colOff>133350</xdr:colOff>
      <xdr:row>94</xdr:row>
      <xdr:rowOff>57150</xdr:rowOff>
    </xdr:to>
    <xdr:sp macro="" textlink="">
      <xdr:nvSpPr>
        <xdr:cNvPr id="6" name="TextBox 5"/>
        <xdr:cNvSpPr txBox="1"/>
      </xdr:nvSpPr>
      <xdr:spPr>
        <a:xfrm>
          <a:off x="4162424" y="11420475"/>
          <a:ext cx="1933576" cy="1019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Gathers information on the council's budget if the Commission approves the council's application for a higher cap.</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10</xdr:col>
      <xdr:colOff>209549</xdr:colOff>
      <xdr:row>95</xdr:row>
      <xdr:rowOff>28575</xdr:rowOff>
    </xdr:from>
    <xdr:to>
      <xdr:col>13</xdr:col>
      <xdr:colOff>104776</xdr:colOff>
      <xdr:row>105</xdr:row>
      <xdr:rowOff>0</xdr:rowOff>
    </xdr:to>
    <xdr:sp macro="" textlink="">
      <xdr:nvSpPr>
        <xdr:cNvPr id="7" name="TextBox 6"/>
        <xdr:cNvSpPr txBox="1"/>
      </xdr:nvSpPr>
      <xdr:spPr>
        <a:xfrm>
          <a:off x="4152899" y="12573000"/>
          <a:ext cx="1914527" cy="1590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Compares the two budget</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scenarios (without and without the higher cap). G</a:t>
          </a:r>
          <a:r>
            <a:rPr lang="en-AU" sz="1000">
              <a:solidFill>
                <a:schemeClr val="dk1"/>
              </a:solidFill>
              <a:effectLst/>
              <a:latin typeface="Verdana" panose="020B0604030504040204" pitchFamily="34" charset="0"/>
              <a:ea typeface="Verdana" panose="020B0604030504040204" pitchFamily="34" charset="0"/>
              <a:cs typeface="Verdana" panose="020B0604030504040204" pitchFamily="34" charset="0"/>
            </a:rPr>
            <a:t>athers information on the base average rate and capped average rate for the council for</a:t>
          </a: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 both scenarios.</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114300</xdr:colOff>
      <xdr:row>71</xdr:row>
      <xdr:rowOff>95250</xdr:rowOff>
    </xdr:from>
    <xdr:to>
      <xdr:col>10</xdr:col>
      <xdr:colOff>200025</xdr:colOff>
      <xdr:row>71</xdr:row>
      <xdr:rowOff>95251</xdr:rowOff>
    </xdr:to>
    <xdr:cxnSp macro="">
      <xdr:nvCxnSpPr>
        <xdr:cNvPr id="8" name="Straight Arrow Connector 7"/>
        <xdr:cNvCxnSpPr/>
      </xdr:nvCxnSpPr>
      <xdr:spPr>
        <a:xfrm>
          <a:off x="3238500" y="8753475"/>
          <a:ext cx="9048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390525</xdr:colOff>
      <xdr:row>85</xdr:row>
      <xdr:rowOff>76200</xdr:rowOff>
    </xdr:from>
    <xdr:to>
      <xdr:col>10</xdr:col>
      <xdr:colOff>209550</xdr:colOff>
      <xdr:row>85</xdr:row>
      <xdr:rowOff>76200</xdr:rowOff>
    </xdr:to>
    <xdr:cxnSp macro="">
      <xdr:nvCxnSpPr>
        <xdr:cNvPr id="9" name="Straight Arrow Connector 8"/>
        <xdr:cNvCxnSpPr>
          <a:stCxn id="12" idx="1"/>
        </xdr:cNvCxnSpPr>
      </xdr:nvCxnSpPr>
      <xdr:spPr>
        <a:xfrm>
          <a:off x="3514725" y="11001375"/>
          <a:ext cx="63817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428625</xdr:colOff>
      <xdr:row>92</xdr:row>
      <xdr:rowOff>85726</xdr:rowOff>
    </xdr:from>
    <xdr:to>
      <xdr:col>10</xdr:col>
      <xdr:colOff>190500</xdr:colOff>
      <xdr:row>95</xdr:row>
      <xdr:rowOff>66675</xdr:rowOff>
    </xdr:to>
    <xdr:cxnSp macro="">
      <xdr:nvCxnSpPr>
        <xdr:cNvPr id="10" name="Straight Arrow Connector 9"/>
        <xdr:cNvCxnSpPr>
          <a:stCxn id="13" idx="1"/>
        </xdr:cNvCxnSpPr>
      </xdr:nvCxnSpPr>
      <xdr:spPr>
        <a:xfrm flipV="1">
          <a:off x="3552825" y="12144376"/>
          <a:ext cx="581025" cy="466724"/>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171450</xdr:colOff>
      <xdr:row>73</xdr:row>
      <xdr:rowOff>38100</xdr:rowOff>
    </xdr:from>
    <xdr:to>
      <xdr:col>9</xdr:col>
      <xdr:colOff>361950</xdr:colOff>
      <xdr:row>79</xdr:row>
      <xdr:rowOff>95250</xdr:rowOff>
    </xdr:to>
    <xdr:sp macro="" textlink="">
      <xdr:nvSpPr>
        <xdr:cNvPr id="11" name="Right Brace 10"/>
        <xdr:cNvSpPr/>
      </xdr:nvSpPr>
      <xdr:spPr>
        <a:xfrm>
          <a:off x="3295650" y="9020175"/>
          <a:ext cx="190500" cy="10287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9</xdr:col>
      <xdr:colOff>200025</xdr:colOff>
      <xdr:row>81</xdr:row>
      <xdr:rowOff>47625</xdr:rowOff>
    </xdr:from>
    <xdr:to>
      <xdr:col>9</xdr:col>
      <xdr:colOff>390525</xdr:colOff>
      <xdr:row>89</xdr:row>
      <xdr:rowOff>104775</xdr:rowOff>
    </xdr:to>
    <xdr:sp macro="" textlink="">
      <xdr:nvSpPr>
        <xdr:cNvPr id="12" name="Right Brace 11"/>
        <xdr:cNvSpPr/>
      </xdr:nvSpPr>
      <xdr:spPr>
        <a:xfrm>
          <a:off x="3324225" y="10325100"/>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9</xdr:col>
      <xdr:colOff>238125</xdr:colOff>
      <xdr:row>91</xdr:row>
      <xdr:rowOff>38100</xdr:rowOff>
    </xdr:from>
    <xdr:to>
      <xdr:col>9</xdr:col>
      <xdr:colOff>428625</xdr:colOff>
      <xdr:row>99</xdr:row>
      <xdr:rowOff>95250</xdr:rowOff>
    </xdr:to>
    <xdr:sp macro="" textlink="">
      <xdr:nvSpPr>
        <xdr:cNvPr id="13" name="Right Brace 12"/>
        <xdr:cNvSpPr/>
      </xdr:nvSpPr>
      <xdr:spPr>
        <a:xfrm>
          <a:off x="3362325" y="11934825"/>
          <a:ext cx="190500" cy="13525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9</xdr:col>
      <xdr:colOff>247650</xdr:colOff>
      <xdr:row>101</xdr:row>
      <xdr:rowOff>9525</xdr:rowOff>
    </xdr:from>
    <xdr:to>
      <xdr:col>9</xdr:col>
      <xdr:colOff>400050</xdr:colOff>
      <xdr:row>103</xdr:row>
      <xdr:rowOff>123825</xdr:rowOff>
    </xdr:to>
    <xdr:sp macro="" textlink="">
      <xdr:nvSpPr>
        <xdr:cNvPr id="14" name="Right Brace 13"/>
        <xdr:cNvSpPr/>
      </xdr:nvSpPr>
      <xdr:spPr>
        <a:xfrm>
          <a:off x="3371850" y="13525500"/>
          <a:ext cx="152400" cy="4381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9</xdr:col>
      <xdr:colOff>361950</xdr:colOff>
      <xdr:row>76</xdr:row>
      <xdr:rowOff>66675</xdr:rowOff>
    </xdr:from>
    <xdr:to>
      <xdr:col>10</xdr:col>
      <xdr:colOff>219075</xdr:colOff>
      <xdr:row>76</xdr:row>
      <xdr:rowOff>66676</xdr:rowOff>
    </xdr:to>
    <xdr:cxnSp macro="">
      <xdr:nvCxnSpPr>
        <xdr:cNvPr id="15" name="Straight Arrow Connector 14"/>
        <xdr:cNvCxnSpPr>
          <a:stCxn id="11" idx="1"/>
          <a:endCxn id="4" idx="1"/>
        </xdr:cNvCxnSpPr>
      </xdr:nvCxnSpPr>
      <xdr:spPr>
        <a:xfrm>
          <a:off x="3486150" y="9534525"/>
          <a:ext cx="6762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400050</xdr:colOff>
      <xdr:row>100</xdr:row>
      <xdr:rowOff>14288</xdr:rowOff>
    </xdr:from>
    <xdr:to>
      <xdr:col>10</xdr:col>
      <xdr:colOff>209549</xdr:colOff>
      <xdr:row>102</xdr:row>
      <xdr:rowOff>66675</xdr:rowOff>
    </xdr:to>
    <xdr:cxnSp macro="">
      <xdr:nvCxnSpPr>
        <xdr:cNvPr id="16" name="Straight Arrow Connector 15"/>
        <xdr:cNvCxnSpPr>
          <a:stCxn id="14" idx="1"/>
          <a:endCxn id="7" idx="1"/>
        </xdr:cNvCxnSpPr>
      </xdr:nvCxnSpPr>
      <xdr:spPr>
        <a:xfrm flipV="1">
          <a:off x="3524250" y="13368338"/>
          <a:ext cx="628649" cy="37623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104</xdr:row>
      <xdr:rowOff>133350</xdr:rowOff>
    </xdr:from>
    <xdr:to>
      <xdr:col>9</xdr:col>
      <xdr:colOff>381000</xdr:colOff>
      <xdr:row>106</xdr:row>
      <xdr:rowOff>9525</xdr:rowOff>
    </xdr:to>
    <xdr:sp macro="" textlink="">
      <xdr:nvSpPr>
        <xdr:cNvPr id="17" name="Right Brace 16"/>
        <xdr:cNvSpPr/>
      </xdr:nvSpPr>
      <xdr:spPr>
        <a:xfrm>
          <a:off x="3390900" y="14135100"/>
          <a:ext cx="114300" cy="20002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n-AU"/>
        </a:p>
      </xdr:txBody>
    </xdr:sp>
    <xdr:clientData/>
  </xdr:twoCellAnchor>
  <xdr:twoCellAnchor>
    <xdr:from>
      <xdr:col>10</xdr:col>
      <xdr:colOff>190499</xdr:colOff>
      <xdr:row>105</xdr:row>
      <xdr:rowOff>114300</xdr:rowOff>
    </xdr:from>
    <xdr:to>
      <xdr:col>13</xdr:col>
      <xdr:colOff>104775</xdr:colOff>
      <xdr:row>112</xdr:row>
      <xdr:rowOff>123824</xdr:rowOff>
    </xdr:to>
    <xdr:sp macro="" textlink="">
      <xdr:nvSpPr>
        <xdr:cNvPr id="18" name="TextBox 17"/>
        <xdr:cNvSpPr txBox="1"/>
      </xdr:nvSpPr>
      <xdr:spPr>
        <a:xfrm>
          <a:off x="4133849" y="14277975"/>
          <a:ext cx="1933576"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AU" sz="1000" baseline="0">
              <a:solidFill>
                <a:schemeClr val="dk1"/>
              </a:solidFill>
              <a:effectLst/>
              <a:latin typeface="Verdana" panose="020B0604030504040204" pitchFamily="34" charset="0"/>
              <a:ea typeface="Verdana" panose="020B0604030504040204" pitchFamily="34" charset="0"/>
              <a:cs typeface="Verdana" panose="020B0604030504040204" pitchFamily="34" charset="0"/>
            </a:rPr>
            <a:t>To be signed to upon the completion of the template, and to accompany templates when returned to the Commission.</a:t>
          </a:r>
          <a:endParaRPr lang="en-AU" sz="1000" baseline="0">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9</xdr:col>
      <xdr:colOff>381000</xdr:colOff>
      <xdr:row>105</xdr:row>
      <xdr:rowOff>71438</xdr:rowOff>
    </xdr:from>
    <xdr:to>
      <xdr:col>10</xdr:col>
      <xdr:colOff>171450</xdr:colOff>
      <xdr:row>106</xdr:row>
      <xdr:rowOff>76200</xdr:rowOff>
    </xdr:to>
    <xdr:cxnSp macro="">
      <xdr:nvCxnSpPr>
        <xdr:cNvPr id="19" name="Straight Arrow Connector 18"/>
        <xdr:cNvCxnSpPr>
          <a:stCxn id="17" idx="1"/>
        </xdr:cNvCxnSpPr>
      </xdr:nvCxnSpPr>
      <xdr:spPr>
        <a:xfrm>
          <a:off x="3505200" y="14235113"/>
          <a:ext cx="609600" cy="166687"/>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195470</xdr:colOff>
      <xdr:row>0</xdr:row>
      <xdr:rowOff>158612</xdr:rowOff>
    </xdr:from>
    <xdr:to>
      <xdr:col>3</xdr:col>
      <xdr:colOff>104775</xdr:colOff>
      <xdr:row>3</xdr:row>
      <xdr:rowOff>147297</xdr:rowOff>
    </xdr:to>
    <xdr:pic>
      <xdr:nvPicPr>
        <xdr:cNvPr id="2" name="Picture 76"/>
        <xdr:cNvPicPr>
          <a:picLocks noChangeAspect="1" noChangeArrowheads="1"/>
        </xdr:cNvPicPr>
      </xdr:nvPicPr>
      <xdr:blipFill>
        <a:blip xmlns:r="http://schemas.openxmlformats.org/officeDocument/2006/relationships" r:embed="rId1"/>
        <a:srcRect/>
        <a:stretch>
          <a:fillRect/>
        </a:stretch>
      </xdr:blipFill>
      <xdr:spPr bwMode="auto">
        <a:xfrm>
          <a:off x="195470" y="158612"/>
          <a:ext cx="509380" cy="474460"/>
        </a:xfrm>
        <a:prstGeom prst="rect">
          <a:avLst/>
        </a:prstGeom>
        <a:ln>
          <a:noFill/>
        </a:ln>
        <a:effectLst>
          <a:outerShdw blurRad="292100" dist="139700" dir="2700000" algn="tl" rotWithShape="0">
            <a:srgbClr val="333333">
              <a:alpha val="65000"/>
            </a:srgbClr>
          </a:outerShdw>
        </a:effectLs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21.bin"/><Relationship Id="rId1" Type="http://schemas.openxmlformats.org/officeDocument/2006/relationships/hyperlink" Target="mailto:e.king@pyrenees.vic.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554"/>
  <sheetViews>
    <sheetView view="pageBreakPreview" topLeftCell="B142" zoomScale="60" zoomScaleNormal="100" workbookViewId="0">
      <selection activeCell="C13" sqref="C13:N47"/>
    </sheetView>
  </sheetViews>
  <sheetFormatPr defaultRowHeight="12.75" x14ac:dyDescent="0.2"/>
  <cols>
    <col min="1" max="1" width="4.1640625" style="266" customWidth="1"/>
    <col min="2" max="4" width="3.83203125" style="266" customWidth="1"/>
    <col min="5" max="5" width="7.1640625" style="266" customWidth="1"/>
    <col min="6" max="7" width="9.33203125" style="266"/>
    <col min="8" max="8" width="3.83203125" style="266" customWidth="1"/>
    <col min="9" max="9" width="9.33203125" style="266"/>
    <col min="10" max="10" width="14.33203125" style="266" customWidth="1"/>
    <col min="11" max="11" width="22" style="266" customWidth="1"/>
    <col min="12" max="12" width="4" style="266" customWidth="1"/>
    <col min="13" max="14" width="9.33203125" style="266"/>
    <col min="15" max="15" width="11" style="266" customWidth="1"/>
    <col min="16" max="16" width="10.83203125" style="266" customWidth="1"/>
    <col min="17" max="19" width="9.33203125" style="266"/>
    <col min="20" max="20" width="3.33203125" style="266" customWidth="1"/>
    <col min="21" max="21" width="16.33203125" style="266" customWidth="1"/>
    <col min="22" max="22" width="25.1640625" style="266" customWidth="1"/>
    <col min="23" max="23" width="21.6640625" style="266" customWidth="1"/>
    <col min="24" max="24" width="3.83203125" style="266" customWidth="1"/>
    <col min="25" max="25" width="9.33203125" style="266"/>
    <col min="26" max="26" width="5.83203125" style="266" customWidth="1"/>
    <col min="27" max="16384" width="9.33203125" style="266"/>
  </cols>
  <sheetData>
    <row r="1" spans="1:14" s="14" customFormat="1" x14ac:dyDescent="0.2">
      <c r="A1" s="142"/>
      <c r="B1" s="142"/>
    </row>
    <row r="2" spans="1:14" s="14" customFormat="1" x14ac:dyDescent="0.2">
      <c r="A2" s="142"/>
      <c r="B2" s="142"/>
      <c r="C2" s="157"/>
      <c r="F2" s="157" t="s">
        <v>296</v>
      </c>
    </row>
    <row r="3" spans="1:14" s="14" customFormat="1" x14ac:dyDescent="0.2">
      <c r="C3" s="158"/>
      <c r="F3" s="158" t="s">
        <v>30</v>
      </c>
    </row>
    <row r="4" spans="1:14" s="14" customFormat="1" ht="25.5" customHeight="1" x14ac:dyDescent="0.2">
      <c r="C4" s="158"/>
      <c r="F4" s="276" t="s">
        <v>246</v>
      </c>
    </row>
    <row r="5" spans="1:14" s="122" customFormat="1" ht="17.25" customHeight="1" x14ac:dyDescent="0.2"/>
    <row r="8" spans="1:14" x14ac:dyDescent="0.2">
      <c r="C8" s="501" t="s">
        <v>81</v>
      </c>
      <c r="D8" s="502"/>
      <c r="E8" s="502"/>
      <c r="F8" s="503"/>
    </row>
    <row r="11" spans="1:14" x14ac:dyDescent="0.2">
      <c r="C11" s="275" t="s">
        <v>244</v>
      </c>
    </row>
    <row r="13" spans="1:14" x14ac:dyDescent="0.2">
      <c r="C13" s="508" t="s">
        <v>393</v>
      </c>
      <c r="D13" s="453"/>
      <c r="E13" s="453"/>
      <c r="F13" s="453"/>
      <c r="G13" s="453"/>
      <c r="H13" s="453"/>
      <c r="I13" s="453"/>
      <c r="J13" s="453"/>
      <c r="K13" s="453"/>
      <c r="L13" s="453"/>
      <c r="M13" s="453"/>
      <c r="N13" s="454"/>
    </row>
    <row r="14" spans="1:14" x14ac:dyDescent="0.2">
      <c r="C14" s="455"/>
      <c r="D14" s="456"/>
      <c r="E14" s="456"/>
      <c r="F14" s="456"/>
      <c r="G14" s="456"/>
      <c r="H14" s="456"/>
      <c r="I14" s="456"/>
      <c r="J14" s="456"/>
      <c r="K14" s="456"/>
      <c r="L14" s="456"/>
      <c r="M14" s="456"/>
      <c r="N14" s="457"/>
    </row>
    <row r="15" spans="1:14" x14ac:dyDescent="0.2">
      <c r="C15" s="455"/>
      <c r="D15" s="456"/>
      <c r="E15" s="456"/>
      <c r="F15" s="456"/>
      <c r="G15" s="456"/>
      <c r="H15" s="456"/>
      <c r="I15" s="456"/>
      <c r="J15" s="456"/>
      <c r="K15" s="456"/>
      <c r="L15" s="456"/>
      <c r="M15" s="456"/>
      <c r="N15" s="457"/>
    </row>
    <row r="16" spans="1:14" x14ac:dyDescent="0.2">
      <c r="C16" s="455"/>
      <c r="D16" s="456"/>
      <c r="E16" s="456"/>
      <c r="F16" s="456"/>
      <c r="G16" s="456"/>
      <c r="H16" s="456"/>
      <c r="I16" s="456"/>
      <c r="J16" s="456"/>
      <c r="K16" s="456"/>
      <c r="L16" s="456"/>
      <c r="M16" s="456"/>
      <c r="N16" s="457"/>
    </row>
    <row r="17" spans="3:24" x14ac:dyDescent="0.2">
      <c r="C17" s="455"/>
      <c r="D17" s="456"/>
      <c r="E17" s="456"/>
      <c r="F17" s="456"/>
      <c r="G17" s="456"/>
      <c r="H17" s="456"/>
      <c r="I17" s="456"/>
      <c r="J17" s="456"/>
      <c r="K17" s="456"/>
      <c r="L17" s="456"/>
      <c r="M17" s="456"/>
      <c r="N17" s="457"/>
    </row>
    <row r="18" spans="3:24" x14ac:dyDescent="0.2">
      <c r="C18" s="455"/>
      <c r="D18" s="456"/>
      <c r="E18" s="456"/>
      <c r="F18" s="456"/>
      <c r="G18" s="456"/>
      <c r="H18" s="456"/>
      <c r="I18" s="456"/>
      <c r="J18" s="456"/>
      <c r="K18" s="456"/>
      <c r="L18" s="456"/>
      <c r="M18" s="456"/>
      <c r="N18" s="457"/>
    </row>
    <row r="19" spans="3:24" x14ac:dyDescent="0.2">
      <c r="C19" s="455"/>
      <c r="D19" s="456"/>
      <c r="E19" s="456"/>
      <c r="F19" s="456"/>
      <c r="G19" s="456"/>
      <c r="H19" s="456"/>
      <c r="I19" s="456"/>
      <c r="J19" s="456"/>
      <c r="K19" s="456"/>
      <c r="L19" s="456"/>
      <c r="M19" s="456"/>
      <c r="N19" s="457"/>
    </row>
    <row r="20" spans="3:24" x14ac:dyDescent="0.2">
      <c r="C20" s="455"/>
      <c r="D20" s="456"/>
      <c r="E20" s="456"/>
      <c r="F20" s="456"/>
      <c r="G20" s="456"/>
      <c r="H20" s="456"/>
      <c r="I20" s="456"/>
      <c r="J20" s="456"/>
      <c r="K20" s="456"/>
      <c r="L20" s="456"/>
      <c r="M20" s="456"/>
      <c r="N20" s="457"/>
      <c r="V20" s="147"/>
      <c r="W20" s="152"/>
      <c r="X20" s="152"/>
    </row>
    <row r="21" spans="3:24" x14ac:dyDescent="0.2">
      <c r="C21" s="455"/>
      <c r="D21" s="456"/>
      <c r="E21" s="456"/>
      <c r="F21" s="456"/>
      <c r="G21" s="456"/>
      <c r="H21" s="456"/>
      <c r="I21" s="456"/>
      <c r="J21" s="456"/>
      <c r="K21" s="456"/>
      <c r="L21" s="456"/>
      <c r="M21" s="456"/>
      <c r="N21" s="457"/>
      <c r="V21" s="147"/>
      <c r="W21" s="152"/>
      <c r="X21" s="152"/>
    </row>
    <row r="22" spans="3:24" x14ac:dyDescent="0.2">
      <c r="C22" s="455"/>
      <c r="D22" s="456"/>
      <c r="E22" s="456"/>
      <c r="F22" s="456"/>
      <c r="G22" s="456"/>
      <c r="H22" s="456"/>
      <c r="I22" s="456"/>
      <c r="J22" s="456"/>
      <c r="K22" s="456"/>
      <c r="L22" s="456"/>
      <c r="M22" s="456"/>
      <c r="N22" s="457"/>
      <c r="V22" s="147"/>
      <c r="W22" s="152"/>
      <c r="X22" s="152"/>
    </row>
    <row r="23" spans="3:24" x14ac:dyDescent="0.2">
      <c r="C23" s="455"/>
      <c r="D23" s="456"/>
      <c r="E23" s="456"/>
      <c r="F23" s="456"/>
      <c r="G23" s="456"/>
      <c r="H23" s="456"/>
      <c r="I23" s="456"/>
      <c r="J23" s="456"/>
      <c r="K23" s="456"/>
      <c r="L23" s="456"/>
      <c r="M23" s="456"/>
      <c r="N23" s="457"/>
      <c r="V23" s="147"/>
      <c r="W23" s="152"/>
      <c r="X23" s="152"/>
    </row>
    <row r="24" spans="3:24" x14ac:dyDescent="0.2">
      <c r="C24" s="455"/>
      <c r="D24" s="456"/>
      <c r="E24" s="456"/>
      <c r="F24" s="456"/>
      <c r="G24" s="456"/>
      <c r="H24" s="456"/>
      <c r="I24" s="456"/>
      <c r="J24" s="456"/>
      <c r="K24" s="456"/>
      <c r="L24" s="456"/>
      <c r="M24" s="456"/>
      <c r="N24" s="457"/>
      <c r="V24" s="147"/>
      <c r="W24" s="152"/>
      <c r="X24" s="152"/>
    </row>
    <row r="25" spans="3:24" x14ac:dyDescent="0.2">
      <c r="C25" s="455"/>
      <c r="D25" s="456"/>
      <c r="E25" s="456"/>
      <c r="F25" s="456"/>
      <c r="G25" s="456"/>
      <c r="H25" s="456"/>
      <c r="I25" s="456"/>
      <c r="J25" s="456"/>
      <c r="K25" s="456"/>
      <c r="L25" s="456"/>
      <c r="M25" s="456"/>
      <c r="N25" s="457"/>
      <c r="V25" s="147"/>
      <c r="W25" s="152"/>
      <c r="X25" s="152"/>
    </row>
    <row r="26" spans="3:24" x14ac:dyDescent="0.2">
      <c r="C26" s="455"/>
      <c r="D26" s="456"/>
      <c r="E26" s="456"/>
      <c r="F26" s="456"/>
      <c r="G26" s="456"/>
      <c r="H26" s="456"/>
      <c r="I26" s="456"/>
      <c r="J26" s="456"/>
      <c r="K26" s="456"/>
      <c r="L26" s="456"/>
      <c r="M26" s="456"/>
      <c r="N26" s="457"/>
      <c r="V26" s="147"/>
      <c r="W26" s="152"/>
      <c r="X26" s="152"/>
    </row>
    <row r="27" spans="3:24" x14ac:dyDescent="0.2">
      <c r="C27" s="455"/>
      <c r="D27" s="456"/>
      <c r="E27" s="456"/>
      <c r="F27" s="456"/>
      <c r="G27" s="456"/>
      <c r="H27" s="456"/>
      <c r="I27" s="456"/>
      <c r="J27" s="456"/>
      <c r="K27" s="456"/>
      <c r="L27" s="456"/>
      <c r="M27" s="456"/>
      <c r="N27" s="457"/>
      <c r="V27" s="147"/>
      <c r="W27" s="152"/>
      <c r="X27" s="152"/>
    </row>
    <row r="28" spans="3:24" x14ac:dyDescent="0.2">
      <c r="C28" s="455"/>
      <c r="D28" s="456"/>
      <c r="E28" s="456"/>
      <c r="F28" s="456"/>
      <c r="G28" s="456"/>
      <c r="H28" s="456"/>
      <c r="I28" s="456"/>
      <c r="J28" s="456"/>
      <c r="K28" s="456"/>
      <c r="L28" s="456"/>
      <c r="M28" s="456"/>
      <c r="N28" s="457"/>
      <c r="V28" s="147"/>
      <c r="W28" s="152"/>
      <c r="X28" s="152"/>
    </row>
    <row r="29" spans="3:24" x14ac:dyDescent="0.2">
      <c r="C29" s="455"/>
      <c r="D29" s="456"/>
      <c r="E29" s="456"/>
      <c r="F29" s="456"/>
      <c r="G29" s="456"/>
      <c r="H29" s="456"/>
      <c r="I29" s="456"/>
      <c r="J29" s="456"/>
      <c r="K29" s="456"/>
      <c r="L29" s="456"/>
      <c r="M29" s="456"/>
      <c r="N29" s="457"/>
      <c r="V29" s="147"/>
      <c r="W29" s="152"/>
      <c r="X29" s="152"/>
    </row>
    <row r="30" spans="3:24" x14ac:dyDescent="0.2">
      <c r="C30" s="455"/>
      <c r="D30" s="456"/>
      <c r="E30" s="456"/>
      <c r="F30" s="456"/>
      <c r="G30" s="456"/>
      <c r="H30" s="456"/>
      <c r="I30" s="456"/>
      <c r="J30" s="456"/>
      <c r="K30" s="456"/>
      <c r="L30" s="456"/>
      <c r="M30" s="456"/>
      <c r="N30" s="457"/>
      <c r="V30" s="147"/>
      <c r="W30" s="152"/>
      <c r="X30" s="152"/>
    </row>
    <row r="31" spans="3:24" x14ac:dyDescent="0.2">
      <c r="C31" s="455"/>
      <c r="D31" s="456"/>
      <c r="E31" s="456"/>
      <c r="F31" s="456"/>
      <c r="G31" s="456"/>
      <c r="H31" s="456"/>
      <c r="I31" s="456"/>
      <c r="J31" s="456"/>
      <c r="K31" s="456"/>
      <c r="L31" s="456"/>
      <c r="M31" s="456"/>
      <c r="N31" s="457"/>
      <c r="V31" s="147"/>
      <c r="W31" s="152"/>
      <c r="X31" s="152"/>
    </row>
    <row r="32" spans="3:24" x14ac:dyDescent="0.2">
      <c r="C32" s="455"/>
      <c r="D32" s="456"/>
      <c r="E32" s="456"/>
      <c r="F32" s="456"/>
      <c r="G32" s="456"/>
      <c r="H32" s="456"/>
      <c r="I32" s="456"/>
      <c r="J32" s="456"/>
      <c r="K32" s="456"/>
      <c r="L32" s="456"/>
      <c r="M32" s="456"/>
      <c r="N32" s="457"/>
      <c r="V32" s="147"/>
      <c r="W32" s="152"/>
      <c r="X32" s="152"/>
    </row>
    <row r="33" spans="3:24" x14ac:dyDescent="0.2">
      <c r="C33" s="455"/>
      <c r="D33" s="456"/>
      <c r="E33" s="456"/>
      <c r="F33" s="456"/>
      <c r="G33" s="456"/>
      <c r="H33" s="456"/>
      <c r="I33" s="456"/>
      <c r="J33" s="456"/>
      <c r="K33" s="456"/>
      <c r="L33" s="456"/>
      <c r="M33" s="456"/>
      <c r="N33" s="457"/>
      <c r="V33" s="147"/>
      <c r="W33" s="152"/>
      <c r="X33" s="152"/>
    </row>
    <row r="34" spans="3:24" x14ac:dyDescent="0.2">
      <c r="C34" s="455"/>
      <c r="D34" s="456"/>
      <c r="E34" s="456"/>
      <c r="F34" s="456"/>
      <c r="G34" s="456"/>
      <c r="H34" s="456"/>
      <c r="I34" s="456"/>
      <c r="J34" s="456"/>
      <c r="K34" s="456"/>
      <c r="L34" s="456"/>
      <c r="M34" s="456"/>
      <c r="N34" s="457"/>
    </row>
    <row r="35" spans="3:24" x14ac:dyDescent="0.2">
      <c r="C35" s="455"/>
      <c r="D35" s="456"/>
      <c r="E35" s="456"/>
      <c r="F35" s="456"/>
      <c r="G35" s="456"/>
      <c r="H35" s="456"/>
      <c r="I35" s="456"/>
      <c r="J35" s="456"/>
      <c r="K35" s="456"/>
      <c r="L35" s="456"/>
      <c r="M35" s="456"/>
      <c r="N35" s="457"/>
    </row>
    <row r="36" spans="3:24" x14ac:dyDescent="0.2">
      <c r="C36" s="455"/>
      <c r="D36" s="456"/>
      <c r="E36" s="456"/>
      <c r="F36" s="456"/>
      <c r="G36" s="456"/>
      <c r="H36" s="456"/>
      <c r="I36" s="456"/>
      <c r="J36" s="456"/>
      <c r="K36" s="456"/>
      <c r="L36" s="456"/>
      <c r="M36" s="456"/>
      <c r="N36" s="457"/>
    </row>
    <row r="37" spans="3:24" x14ac:dyDescent="0.2">
      <c r="C37" s="455"/>
      <c r="D37" s="456"/>
      <c r="E37" s="456"/>
      <c r="F37" s="456"/>
      <c r="G37" s="456"/>
      <c r="H37" s="456"/>
      <c r="I37" s="456"/>
      <c r="J37" s="456"/>
      <c r="K37" s="456"/>
      <c r="L37" s="456"/>
      <c r="M37" s="456"/>
      <c r="N37" s="457"/>
    </row>
    <row r="38" spans="3:24" x14ac:dyDescent="0.2">
      <c r="C38" s="455"/>
      <c r="D38" s="456"/>
      <c r="E38" s="456"/>
      <c r="F38" s="456"/>
      <c r="G38" s="456"/>
      <c r="H38" s="456"/>
      <c r="I38" s="456"/>
      <c r="J38" s="456"/>
      <c r="K38" s="456"/>
      <c r="L38" s="456"/>
      <c r="M38" s="456"/>
      <c r="N38" s="457"/>
    </row>
    <row r="39" spans="3:24" x14ac:dyDescent="0.2">
      <c r="C39" s="455"/>
      <c r="D39" s="456"/>
      <c r="E39" s="456"/>
      <c r="F39" s="456"/>
      <c r="G39" s="456"/>
      <c r="H39" s="456"/>
      <c r="I39" s="456"/>
      <c r="J39" s="456"/>
      <c r="K39" s="456"/>
      <c r="L39" s="456"/>
      <c r="M39" s="456"/>
      <c r="N39" s="457"/>
    </row>
    <row r="40" spans="3:24" x14ac:dyDescent="0.2">
      <c r="C40" s="455"/>
      <c r="D40" s="456"/>
      <c r="E40" s="456"/>
      <c r="F40" s="456"/>
      <c r="G40" s="456"/>
      <c r="H40" s="456"/>
      <c r="I40" s="456"/>
      <c r="J40" s="456"/>
      <c r="K40" s="456"/>
      <c r="L40" s="456"/>
      <c r="M40" s="456"/>
      <c r="N40" s="457"/>
    </row>
    <row r="41" spans="3:24" x14ac:dyDescent="0.2">
      <c r="C41" s="455"/>
      <c r="D41" s="456"/>
      <c r="E41" s="456"/>
      <c r="F41" s="456"/>
      <c r="G41" s="456"/>
      <c r="H41" s="456"/>
      <c r="I41" s="456"/>
      <c r="J41" s="456"/>
      <c r="K41" s="456"/>
      <c r="L41" s="456"/>
      <c r="M41" s="456"/>
      <c r="N41" s="457"/>
    </row>
    <row r="42" spans="3:24" x14ac:dyDescent="0.2">
      <c r="C42" s="455"/>
      <c r="D42" s="456"/>
      <c r="E42" s="456"/>
      <c r="F42" s="456"/>
      <c r="G42" s="456"/>
      <c r="H42" s="456"/>
      <c r="I42" s="456"/>
      <c r="J42" s="456"/>
      <c r="K42" s="456"/>
      <c r="L42" s="456"/>
      <c r="M42" s="456"/>
      <c r="N42" s="457"/>
    </row>
    <row r="43" spans="3:24" x14ac:dyDescent="0.2">
      <c r="C43" s="455"/>
      <c r="D43" s="456"/>
      <c r="E43" s="456"/>
      <c r="F43" s="456"/>
      <c r="G43" s="456"/>
      <c r="H43" s="456"/>
      <c r="I43" s="456"/>
      <c r="J43" s="456"/>
      <c r="K43" s="456"/>
      <c r="L43" s="456"/>
      <c r="M43" s="456"/>
      <c r="N43" s="457"/>
    </row>
    <row r="44" spans="3:24" x14ac:dyDescent="0.2">
      <c r="C44" s="458"/>
      <c r="D44" s="459"/>
      <c r="E44" s="459"/>
      <c r="F44" s="459"/>
      <c r="G44" s="459"/>
      <c r="H44" s="459"/>
      <c r="I44" s="459"/>
      <c r="J44" s="459"/>
      <c r="K44" s="459"/>
      <c r="L44" s="459"/>
      <c r="M44" s="459"/>
      <c r="N44" s="460"/>
    </row>
    <row r="47" spans="3:24" x14ac:dyDescent="0.2">
      <c r="C47" s="275" t="s">
        <v>250</v>
      </c>
    </row>
    <row r="48" spans="3:24" x14ac:dyDescent="0.2">
      <c r="D48" s="275"/>
    </row>
    <row r="49" spans="4:13" x14ac:dyDescent="0.2">
      <c r="D49" s="504" t="s">
        <v>286</v>
      </c>
      <c r="E49" s="504"/>
      <c r="F49" s="504"/>
      <c r="G49" s="504"/>
      <c r="H49" s="504"/>
      <c r="I49" s="504"/>
      <c r="J49" s="504"/>
      <c r="K49" s="504"/>
      <c r="L49" s="504"/>
      <c r="M49" s="504"/>
    </row>
    <row r="50" spans="4:13" ht="14.25" customHeight="1" x14ac:dyDescent="0.2">
      <c r="D50" s="504"/>
      <c r="E50" s="504"/>
      <c r="F50" s="504"/>
      <c r="G50" s="504"/>
      <c r="H50" s="504"/>
      <c r="I50" s="504"/>
      <c r="J50" s="504"/>
      <c r="K50" s="504"/>
      <c r="L50" s="504"/>
      <c r="M50" s="504"/>
    </row>
    <row r="53" spans="4:13" x14ac:dyDescent="0.2">
      <c r="E53" s="480" t="s">
        <v>307</v>
      </c>
      <c r="F53" s="481"/>
      <c r="G53" s="481"/>
      <c r="H53" s="481"/>
      <c r="I53" s="482"/>
    </row>
    <row r="55" spans="4:13" x14ac:dyDescent="0.2">
      <c r="E55" s="505" t="s">
        <v>372</v>
      </c>
      <c r="F55" s="506"/>
      <c r="G55" s="506"/>
      <c r="H55" s="506"/>
      <c r="I55" s="507"/>
    </row>
    <row r="57" spans="4:13" x14ac:dyDescent="0.2">
      <c r="E57" s="505" t="s">
        <v>251</v>
      </c>
      <c r="F57" s="506"/>
      <c r="G57" s="506"/>
      <c r="H57" s="506"/>
      <c r="I57" s="507"/>
    </row>
    <row r="59" spans="4:13" x14ac:dyDescent="0.2">
      <c r="E59" s="505" t="s">
        <v>252</v>
      </c>
      <c r="F59" s="506"/>
      <c r="G59" s="506"/>
      <c r="H59" s="506"/>
      <c r="I59" s="507"/>
    </row>
    <row r="61" spans="4:13" x14ac:dyDescent="0.2">
      <c r="E61" s="505" t="s">
        <v>253</v>
      </c>
      <c r="F61" s="506"/>
      <c r="G61" s="506"/>
      <c r="H61" s="506"/>
      <c r="I61" s="507"/>
    </row>
    <row r="63" spans="4:13" x14ac:dyDescent="0.2">
      <c r="E63" s="472" t="s">
        <v>254</v>
      </c>
      <c r="F63" s="473"/>
      <c r="G63" s="473"/>
      <c r="H63" s="473"/>
      <c r="I63" s="474"/>
    </row>
    <row r="65" spans="5:9" x14ac:dyDescent="0.2">
      <c r="E65" s="472" t="s">
        <v>255</v>
      </c>
      <c r="F65" s="473"/>
      <c r="G65" s="473"/>
      <c r="H65" s="473"/>
      <c r="I65" s="474"/>
    </row>
    <row r="67" spans="5:9" x14ac:dyDescent="0.2">
      <c r="E67" s="472" t="s">
        <v>256</v>
      </c>
      <c r="F67" s="473"/>
      <c r="G67" s="473"/>
      <c r="H67" s="473"/>
      <c r="I67" s="474"/>
    </row>
    <row r="69" spans="5:9" x14ac:dyDescent="0.2">
      <c r="E69" s="472" t="s">
        <v>257</v>
      </c>
      <c r="F69" s="473"/>
      <c r="G69" s="473"/>
      <c r="H69" s="473"/>
      <c r="I69" s="474"/>
    </row>
    <row r="71" spans="5:9" x14ac:dyDescent="0.2">
      <c r="E71" s="472" t="s">
        <v>258</v>
      </c>
      <c r="F71" s="473"/>
      <c r="G71" s="473"/>
      <c r="H71" s="473"/>
      <c r="I71" s="474"/>
    </row>
    <row r="73" spans="5:9" x14ac:dyDescent="0.2">
      <c r="E73" s="475" t="s">
        <v>259</v>
      </c>
      <c r="F73" s="476"/>
      <c r="G73" s="476"/>
      <c r="H73" s="476"/>
      <c r="I73" s="477"/>
    </row>
    <row r="75" spans="5:9" x14ac:dyDescent="0.2">
      <c r="E75" s="475" t="s">
        <v>260</v>
      </c>
      <c r="F75" s="476"/>
      <c r="G75" s="476"/>
      <c r="H75" s="476"/>
      <c r="I75" s="477"/>
    </row>
    <row r="77" spans="5:9" x14ac:dyDescent="0.2">
      <c r="E77" s="475" t="s">
        <v>261</v>
      </c>
      <c r="F77" s="476"/>
      <c r="G77" s="476"/>
      <c r="H77" s="476"/>
      <c r="I77" s="477"/>
    </row>
    <row r="79" spans="5:9" x14ac:dyDescent="0.2">
      <c r="E79" s="475" t="s">
        <v>262</v>
      </c>
      <c r="F79" s="476"/>
      <c r="G79" s="476"/>
      <c r="H79" s="476"/>
      <c r="I79" s="477"/>
    </row>
    <row r="81" spans="5:9" x14ac:dyDescent="0.2">
      <c r="E81" s="475" t="s">
        <v>263</v>
      </c>
      <c r="F81" s="476"/>
      <c r="G81" s="476"/>
      <c r="H81" s="476"/>
      <c r="I81" s="477"/>
    </row>
    <row r="83" spans="5:9" x14ac:dyDescent="0.2">
      <c r="E83" s="469" t="s">
        <v>264</v>
      </c>
      <c r="F83" s="470"/>
      <c r="G83" s="470"/>
      <c r="H83" s="470"/>
      <c r="I83" s="471"/>
    </row>
    <row r="85" spans="5:9" x14ac:dyDescent="0.2">
      <c r="E85" s="469" t="s">
        <v>287</v>
      </c>
      <c r="F85" s="470"/>
      <c r="G85" s="470"/>
      <c r="H85" s="470"/>
      <c r="I85" s="471"/>
    </row>
    <row r="87" spans="5:9" x14ac:dyDescent="0.2">
      <c r="E87" s="480" t="s">
        <v>311</v>
      </c>
      <c r="F87" s="481"/>
      <c r="G87" s="481"/>
      <c r="H87" s="481"/>
      <c r="I87" s="482"/>
    </row>
    <row r="89" spans="5:9" x14ac:dyDescent="0.2">
      <c r="E89" s="480" t="s">
        <v>374</v>
      </c>
      <c r="F89" s="481"/>
      <c r="G89" s="481"/>
      <c r="H89" s="481"/>
      <c r="I89" s="482"/>
    </row>
    <row r="91" spans="5:9" x14ac:dyDescent="0.2">
      <c r="E91" s="480" t="s">
        <v>390</v>
      </c>
      <c r="F91" s="481"/>
      <c r="G91" s="481"/>
      <c r="H91" s="481"/>
      <c r="I91" s="482"/>
    </row>
    <row r="97" spans="3:11" x14ac:dyDescent="0.2">
      <c r="C97" s="275" t="s">
        <v>247</v>
      </c>
    </row>
    <row r="99" spans="3:11" x14ac:dyDescent="0.2">
      <c r="C99" s="485" t="s">
        <v>312</v>
      </c>
      <c r="D99" s="485"/>
      <c r="E99" s="485"/>
      <c r="F99" s="485"/>
      <c r="G99" s="485"/>
      <c r="H99" s="485"/>
      <c r="I99" s="485"/>
      <c r="J99" s="485"/>
      <c r="K99" s="485"/>
    </row>
    <row r="100" spans="3:11" ht="12.75" customHeight="1" x14ac:dyDescent="0.2">
      <c r="C100" s="485"/>
      <c r="D100" s="485"/>
      <c r="E100" s="485"/>
      <c r="F100" s="485"/>
      <c r="G100" s="485"/>
      <c r="H100" s="485"/>
      <c r="I100" s="485"/>
      <c r="J100" s="485"/>
      <c r="K100" s="485"/>
    </row>
    <row r="101" spans="3:11" x14ac:dyDescent="0.2">
      <c r="C101" s="485"/>
      <c r="D101" s="485"/>
      <c r="E101" s="485"/>
      <c r="F101" s="485"/>
      <c r="G101" s="485"/>
      <c r="H101" s="485"/>
      <c r="I101" s="485"/>
      <c r="J101" s="485"/>
      <c r="K101" s="485"/>
    </row>
    <row r="103" spans="3:11" x14ac:dyDescent="0.2">
      <c r="C103" s="143"/>
      <c r="D103" s="144"/>
      <c r="E103" s="144"/>
      <c r="F103" s="144"/>
      <c r="G103" s="144"/>
      <c r="H103" s="144"/>
      <c r="I103" s="144"/>
      <c r="J103" s="144"/>
      <c r="K103" s="145"/>
    </row>
    <row r="104" spans="3:11" x14ac:dyDescent="0.2">
      <c r="C104" s="146"/>
      <c r="D104" s="483" t="s">
        <v>132</v>
      </c>
      <c r="E104" s="484"/>
      <c r="F104" s="152"/>
      <c r="G104" s="147" t="s">
        <v>137</v>
      </c>
      <c r="H104" s="152"/>
      <c r="I104" s="152"/>
      <c r="J104" s="152"/>
      <c r="K104" s="149"/>
    </row>
    <row r="105" spans="3:11" x14ac:dyDescent="0.2">
      <c r="C105" s="146"/>
      <c r="D105" s="150"/>
      <c r="F105" s="152"/>
      <c r="G105" s="151"/>
      <c r="H105" s="152"/>
      <c r="I105" s="152"/>
      <c r="J105" s="152"/>
      <c r="K105" s="149"/>
    </row>
    <row r="106" spans="3:11" x14ac:dyDescent="0.2">
      <c r="C106" s="146"/>
      <c r="D106" s="478" t="s">
        <v>133</v>
      </c>
      <c r="E106" s="479"/>
      <c r="F106" s="152"/>
      <c r="G106" s="147" t="s">
        <v>134</v>
      </c>
      <c r="H106" s="152"/>
      <c r="I106" s="152"/>
      <c r="J106" s="152"/>
      <c r="K106" s="149"/>
    </row>
    <row r="107" spans="3:11" x14ac:dyDescent="0.2">
      <c r="C107" s="146"/>
      <c r="D107" s="152"/>
      <c r="F107" s="152"/>
      <c r="G107" s="151"/>
      <c r="H107" s="152"/>
      <c r="I107" s="152"/>
      <c r="J107" s="152"/>
      <c r="K107" s="149"/>
    </row>
    <row r="108" spans="3:11" x14ac:dyDescent="0.2">
      <c r="C108" s="146"/>
      <c r="D108" s="486" t="s">
        <v>135</v>
      </c>
      <c r="E108" s="487"/>
      <c r="F108" s="152"/>
      <c r="G108" s="147" t="s">
        <v>136</v>
      </c>
      <c r="H108" s="152"/>
      <c r="I108" s="152"/>
      <c r="J108" s="152"/>
      <c r="K108" s="149"/>
    </row>
    <row r="109" spans="3:11" x14ac:dyDescent="0.2">
      <c r="C109" s="159"/>
      <c r="D109" s="156"/>
      <c r="F109" s="156"/>
      <c r="G109" s="156"/>
      <c r="H109" s="156"/>
      <c r="I109" s="156"/>
      <c r="J109" s="156"/>
      <c r="K109" s="160"/>
    </row>
    <row r="110" spans="3:11" x14ac:dyDescent="0.2">
      <c r="C110" s="159"/>
      <c r="D110" s="488" t="s">
        <v>188</v>
      </c>
      <c r="E110" s="489"/>
      <c r="F110" s="156"/>
      <c r="G110" s="147" t="s">
        <v>189</v>
      </c>
      <c r="H110" s="156"/>
      <c r="I110" s="156"/>
      <c r="J110" s="156"/>
      <c r="K110" s="160"/>
    </row>
    <row r="111" spans="3:11" x14ac:dyDescent="0.2">
      <c r="C111" s="159"/>
      <c r="D111" s="156"/>
      <c r="F111" s="156"/>
      <c r="G111" s="156"/>
      <c r="H111" s="156"/>
      <c r="I111" s="156"/>
      <c r="J111" s="156"/>
      <c r="K111" s="160"/>
    </row>
    <row r="112" spans="3:11" x14ac:dyDescent="0.2">
      <c r="C112" s="159"/>
      <c r="D112" s="490" t="s">
        <v>190</v>
      </c>
      <c r="E112" s="491"/>
      <c r="F112" s="156"/>
      <c r="G112" s="147" t="s">
        <v>191</v>
      </c>
      <c r="H112" s="156"/>
      <c r="I112" s="156"/>
      <c r="J112" s="156"/>
      <c r="K112" s="160"/>
    </row>
    <row r="113" spans="3:14" x14ac:dyDescent="0.2">
      <c r="C113" s="153"/>
      <c r="D113" s="154"/>
      <c r="E113" s="154"/>
      <c r="F113" s="154"/>
      <c r="G113" s="154"/>
      <c r="H113" s="154"/>
      <c r="I113" s="154"/>
      <c r="J113" s="154"/>
      <c r="K113" s="155"/>
    </row>
    <row r="116" spans="3:14" x14ac:dyDescent="0.2">
      <c r="C116" s="275" t="s">
        <v>245</v>
      </c>
    </row>
    <row r="118" spans="3:14" ht="12.75" customHeight="1" x14ac:dyDescent="0.2">
      <c r="C118" s="492" t="s">
        <v>375</v>
      </c>
      <c r="D118" s="493"/>
      <c r="E118" s="493"/>
      <c r="F118" s="493"/>
      <c r="G118" s="493"/>
      <c r="H118" s="493"/>
      <c r="I118" s="493"/>
      <c r="J118" s="493"/>
      <c r="K118" s="493"/>
      <c r="L118" s="493"/>
      <c r="M118" s="493"/>
      <c r="N118" s="494"/>
    </row>
    <row r="119" spans="3:14" x14ac:dyDescent="0.2">
      <c r="C119" s="495"/>
      <c r="D119" s="496"/>
      <c r="E119" s="496"/>
      <c r="F119" s="496"/>
      <c r="G119" s="496"/>
      <c r="H119" s="496"/>
      <c r="I119" s="496"/>
      <c r="J119" s="496"/>
      <c r="K119" s="496"/>
      <c r="L119" s="496"/>
      <c r="M119" s="496"/>
      <c r="N119" s="497"/>
    </row>
    <row r="120" spans="3:14" x14ac:dyDescent="0.2">
      <c r="C120" s="495"/>
      <c r="D120" s="496"/>
      <c r="E120" s="496"/>
      <c r="F120" s="496"/>
      <c r="G120" s="496"/>
      <c r="H120" s="496"/>
      <c r="I120" s="496"/>
      <c r="J120" s="496"/>
      <c r="K120" s="496"/>
      <c r="L120" s="496"/>
      <c r="M120" s="496"/>
      <c r="N120" s="497"/>
    </row>
    <row r="121" spans="3:14" x14ac:dyDescent="0.2">
      <c r="C121" s="495"/>
      <c r="D121" s="496"/>
      <c r="E121" s="496"/>
      <c r="F121" s="496"/>
      <c r="G121" s="496"/>
      <c r="H121" s="496"/>
      <c r="I121" s="496"/>
      <c r="J121" s="496"/>
      <c r="K121" s="496"/>
      <c r="L121" s="496"/>
      <c r="M121" s="496"/>
      <c r="N121" s="497"/>
    </row>
    <row r="122" spans="3:14" x14ac:dyDescent="0.2">
      <c r="C122" s="495"/>
      <c r="D122" s="496"/>
      <c r="E122" s="496"/>
      <c r="F122" s="496"/>
      <c r="G122" s="496"/>
      <c r="H122" s="496"/>
      <c r="I122" s="496"/>
      <c r="J122" s="496"/>
      <c r="K122" s="496"/>
      <c r="L122" s="496"/>
      <c r="M122" s="496"/>
      <c r="N122" s="497"/>
    </row>
    <row r="123" spans="3:14" x14ac:dyDescent="0.2">
      <c r="C123" s="495"/>
      <c r="D123" s="496"/>
      <c r="E123" s="496"/>
      <c r="F123" s="496"/>
      <c r="G123" s="496"/>
      <c r="H123" s="496"/>
      <c r="I123" s="496"/>
      <c r="J123" s="496"/>
      <c r="K123" s="496"/>
      <c r="L123" s="496"/>
      <c r="M123" s="496"/>
      <c r="N123" s="497"/>
    </row>
    <row r="124" spans="3:14" x14ac:dyDescent="0.2">
      <c r="C124" s="495"/>
      <c r="D124" s="496"/>
      <c r="E124" s="496"/>
      <c r="F124" s="496"/>
      <c r="G124" s="496"/>
      <c r="H124" s="496"/>
      <c r="I124" s="496"/>
      <c r="J124" s="496"/>
      <c r="K124" s="496"/>
      <c r="L124" s="496"/>
      <c r="M124" s="496"/>
      <c r="N124" s="497"/>
    </row>
    <row r="125" spans="3:14" x14ac:dyDescent="0.2">
      <c r="C125" s="495"/>
      <c r="D125" s="496"/>
      <c r="E125" s="496"/>
      <c r="F125" s="496"/>
      <c r="G125" s="496"/>
      <c r="H125" s="496"/>
      <c r="I125" s="496"/>
      <c r="J125" s="496"/>
      <c r="K125" s="496"/>
      <c r="L125" s="496"/>
      <c r="M125" s="496"/>
      <c r="N125" s="497"/>
    </row>
    <row r="126" spans="3:14" x14ac:dyDescent="0.2">
      <c r="C126" s="495"/>
      <c r="D126" s="496"/>
      <c r="E126" s="496"/>
      <c r="F126" s="496"/>
      <c r="G126" s="496"/>
      <c r="H126" s="496"/>
      <c r="I126" s="496"/>
      <c r="J126" s="496"/>
      <c r="K126" s="496"/>
      <c r="L126" s="496"/>
      <c r="M126" s="496"/>
      <c r="N126" s="497"/>
    </row>
    <row r="127" spans="3:14" x14ac:dyDescent="0.2">
      <c r="C127" s="495"/>
      <c r="D127" s="496"/>
      <c r="E127" s="496"/>
      <c r="F127" s="496"/>
      <c r="G127" s="496"/>
      <c r="H127" s="496"/>
      <c r="I127" s="496"/>
      <c r="J127" s="496"/>
      <c r="K127" s="496"/>
      <c r="L127" s="496"/>
      <c r="M127" s="496"/>
      <c r="N127" s="497"/>
    </row>
    <row r="128" spans="3:14" x14ac:dyDescent="0.2">
      <c r="C128" s="495"/>
      <c r="D128" s="496"/>
      <c r="E128" s="496"/>
      <c r="F128" s="496"/>
      <c r="G128" s="496"/>
      <c r="H128" s="496"/>
      <c r="I128" s="496"/>
      <c r="J128" s="496"/>
      <c r="K128" s="496"/>
      <c r="L128" s="496"/>
      <c r="M128" s="496"/>
      <c r="N128" s="497"/>
    </row>
    <row r="129" spans="3:14" x14ac:dyDescent="0.2">
      <c r="C129" s="495"/>
      <c r="D129" s="496"/>
      <c r="E129" s="496"/>
      <c r="F129" s="496"/>
      <c r="G129" s="496"/>
      <c r="H129" s="496"/>
      <c r="I129" s="496"/>
      <c r="J129" s="496"/>
      <c r="K129" s="496"/>
      <c r="L129" s="496"/>
      <c r="M129" s="496"/>
      <c r="N129" s="497"/>
    </row>
    <row r="130" spans="3:14" x14ac:dyDescent="0.2">
      <c r="C130" s="495"/>
      <c r="D130" s="496"/>
      <c r="E130" s="496"/>
      <c r="F130" s="496"/>
      <c r="G130" s="496"/>
      <c r="H130" s="496"/>
      <c r="I130" s="496"/>
      <c r="J130" s="496"/>
      <c r="K130" s="496"/>
      <c r="L130" s="496"/>
      <c r="M130" s="496"/>
      <c r="N130" s="497"/>
    </row>
    <row r="131" spans="3:14" x14ac:dyDescent="0.2">
      <c r="C131" s="495"/>
      <c r="D131" s="496"/>
      <c r="E131" s="496"/>
      <c r="F131" s="496"/>
      <c r="G131" s="496"/>
      <c r="H131" s="496"/>
      <c r="I131" s="496"/>
      <c r="J131" s="496"/>
      <c r="K131" s="496"/>
      <c r="L131" s="496"/>
      <c r="M131" s="496"/>
      <c r="N131" s="497"/>
    </row>
    <row r="132" spans="3:14" x14ac:dyDescent="0.2">
      <c r="C132" s="495"/>
      <c r="D132" s="496"/>
      <c r="E132" s="496"/>
      <c r="F132" s="496"/>
      <c r="G132" s="496"/>
      <c r="H132" s="496"/>
      <c r="I132" s="496"/>
      <c r="J132" s="496"/>
      <c r="K132" s="496"/>
      <c r="L132" s="496"/>
      <c r="M132" s="496"/>
      <c r="N132" s="497"/>
    </row>
    <row r="133" spans="3:14" x14ac:dyDescent="0.2">
      <c r="C133" s="495"/>
      <c r="D133" s="496"/>
      <c r="E133" s="496"/>
      <c r="F133" s="496"/>
      <c r="G133" s="496"/>
      <c r="H133" s="496"/>
      <c r="I133" s="496"/>
      <c r="J133" s="496"/>
      <c r="K133" s="496"/>
      <c r="L133" s="496"/>
      <c r="M133" s="496"/>
      <c r="N133" s="497"/>
    </row>
    <row r="134" spans="3:14" x14ac:dyDescent="0.2">
      <c r="C134" s="495"/>
      <c r="D134" s="496"/>
      <c r="E134" s="496"/>
      <c r="F134" s="496"/>
      <c r="G134" s="496"/>
      <c r="H134" s="496"/>
      <c r="I134" s="496"/>
      <c r="J134" s="496"/>
      <c r="K134" s="496"/>
      <c r="L134" s="496"/>
      <c r="M134" s="496"/>
      <c r="N134" s="497"/>
    </row>
    <row r="135" spans="3:14" x14ac:dyDescent="0.2">
      <c r="C135" s="495"/>
      <c r="D135" s="496"/>
      <c r="E135" s="496"/>
      <c r="F135" s="496"/>
      <c r="G135" s="496"/>
      <c r="H135" s="496"/>
      <c r="I135" s="496"/>
      <c r="J135" s="496"/>
      <c r="K135" s="496"/>
      <c r="L135" s="496"/>
      <c r="M135" s="496"/>
      <c r="N135" s="497"/>
    </row>
    <row r="136" spans="3:14" x14ac:dyDescent="0.2">
      <c r="C136" s="495"/>
      <c r="D136" s="496"/>
      <c r="E136" s="496"/>
      <c r="F136" s="496"/>
      <c r="G136" s="496"/>
      <c r="H136" s="496"/>
      <c r="I136" s="496"/>
      <c r="J136" s="496"/>
      <c r="K136" s="496"/>
      <c r="L136" s="496"/>
      <c r="M136" s="496"/>
      <c r="N136" s="497"/>
    </row>
    <row r="137" spans="3:14" x14ac:dyDescent="0.2">
      <c r="C137" s="495"/>
      <c r="D137" s="496"/>
      <c r="E137" s="496"/>
      <c r="F137" s="496"/>
      <c r="G137" s="496"/>
      <c r="H137" s="496"/>
      <c r="I137" s="496"/>
      <c r="J137" s="496"/>
      <c r="K137" s="496"/>
      <c r="L137" s="496"/>
      <c r="M137" s="496"/>
      <c r="N137" s="497"/>
    </row>
    <row r="138" spans="3:14" x14ac:dyDescent="0.2">
      <c r="C138" s="495"/>
      <c r="D138" s="496"/>
      <c r="E138" s="496"/>
      <c r="F138" s="496"/>
      <c r="G138" s="496"/>
      <c r="H138" s="496"/>
      <c r="I138" s="496"/>
      <c r="J138" s="496"/>
      <c r="K138" s="496"/>
      <c r="L138" s="496"/>
      <c r="M138" s="496"/>
      <c r="N138" s="497"/>
    </row>
    <row r="139" spans="3:14" x14ac:dyDescent="0.2">
      <c r="C139" s="495"/>
      <c r="D139" s="496"/>
      <c r="E139" s="496"/>
      <c r="F139" s="496"/>
      <c r="G139" s="496"/>
      <c r="H139" s="496"/>
      <c r="I139" s="496"/>
      <c r="J139" s="496"/>
      <c r="K139" s="496"/>
      <c r="L139" s="496"/>
      <c r="M139" s="496"/>
      <c r="N139" s="497"/>
    </row>
    <row r="140" spans="3:14" x14ac:dyDescent="0.2">
      <c r="C140" s="495"/>
      <c r="D140" s="496"/>
      <c r="E140" s="496"/>
      <c r="F140" s="496"/>
      <c r="G140" s="496"/>
      <c r="H140" s="496"/>
      <c r="I140" s="496"/>
      <c r="J140" s="496"/>
      <c r="K140" s="496"/>
      <c r="L140" s="496"/>
      <c r="M140" s="496"/>
      <c r="N140" s="497"/>
    </row>
    <row r="141" spans="3:14" x14ac:dyDescent="0.2">
      <c r="C141" s="495"/>
      <c r="D141" s="496"/>
      <c r="E141" s="496"/>
      <c r="F141" s="496"/>
      <c r="G141" s="496"/>
      <c r="H141" s="496"/>
      <c r="I141" s="496"/>
      <c r="J141" s="496"/>
      <c r="K141" s="496"/>
      <c r="L141" s="496"/>
      <c r="M141" s="496"/>
      <c r="N141" s="497"/>
    </row>
    <row r="142" spans="3:14" x14ac:dyDescent="0.2">
      <c r="C142" s="495"/>
      <c r="D142" s="496"/>
      <c r="E142" s="496"/>
      <c r="F142" s="496"/>
      <c r="G142" s="496"/>
      <c r="H142" s="496"/>
      <c r="I142" s="496"/>
      <c r="J142" s="496"/>
      <c r="K142" s="496"/>
      <c r="L142" s="496"/>
      <c r="M142" s="496"/>
      <c r="N142" s="497"/>
    </row>
    <row r="143" spans="3:14" x14ac:dyDescent="0.2">
      <c r="C143" s="495"/>
      <c r="D143" s="496"/>
      <c r="E143" s="496"/>
      <c r="F143" s="496"/>
      <c r="G143" s="496"/>
      <c r="H143" s="496"/>
      <c r="I143" s="496"/>
      <c r="J143" s="496"/>
      <c r="K143" s="496"/>
      <c r="L143" s="496"/>
      <c r="M143" s="496"/>
      <c r="N143" s="497"/>
    </row>
    <row r="144" spans="3:14" x14ac:dyDescent="0.2">
      <c r="C144" s="495"/>
      <c r="D144" s="496"/>
      <c r="E144" s="496"/>
      <c r="F144" s="496"/>
      <c r="G144" s="496"/>
      <c r="H144" s="496"/>
      <c r="I144" s="496"/>
      <c r="J144" s="496"/>
      <c r="K144" s="496"/>
      <c r="L144" s="496"/>
      <c r="M144" s="496"/>
      <c r="N144" s="497"/>
    </row>
    <row r="145" spans="3:14" x14ac:dyDescent="0.2">
      <c r="C145" s="495"/>
      <c r="D145" s="496"/>
      <c r="E145" s="496"/>
      <c r="F145" s="496"/>
      <c r="G145" s="496"/>
      <c r="H145" s="496"/>
      <c r="I145" s="496"/>
      <c r="J145" s="496"/>
      <c r="K145" s="496"/>
      <c r="L145" s="496"/>
      <c r="M145" s="496"/>
      <c r="N145" s="497"/>
    </row>
    <row r="146" spans="3:14" x14ac:dyDescent="0.2">
      <c r="C146" s="495"/>
      <c r="D146" s="496"/>
      <c r="E146" s="496"/>
      <c r="F146" s="496"/>
      <c r="G146" s="496"/>
      <c r="H146" s="496"/>
      <c r="I146" s="496"/>
      <c r="J146" s="496"/>
      <c r="K146" s="496"/>
      <c r="L146" s="496"/>
      <c r="M146" s="496"/>
      <c r="N146" s="497"/>
    </row>
    <row r="147" spans="3:14" x14ac:dyDescent="0.2">
      <c r="C147" s="495"/>
      <c r="D147" s="496"/>
      <c r="E147" s="496"/>
      <c r="F147" s="496"/>
      <c r="G147" s="496"/>
      <c r="H147" s="496"/>
      <c r="I147" s="496"/>
      <c r="J147" s="496"/>
      <c r="K147" s="496"/>
      <c r="L147" s="496"/>
      <c r="M147" s="496"/>
      <c r="N147" s="497"/>
    </row>
    <row r="148" spans="3:14" x14ac:dyDescent="0.2">
      <c r="C148" s="495"/>
      <c r="D148" s="496"/>
      <c r="E148" s="496"/>
      <c r="F148" s="496"/>
      <c r="G148" s="496"/>
      <c r="H148" s="496"/>
      <c r="I148" s="496"/>
      <c r="J148" s="496"/>
      <c r="K148" s="496"/>
      <c r="L148" s="496"/>
      <c r="M148" s="496"/>
      <c r="N148" s="497"/>
    </row>
    <row r="149" spans="3:14" x14ac:dyDescent="0.2">
      <c r="C149" s="495"/>
      <c r="D149" s="496"/>
      <c r="E149" s="496"/>
      <c r="F149" s="496"/>
      <c r="G149" s="496"/>
      <c r="H149" s="496"/>
      <c r="I149" s="496"/>
      <c r="J149" s="496"/>
      <c r="K149" s="496"/>
      <c r="L149" s="496"/>
      <c r="M149" s="496"/>
      <c r="N149" s="497"/>
    </row>
    <row r="150" spans="3:14" x14ac:dyDescent="0.2">
      <c r="C150" s="495"/>
      <c r="D150" s="496"/>
      <c r="E150" s="496"/>
      <c r="F150" s="496"/>
      <c r="G150" s="496"/>
      <c r="H150" s="496"/>
      <c r="I150" s="496"/>
      <c r="J150" s="496"/>
      <c r="K150" s="496"/>
      <c r="L150" s="496"/>
      <c r="M150" s="496"/>
      <c r="N150" s="497"/>
    </row>
    <row r="151" spans="3:14" x14ac:dyDescent="0.2">
      <c r="C151" s="495"/>
      <c r="D151" s="496"/>
      <c r="E151" s="496"/>
      <c r="F151" s="496"/>
      <c r="G151" s="496"/>
      <c r="H151" s="496"/>
      <c r="I151" s="496"/>
      <c r="J151" s="496"/>
      <c r="K151" s="496"/>
      <c r="L151" s="496"/>
      <c r="M151" s="496"/>
      <c r="N151" s="497"/>
    </row>
    <row r="152" spans="3:14" x14ac:dyDescent="0.2">
      <c r="C152" s="495"/>
      <c r="D152" s="496"/>
      <c r="E152" s="496"/>
      <c r="F152" s="496"/>
      <c r="G152" s="496"/>
      <c r="H152" s="496"/>
      <c r="I152" s="496"/>
      <c r="J152" s="496"/>
      <c r="K152" s="496"/>
      <c r="L152" s="496"/>
      <c r="M152" s="496"/>
      <c r="N152" s="497"/>
    </row>
    <row r="153" spans="3:14" x14ac:dyDescent="0.2">
      <c r="C153" s="495"/>
      <c r="D153" s="496"/>
      <c r="E153" s="496"/>
      <c r="F153" s="496"/>
      <c r="G153" s="496"/>
      <c r="H153" s="496"/>
      <c r="I153" s="496"/>
      <c r="J153" s="496"/>
      <c r="K153" s="496"/>
      <c r="L153" s="496"/>
      <c r="M153" s="496"/>
      <c r="N153" s="497"/>
    </row>
    <row r="154" spans="3:14" x14ac:dyDescent="0.2">
      <c r="C154" s="495"/>
      <c r="D154" s="496"/>
      <c r="E154" s="496"/>
      <c r="F154" s="496"/>
      <c r="G154" s="496"/>
      <c r="H154" s="496"/>
      <c r="I154" s="496"/>
      <c r="J154" s="496"/>
      <c r="K154" s="496"/>
      <c r="L154" s="496"/>
      <c r="M154" s="496"/>
      <c r="N154" s="497"/>
    </row>
    <row r="155" spans="3:14" x14ac:dyDescent="0.2">
      <c r="C155" s="495"/>
      <c r="D155" s="496"/>
      <c r="E155" s="496"/>
      <c r="F155" s="496"/>
      <c r="G155" s="496"/>
      <c r="H155" s="496"/>
      <c r="I155" s="496"/>
      <c r="J155" s="496"/>
      <c r="K155" s="496"/>
      <c r="L155" s="496"/>
      <c r="M155" s="496"/>
      <c r="N155" s="497"/>
    </row>
    <row r="156" spans="3:14" x14ac:dyDescent="0.2">
      <c r="C156" s="495"/>
      <c r="D156" s="496"/>
      <c r="E156" s="496"/>
      <c r="F156" s="496"/>
      <c r="G156" s="496"/>
      <c r="H156" s="496"/>
      <c r="I156" s="496"/>
      <c r="J156" s="496"/>
      <c r="K156" s="496"/>
      <c r="L156" s="496"/>
      <c r="M156" s="496"/>
      <c r="N156" s="497"/>
    </row>
    <row r="157" spans="3:14" x14ac:dyDescent="0.2">
      <c r="C157" s="495"/>
      <c r="D157" s="496"/>
      <c r="E157" s="496"/>
      <c r="F157" s="496"/>
      <c r="G157" s="496"/>
      <c r="H157" s="496"/>
      <c r="I157" s="496"/>
      <c r="J157" s="496"/>
      <c r="K157" s="496"/>
      <c r="L157" s="496"/>
      <c r="M157" s="496"/>
      <c r="N157" s="497"/>
    </row>
    <row r="158" spans="3:14" x14ac:dyDescent="0.2">
      <c r="C158" s="495"/>
      <c r="D158" s="496"/>
      <c r="E158" s="496"/>
      <c r="F158" s="496"/>
      <c r="G158" s="496"/>
      <c r="H158" s="496"/>
      <c r="I158" s="496"/>
      <c r="J158" s="496"/>
      <c r="K158" s="496"/>
      <c r="L158" s="496"/>
      <c r="M158" s="496"/>
      <c r="N158" s="497"/>
    </row>
    <row r="159" spans="3:14" x14ac:dyDescent="0.2">
      <c r="C159" s="495"/>
      <c r="D159" s="496"/>
      <c r="E159" s="496"/>
      <c r="F159" s="496"/>
      <c r="G159" s="496"/>
      <c r="H159" s="496"/>
      <c r="I159" s="496"/>
      <c r="J159" s="496"/>
      <c r="K159" s="496"/>
      <c r="L159" s="496"/>
      <c r="M159" s="496"/>
      <c r="N159" s="497"/>
    </row>
    <row r="160" spans="3:14" x14ac:dyDescent="0.2">
      <c r="C160" s="495"/>
      <c r="D160" s="496"/>
      <c r="E160" s="496"/>
      <c r="F160" s="496"/>
      <c r="G160" s="496"/>
      <c r="H160" s="496"/>
      <c r="I160" s="496"/>
      <c r="J160" s="496"/>
      <c r="K160" s="496"/>
      <c r="L160" s="496"/>
      <c r="M160" s="496"/>
      <c r="N160" s="497"/>
    </row>
    <row r="161" spans="3:14" x14ac:dyDescent="0.2">
      <c r="C161" s="495"/>
      <c r="D161" s="496"/>
      <c r="E161" s="496"/>
      <c r="F161" s="496"/>
      <c r="G161" s="496"/>
      <c r="H161" s="496"/>
      <c r="I161" s="496"/>
      <c r="J161" s="496"/>
      <c r="K161" s="496"/>
      <c r="L161" s="496"/>
      <c r="M161" s="496"/>
      <c r="N161" s="497"/>
    </row>
    <row r="162" spans="3:14" x14ac:dyDescent="0.2">
      <c r="C162" s="495"/>
      <c r="D162" s="496"/>
      <c r="E162" s="496"/>
      <c r="F162" s="496"/>
      <c r="G162" s="496"/>
      <c r="H162" s="496"/>
      <c r="I162" s="496"/>
      <c r="J162" s="496"/>
      <c r="K162" s="496"/>
      <c r="L162" s="496"/>
      <c r="M162" s="496"/>
      <c r="N162" s="497"/>
    </row>
    <row r="163" spans="3:14" x14ac:dyDescent="0.2">
      <c r="C163" s="495"/>
      <c r="D163" s="496"/>
      <c r="E163" s="496"/>
      <c r="F163" s="496"/>
      <c r="G163" s="496"/>
      <c r="H163" s="496"/>
      <c r="I163" s="496"/>
      <c r="J163" s="496"/>
      <c r="K163" s="496"/>
      <c r="L163" s="496"/>
      <c r="M163" s="496"/>
      <c r="N163" s="497"/>
    </row>
    <row r="164" spans="3:14" x14ac:dyDescent="0.2">
      <c r="C164" s="495"/>
      <c r="D164" s="496"/>
      <c r="E164" s="496"/>
      <c r="F164" s="496"/>
      <c r="G164" s="496"/>
      <c r="H164" s="496"/>
      <c r="I164" s="496"/>
      <c r="J164" s="496"/>
      <c r="K164" s="496"/>
      <c r="L164" s="496"/>
      <c r="M164" s="496"/>
      <c r="N164" s="497"/>
    </row>
    <row r="165" spans="3:14" x14ac:dyDescent="0.2">
      <c r="C165" s="495"/>
      <c r="D165" s="496"/>
      <c r="E165" s="496"/>
      <c r="F165" s="496"/>
      <c r="G165" s="496"/>
      <c r="H165" s="496"/>
      <c r="I165" s="496"/>
      <c r="J165" s="496"/>
      <c r="K165" s="496"/>
      <c r="L165" s="496"/>
      <c r="M165" s="496"/>
      <c r="N165" s="497"/>
    </row>
    <row r="166" spans="3:14" x14ac:dyDescent="0.2">
      <c r="C166" s="495"/>
      <c r="D166" s="496"/>
      <c r="E166" s="496"/>
      <c r="F166" s="496"/>
      <c r="G166" s="496"/>
      <c r="H166" s="496"/>
      <c r="I166" s="496"/>
      <c r="J166" s="496"/>
      <c r="K166" s="496"/>
      <c r="L166" s="496"/>
      <c r="M166" s="496"/>
      <c r="N166" s="497"/>
    </row>
    <row r="167" spans="3:14" x14ac:dyDescent="0.2">
      <c r="C167" s="495"/>
      <c r="D167" s="496"/>
      <c r="E167" s="496"/>
      <c r="F167" s="496"/>
      <c r="G167" s="496"/>
      <c r="H167" s="496"/>
      <c r="I167" s="496"/>
      <c r="J167" s="496"/>
      <c r="K167" s="496"/>
      <c r="L167" s="496"/>
      <c r="M167" s="496"/>
      <c r="N167" s="497"/>
    </row>
    <row r="168" spans="3:14" x14ac:dyDescent="0.2">
      <c r="C168" s="495"/>
      <c r="D168" s="496"/>
      <c r="E168" s="496"/>
      <c r="F168" s="496"/>
      <c r="G168" s="496"/>
      <c r="H168" s="496"/>
      <c r="I168" s="496"/>
      <c r="J168" s="496"/>
      <c r="K168" s="496"/>
      <c r="L168" s="496"/>
      <c r="M168" s="496"/>
      <c r="N168" s="497"/>
    </row>
    <row r="169" spans="3:14" x14ac:dyDescent="0.2">
      <c r="C169" s="498"/>
      <c r="D169" s="499"/>
      <c r="E169" s="499"/>
      <c r="F169" s="499"/>
      <c r="G169" s="499"/>
      <c r="H169" s="499"/>
      <c r="I169" s="499"/>
      <c r="J169" s="499"/>
      <c r="K169" s="499"/>
      <c r="L169" s="499"/>
      <c r="M169" s="499"/>
      <c r="N169" s="500"/>
    </row>
    <row r="170" spans="3:14" x14ac:dyDescent="0.2">
      <c r="H170" s="148"/>
    </row>
    <row r="171" spans="3:14" x14ac:dyDescent="0.2">
      <c r="H171" s="148"/>
    </row>
    <row r="172" spans="3:14" x14ac:dyDescent="0.2">
      <c r="C172" s="452" t="s">
        <v>317</v>
      </c>
      <c r="D172" s="453"/>
      <c r="E172" s="453"/>
      <c r="F172" s="453"/>
      <c r="G172" s="453"/>
      <c r="H172" s="453"/>
      <c r="I172" s="453"/>
      <c r="J172" s="453"/>
      <c r="K172" s="453"/>
      <c r="L172" s="453"/>
      <c r="M172" s="453"/>
      <c r="N172" s="454"/>
    </row>
    <row r="173" spans="3:14" x14ac:dyDescent="0.2">
      <c r="C173" s="455"/>
      <c r="D173" s="456"/>
      <c r="E173" s="456"/>
      <c r="F173" s="456"/>
      <c r="G173" s="456"/>
      <c r="H173" s="456"/>
      <c r="I173" s="456"/>
      <c r="J173" s="456"/>
      <c r="K173" s="456"/>
      <c r="L173" s="456"/>
      <c r="M173" s="456"/>
      <c r="N173" s="457"/>
    </row>
    <row r="174" spans="3:14" x14ac:dyDescent="0.2">
      <c r="C174" s="455"/>
      <c r="D174" s="456"/>
      <c r="E174" s="456"/>
      <c r="F174" s="456"/>
      <c r="G174" s="456"/>
      <c r="H174" s="456"/>
      <c r="I174" s="456"/>
      <c r="J174" s="456"/>
      <c r="K174" s="456"/>
      <c r="L174" s="456"/>
      <c r="M174" s="456"/>
      <c r="N174" s="457"/>
    </row>
    <row r="175" spans="3:14" x14ac:dyDescent="0.2">
      <c r="C175" s="455"/>
      <c r="D175" s="456"/>
      <c r="E175" s="456"/>
      <c r="F175" s="456"/>
      <c r="G175" s="456"/>
      <c r="H175" s="456"/>
      <c r="I175" s="456"/>
      <c r="J175" s="456"/>
      <c r="K175" s="456"/>
      <c r="L175" s="456"/>
      <c r="M175" s="456"/>
      <c r="N175" s="457"/>
    </row>
    <row r="176" spans="3:14" x14ac:dyDescent="0.2">
      <c r="C176" s="455"/>
      <c r="D176" s="456"/>
      <c r="E176" s="456"/>
      <c r="F176" s="456"/>
      <c r="G176" s="456"/>
      <c r="H176" s="456"/>
      <c r="I176" s="456"/>
      <c r="J176" s="456"/>
      <c r="K176" s="456"/>
      <c r="L176" s="456"/>
      <c r="M176" s="456"/>
      <c r="N176" s="457"/>
    </row>
    <row r="177" spans="3:14" x14ac:dyDescent="0.2">
      <c r="C177" s="455"/>
      <c r="D177" s="456"/>
      <c r="E177" s="456"/>
      <c r="F177" s="456"/>
      <c r="G177" s="456"/>
      <c r="H177" s="456"/>
      <c r="I177" s="456"/>
      <c r="J177" s="456"/>
      <c r="K177" s="456"/>
      <c r="L177" s="456"/>
      <c r="M177" s="456"/>
      <c r="N177" s="457"/>
    </row>
    <row r="178" spans="3:14" x14ac:dyDescent="0.2">
      <c r="C178" s="455"/>
      <c r="D178" s="456"/>
      <c r="E178" s="456"/>
      <c r="F178" s="456"/>
      <c r="G178" s="456"/>
      <c r="H178" s="456"/>
      <c r="I178" s="456"/>
      <c r="J178" s="456"/>
      <c r="K178" s="456"/>
      <c r="L178" s="456"/>
      <c r="M178" s="456"/>
      <c r="N178" s="457"/>
    </row>
    <row r="179" spans="3:14" x14ac:dyDescent="0.2">
      <c r="C179" s="455"/>
      <c r="D179" s="456"/>
      <c r="E179" s="456"/>
      <c r="F179" s="456"/>
      <c r="G179" s="456"/>
      <c r="H179" s="456"/>
      <c r="I179" s="456"/>
      <c r="J179" s="456"/>
      <c r="K179" s="456"/>
      <c r="L179" s="456"/>
      <c r="M179" s="456"/>
      <c r="N179" s="457"/>
    </row>
    <row r="180" spans="3:14" x14ac:dyDescent="0.2">
      <c r="C180" s="455"/>
      <c r="D180" s="456"/>
      <c r="E180" s="456"/>
      <c r="F180" s="456"/>
      <c r="G180" s="456"/>
      <c r="H180" s="456"/>
      <c r="I180" s="456"/>
      <c r="J180" s="456"/>
      <c r="K180" s="456"/>
      <c r="L180" s="456"/>
      <c r="M180" s="456"/>
      <c r="N180" s="457"/>
    </row>
    <row r="181" spans="3:14" x14ac:dyDescent="0.2">
      <c r="C181" s="455"/>
      <c r="D181" s="456"/>
      <c r="E181" s="456"/>
      <c r="F181" s="456"/>
      <c r="G181" s="456"/>
      <c r="H181" s="456"/>
      <c r="I181" s="456"/>
      <c r="J181" s="456"/>
      <c r="K181" s="456"/>
      <c r="L181" s="456"/>
      <c r="M181" s="456"/>
      <c r="N181" s="457"/>
    </row>
    <row r="182" spans="3:14" x14ac:dyDescent="0.2">
      <c r="C182" s="455"/>
      <c r="D182" s="456"/>
      <c r="E182" s="456"/>
      <c r="F182" s="456"/>
      <c r="G182" s="456"/>
      <c r="H182" s="456"/>
      <c r="I182" s="456"/>
      <c r="J182" s="456"/>
      <c r="K182" s="456"/>
      <c r="L182" s="456"/>
      <c r="M182" s="456"/>
      <c r="N182" s="457"/>
    </row>
    <row r="183" spans="3:14" x14ac:dyDescent="0.2">
      <c r="C183" s="455"/>
      <c r="D183" s="456"/>
      <c r="E183" s="456"/>
      <c r="F183" s="456"/>
      <c r="G183" s="456"/>
      <c r="H183" s="456"/>
      <c r="I183" s="456"/>
      <c r="J183" s="456"/>
      <c r="K183" s="456"/>
      <c r="L183" s="456"/>
      <c r="M183" s="456"/>
      <c r="N183" s="457"/>
    </row>
    <row r="184" spans="3:14" x14ac:dyDescent="0.2">
      <c r="C184" s="455"/>
      <c r="D184" s="456"/>
      <c r="E184" s="456"/>
      <c r="F184" s="456"/>
      <c r="G184" s="456"/>
      <c r="H184" s="456"/>
      <c r="I184" s="456"/>
      <c r="J184" s="456"/>
      <c r="K184" s="456"/>
      <c r="L184" s="456"/>
      <c r="M184" s="456"/>
      <c r="N184" s="457"/>
    </row>
    <row r="185" spans="3:14" x14ac:dyDescent="0.2">
      <c r="C185" s="455"/>
      <c r="D185" s="456"/>
      <c r="E185" s="456"/>
      <c r="F185" s="456"/>
      <c r="G185" s="456"/>
      <c r="H185" s="456"/>
      <c r="I185" s="456"/>
      <c r="J185" s="456"/>
      <c r="K185" s="456"/>
      <c r="L185" s="456"/>
      <c r="M185" s="456"/>
      <c r="N185" s="457"/>
    </row>
    <row r="186" spans="3:14" x14ac:dyDescent="0.2">
      <c r="C186" s="455"/>
      <c r="D186" s="456"/>
      <c r="E186" s="456"/>
      <c r="F186" s="456"/>
      <c r="G186" s="456"/>
      <c r="H186" s="456"/>
      <c r="I186" s="456"/>
      <c r="J186" s="456"/>
      <c r="K186" s="456"/>
      <c r="L186" s="456"/>
      <c r="M186" s="456"/>
      <c r="N186" s="457"/>
    </row>
    <row r="187" spans="3:14" x14ac:dyDescent="0.2">
      <c r="C187" s="455"/>
      <c r="D187" s="456"/>
      <c r="E187" s="456"/>
      <c r="F187" s="456"/>
      <c r="G187" s="456"/>
      <c r="H187" s="456"/>
      <c r="I187" s="456"/>
      <c r="J187" s="456"/>
      <c r="K187" s="456"/>
      <c r="L187" s="456"/>
      <c r="M187" s="456"/>
      <c r="N187" s="457"/>
    </row>
    <row r="188" spans="3:14" x14ac:dyDescent="0.2">
      <c r="C188" s="455"/>
      <c r="D188" s="456"/>
      <c r="E188" s="456"/>
      <c r="F188" s="456"/>
      <c r="G188" s="456"/>
      <c r="H188" s="456"/>
      <c r="I188" s="456"/>
      <c r="J188" s="456"/>
      <c r="K188" s="456"/>
      <c r="L188" s="456"/>
      <c r="M188" s="456"/>
      <c r="N188" s="457"/>
    </row>
    <row r="189" spans="3:14" x14ac:dyDescent="0.2">
      <c r="C189" s="458"/>
      <c r="D189" s="459"/>
      <c r="E189" s="459"/>
      <c r="F189" s="459"/>
      <c r="G189" s="459"/>
      <c r="H189" s="459"/>
      <c r="I189" s="459"/>
      <c r="J189" s="459"/>
      <c r="K189" s="459"/>
      <c r="L189" s="459"/>
      <c r="M189" s="459"/>
      <c r="N189" s="460"/>
    </row>
    <row r="190" spans="3:14" x14ac:dyDescent="0.2">
      <c r="H190" s="148"/>
    </row>
    <row r="191" spans="3:14" x14ac:dyDescent="0.2">
      <c r="H191" s="148"/>
    </row>
    <row r="192" spans="3:14" x14ac:dyDescent="0.2">
      <c r="C192" s="452" t="s">
        <v>376</v>
      </c>
      <c r="D192" s="453"/>
      <c r="E192" s="453"/>
      <c r="F192" s="453"/>
      <c r="G192" s="453"/>
      <c r="H192" s="453"/>
      <c r="I192" s="453"/>
      <c r="J192" s="453"/>
      <c r="K192" s="453"/>
      <c r="L192" s="453"/>
      <c r="M192" s="453"/>
      <c r="N192" s="454"/>
    </row>
    <row r="193" spans="3:14" x14ac:dyDescent="0.2">
      <c r="C193" s="455"/>
      <c r="D193" s="456"/>
      <c r="E193" s="456"/>
      <c r="F193" s="456"/>
      <c r="G193" s="456"/>
      <c r="H193" s="456"/>
      <c r="I193" s="456"/>
      <c r="J193" s="456"/>
      <c r="K193" s="456"/>
      <c r="L193" s="456"/>
      <c r="M193" s="456"/>
      <c r="N193" s="457"/>
    </row>
    <row r="194" spans="3:14" x14ac:dyDescent="0.2">
      <c r="C194" s="455"/>
      <c r="D194" s="456"/>
      <c r="E194" s="456"/>
      <c r="F194" s="456"/>
      <c r="G194" s="456"/>
      <c r="H194" s="456"/>
      <c r="I194" s="456"/>
      <c r="J194" s="456"/>
      <c r="K194" s="456"/>
      <c r="L194" s="456"/>
      <c r="M194" s="456"/>
      <c r="N194" s="457"/>
    </row>
    <row r="195" spans="3:14" x14ac:dyDescent="0.2">
      <c r="C195" s="455"/>
      <c r="D195" s="456"/>
      <c r="E195" s="456"/>
      <c r="F195" s="456"/>
      <c r="G195" s="456"/>
      <c r="H195" s="456"/>
      <c r="I195" s="456"/>
      <c r="J195" s="456"/>
      <c r="K195" s="456"/>
      <c r="L195" s="456"/>
      <c r="M195" s="456"/>
      <c r="N195" s="457"/>
    </row>
    <row r="196" spans="3:14" x14ac:dyDescent="0.2">
      <c r="C196" s="455"/>
      <c r="D196" s="456"/>
      <c r="E196" s="456"/>
      <c r="F196" s="456"/>
      <c r="G196" s="456"/>
      <c r="H196" s="456"/>
      <c r="I196" s="456"/>
      <c r="J196" s="456"/>
      <c r="K196" s="456"/>
      <c r="L196" s="456"/>
      <c r="M196" s="456"/>
      <c r="N196" s="457"/>
    </row>
    <row r="197" spans="3:14" x14ac:dyDescent="0.2">
      <c r="C197" s="455"/>
      <c r="D197" s="456"/>
      <c r="E197" s="456"/>
      <c r="F197" s="456"/>
      <c r="G197" s="456"/>
      <c r="H197" s="456"/>
      <c r="I197" s="456"/>
      <c r="J197" s="456"/>
      <c r="K197" s="456"/>
      <c r="L197" s="456"/>
      <c r="M197" s="456"/>
      <c r="N197" s="457"/>
    </row>
    <row r="198" spans="3:14" x14ac:dyDescent="0.2">
      <c r="C198" s="455"/>
      <c r="D198" s="456"/>
      <c r="E198" s="456"/>
      <c r="F198" s="456"/>
      <c r="G198" s="456"/>
      <c r="H198" s="456"/>
      <c r="I198" s="456"/>
      <c r="J198" s="456"/>
      <c r="K198" s="456"/>
      <c r="L198" s="456"/>
      <c r="M198" s="456"/>
      <c r="N198" s="457"/>
    </row>
    <row r="199" spans="3:14" x14ac:dyDescent="0.2">
      <c r="C199" s="455"/>
      <c r="D199" s="456"/>
      <c r="E199" s="456"/>
      <c r="F199" s="456"/>
      <c r="G199" s="456"/>
      <c r="H199" s="456"/>
      <c r="I199" s="456"/>
      <c r="J199" s="456"/>
      <c r="K199" s="456"/>
      <c r="L199" s="456"/>
      <c r="M199" s="456"/>
      <c r="N199" s="457"/>
    </row>
    <row r="200" spans="3:14" x14ac:dyDescent="0.2">
      <c r="C200" s="455"/>
      <c r="D200" s="456"/>
      <c r="E200" s="456"/>
      <c r="F200" s="456"/>
      <c r="G200" s="456"/>
      <c r="H200" s="456"/>
      <c r="I200" s="456"/>
      <c r="J200" s="456"/>
      <c r="K200" s="456"/>
      <c r="L200" s="456"/>
      <c r="M200" s="456"/>
      <c r="N200" s="457"/>
    </row>
    <row r="201" spans="3:14" x14ac:dyDescent="0.2">
      <c r="C201" s="455"/>
      <c r="D201" s="456"/>
      <c r="E201" s="456"/>
      <c r="F201" s="456"/>
      <c r="G201" s="456"/>
      <c r="H201" s="456"/>
      <c r="I201" s="456"/>
      <c r="J201" s="456"/>
      <c r="K201" s="456"/>
      <c r="L201" s="456"/>
      <c r="M201" s="456"/>
      <c r="N201" s="457"/>
    </row>
    <row r="202" spans="3:14" x14ac:dyDescent="0.2">
      <c r="C202" s="455"/>
      <c r="D202" s="456"/>
      <c r="E202" s="456"/>
      <c r="F202" s="456"/>
      <c r="G202" s="456"/>
      <c r="H202" s="456"/>
      <c r="I202" s="456"/>
      <c r="J202" s="456"/>
      <c r="K202" s="456"/>
      <c r="L202" s="456"/>
      <c r="M202" s="456"/>
      <c r="N202" s="457"/>
    </row>
    <row r="203" spans="3:14" x14ac:dyDescent="0.2">
      <c r="C203" s="455"/>
      <c r="D203" s="456"/>
      <c r="E203" s="456"/>
      <c r="F203" s="456"/>
      <c r="G203" s="456"/>
      <c r="H203" s="456"/>
      <c r="I203" s="456"/>
      <c r="J203" s="456"/>
      <c r="K203" s="456"/>
      <c r="L203" s="456"/>
      <c r="M203" s="456"/>
      <c r="N203" s="457"/>
    </row>
    <row r="204" spans="3:14" x14ac:dyDescent="0.2">
      <c r="C204" s="455"/>
      <c r="D204" s="456"/>
      <c r="E204" s="456"/>
      <c r="F204" s="456"/>
      <c r="G204" s="456"/>
      <c r="H204" s="456"/>
      <c r="I204" s="456"/>
      <c r="J204" s="456"/>
      <c r="K204" s="456"/>
      <c r="L204" s="456"/>
      <c r="M204" s="456"/>
      <c r="N204" s="457"/>
    </row>
    <row r="205" spans="3:14" x14ac:dyDescent="0.2">
      <c r="C205" s="455"/>
      <c r="D205" s="456"/>
      <c r="E205" s="456"/>
      <c r="F205" s="456"/>
      <c r="G205" s="456"/>
      <c r="H205" s="456"/>
      <c r="I205" s="456"/>
      <c r="J205" s="456"/>
      <c r="K205" s="456"/>
      <c r="L205" s="456"/>
      <c r="M205" s="456"/>
      <c r="N205" s="457"/>
    </row>
    <row r="206" spans="3:14" x14ac:dyDescent="0.2">
      <c r="C206" s="455"/>
      <c r="D206" s="456"/>
      <c r="E206" s="456"/>
      <c r="F206" s="456"/>
      <c r="G206" s="456"/>
      <c r="H206" s="456"/>
      <c r="I206" s="456"/>
      <c r="J206" s="456"/>
      <c r="K206" s="456"/>
      <c r="L206" s="456"/>
      <c r="M206" s="456"/>
      <c r="N206" s="457"/>
    </row>
    <row r="207" spans="3:14" x14ac:dyDescent="0.2">
      <c r="C207" s="455"/>
      <c r="D207" s="456"/>
      <c r="E207" s="456"/>
      <c r="F207" s="456"/>
      <c r="G207" s="456"/>
      <c r="H207" s="456"/>
      <c r="I207" s="456"/>
      <c r="J207" s="456"/>
      <c r="K207" s="456"/>
      <c r="L207" s="456"/>
      <c r="M207" s="456"/>
      <c r="N207" s="457"/>
    </row>
    <row r="208" spans="3:14" x14ac:dyDescent="0.2">
      <c r="C208" s="455"/>
      <c r="D208" s="456"/>
      <c r="E208" s="456"/>
      <c r="F208" s="456"/>
      <c r="G208" s="456"/>
      <c r="H208" s="456"/>
      <c r="I208" s="456"/>
      <c r="J208" s="456"/>
      <c r="K208" s="456"/>
      <c r="L208" s="456"/>
      <c r="M208" s="456"/>
      <c r="N208" s="457"/>
    </row>
    <row r="209" spans="3:14" x14ac:dyDescent="0.2">
      <c r="C209" s="455"/>
      <c r="D209" s="456"/>
      <c r="E209" s="456"/>
      <c r="F209" s="456"/>
      <c r="G209" s="456"/>
      <c r="H209" s="456"/>
      <c r="I209" s="456"/>
      <c r="J209" s="456"/>
      <c r="K209" s="456"/>
      <c r="L209" s="456"/>
      <c r="M209" s="456"/>
      <c r="N209" s="457"/>
    </row>
    <row r="210" spans="3:14" x14ac:dyDescent="0.2">
      <c r="C210" s="455"/>
      <c r="D210" s="456"/>
      <c r="E210" s="456"/>
      <c r="F210" s="456"/>
      <c r="G210" s="456"/>
      <c r="H210" s="456"/>
      <c r="I210" s="456"/>
      <c r="J210" s="456"/>
      <c r="K210" s="456"/>
      <c r="L210" s="456"/>
      <c r="M210" s="456"/>
      <c r="N210" s="457"/>
    </row>
    <row r="211" spans="3:14" x14ac:dyDescent="0.2">
      <c r="C211" s="455"/>
      <c r="D211" s="456"/>
      <c r="E211" s="456"/>
      <c r="F211" s="456"/>
      <c r="G211" s="456"/>
      <c r="H211" s="456"/>
      <c r="I211" s="456"/>
      <c r="J211" s="456"/>
      <c r="K211" s="456"/>
      <c r="L211" s="456"/>
      <c r="M211" s="456"/>
      <c r="N211" s="457"/>
    </row>
    <row r="212" spans="3:14" x14ac:dyDescent="0.2">
      <c r="C212" s="455"/>
      <c r="D212" s="456"/>
      <c r="E212" s="456"/>
      <c r="F212" s="456"/>
      <c r="G212" s="456"/>
      <c r="H212" s="456"/>
      <c r="I212" s="456"/>
      <c r="J212" s="456"/>
      <c r="K212" s="456"/>
      <c r="L212" s="456"/>
      <c r="M212" s="456"/>
      <c r="N212" s="457"/>
    </row>
    <row r="213" spans="3:14" x14ac:dyDescent="0.2">
      <c r="C213" s="455"/>
      <c r="D213" s="456"/>
      <c r="E213" s="456"/>
      <c r="F213" s="456"/>
      <c r="G213" s="456"/>
      <c r="H213" s="456"/>
      <c r="I213" s="456"/>
      <c r="J213" s="456"/>
      <c r="K213" s="456"/>
      <c r="L213" s="456"/>
      <c r="M213" s="456"/>
      <c r="N213" s="457"/>
    </row>
    <row r="214" spans="3:14" x14ac:dyDescent="0.2">
      <c r="C214" s="455"/>
      <c r="D214" s="456"/>
      <c r="E214" s="456"/>
      <c r="F214" s="456"/>
      <c r="G214" s="456"/>
      <c r="H214" s="456"/>
      <c r="I214" s="456"/>
      <c r="J214" s="456"/>
      <c r="K214" s="456"/>
      <c r="L214" s="456"/>
      <c r="M214" s="456"/>
      <c r="N214" s="457"/>
    </row>
    <row r="215" spans="3:14" x14ac:dyDescent="0.2">
      <c r="C215" s="455"/>
      <c r="D215" s="456"/>
      <c r="E215" s="456"/>
      <c r="F215" s="456"/>
      <c r="G215" s="456"/>
      <c r="H215" s="456"/>
      <c r="I215" s="456"/>
      <c r="J215" s="456"/>
      <c r="K215" s="456"/>
      <c r="L215" s="456"/>
      <c r="M215" s="456"/>
      <c r="N215" s="457"/>
    </row>
    <row r="216" spans="3:14" x14ac:dyDescent="0.2">
      <c r="C216" s="455"/>
      <c r="D216" s="456"/>
      <c r="E216" s="456"/>
      <c r="F216" s="456"/>
      <c r="G216" s="456"/>
      <c r="H216" s="456"/>
      <c r="I216" s="456"/>
      <c r="J216" s="456"/>
      <c r="K216" s="456"/>
      <c r="L216" s="456"/>
      <c r="M216" s="456"/>
      <c r="N216" s="457"/>
    </row>
    <row r="217" spans="3:14" x14ac:dyDescent="0.2">
      <c r="C217" s="455"/>
      <c r="D217" s="456"/>
      <c r="E217" s="456"/>
      <c r="F217" s="456"/>
      <c r="G217" s="456"/>
      <c r="H217" s="456"/>
      <c r="I217" s="456"/>
      <c r="J217" s="456"/>
      <c r="K217" s="456"/>
      <c r="L217" s="456"/>
      <c r="M217" s="456"/>
      <c r="N217" s="457"/>
    </row>
    <row r="218" spans="3:14" x14ac:dyDescent="0.2">
      <c r="C218" s="455"/>
      <c r="D218" s="456"/>
      <c r="E218" s="456"/>
      <c r="F218" s="456"/>
      <c r="G218" s="456"/>
      <c r="H218" s="456"/>
      <c r="I218" s="456"/>
      <c r="J218" s="456"/>
      <c r="K218" s="456"/>
      <c r="L218" s="456"/>
      <c r="M218" s="456"/>
      <c r="N218" s="457"/>
    </row>
    <row r="219" spans="3:14" x14ac:dyDescent="0.2">
      <c r="C219" s="455"/>
      <c r="D219" s="456"/>
      <c r="E219" s="456"/>
      <c r="F219" s="456"/>
      <c r="G219" s="456"/>
      <c r="H219" s="456"/>
      <c r="I219" s="456"/>
      <c r="J219" s="456"/>
      <c r="K219" s="456"/>
      <c r="L219" s="456"/>
      <c r="M219" s="456"/>
      <c r="N219" s="457"/>
    </row>
    <row r="220" spans="3:14" x14ac:dyDescent="0.2">
      <c r="C220" s="455"/>
      <c r="D220" s="456"/>
      <c r="E220" s="456"/>
      <c r="F220" s="456"/>
      <c r="G220" s="456"/>
      <c r="H220" s="456"/>
      <c r="I220" s="456"/>
      <c r="J220" s="456"/>
      <c r="K220" s="456"/>
      <c r="L220" s="456"/>
      <c r="M220" s="456"/>
      <c r="N220" s="457"/>
    </row>
    <row r="221" spans="3:14" x14ac:dyDescent="0.2">
      <c r="C221" s="455"/>
      <c r="D221" s="456"/>
      <c r="E221" s="456"/>
      <c r="F221" s="456"/>
      <c r="G221" s="456"/>
      <c r="H221" s="456"/>
      <c r="I221" s="456"/>
      <c r="J221" s="456"/>
      <c r="K221" s="456"/>
      <c r="L221" s="456"/>
      <c r="M221" s="456"/>
      <c r="N221" s="457"/>
    </row>
    <row r="222" spans="3:14" x14ac:dyDescent="0.2">
      <c r="C222" s="455"/>
      <c r="D222" s="456"/>
      <c r="E222" s="456"/>
      <c r="F222" s="456"/>
      <c r="G222" s="456"/>
      <c r="H222" s="456"/>
      <c r="I222" s="456"/>
      <c r="J222" s="456"/>
      <c r="K222" s="456"/>
      <c r="L222" s="456"/>
      <c r="M222" s="456"/>
      <c r="N222" s="457"/>
    </row>
    <row r="223" spans="3:14" x14ac:dyDescent="0.2">
      <c r="C223" s="458"/>
      <c r="D223" s="459"/>
      <c r="E223" s="459"/>
      <c r="F223" s="459"/>
      <c r="G223" s="459"/>
      <c r="H223" s="459"/>
      <c r="I223" s="459"/>
      <c r="J223" s="459"/>
      <c r="K223" s="459"/>
      <c r="L223" s="459"/>
      <c r="M223" s="459"/>
      <c r="N223" s="460"/>
    </row>
    <row r="224" spans="3:14" x14ac:dyDescent="0.2">
      <c r="H224" s="148"/>
    </row>
    <row r="225" spans="3:14" x14ac:dyDescent="0.2">
      <c r="H225" s="148"/>
    </row>
    <row r="226" spans="3:14" x14ac:dyDescent="0.2">
      <c r="C226" s="452" t="s">
        <v>318</v>
      </c>
      <c r="D226" s="453"/>
      <c r="E226" s="453"/>
      <c r="F226" s="453"/>
      <c r="G226" s="453"/>
      <c r="H226" s="453"/>
      <c r="I226" s="453"/>
      <c r="J226" s="453"/>
      <c r="K226" s="453"/>
      <c r="L226" s="453"/>
      <c r="M226" s="453"/>
      <c r="N226" s="454"/>
    </row>
    <row r="227" spans="3:14" x14ac:dyDescent="0.2">
      <c r="C227" s="455"/>
      <c r="D227" s="456"/>
      <c r="E227" s="456"/>
      <c r="F227" s="456"/>
      <c r="G227" s="456"/>
      <c r="H227" s="456"/>
      <c r="I227" s="456"/>
      <c r="J227" s="456"/>
      <c r="K227" s="456"/>
      <c r="L227" s="456"/>
      <c r="M227" s="456"/>
      <c r="N227" s="457"/>
    </row>
    <row r="228" spans="3:14" x14ac:dyDescent="0.2">
      <c r="C228" s="455"/>
      <c r="D228" s="456"/>
      <c r="E228" s="456"/>
      <c r="F228" s="456"/>
      <c r="G228" s="456"/>
      <c r="H228" s="456"/>
      <c r="I228" s="456"/>
      <c r="J228" s="456"/>
      <c r="K228" s="456"/>
      <c r="L228" s="456"/>
      <c r="M228" s="456"/>
      <c r="N228" s="457"/>
    </row>
    <row r="229" spans="3:14" x14ac:dyDescent="0.2">
      <c r="C229" s="455"/>
      <c r="D229" s="456"/>
      <c r="E229" s="456"/>
      <c r="F229" s="456"/>
      <c r="G229" s="456"/>
      <c r="H229" s="456"/>
      <c r="I229" s="456"/>
      <c r="J229" s="456"/>
      <c r="K229" s="456"/>
      <c r="L229" s="456"/>
      <c r="M229" s="456"/>
      <c r="N229" s="457"/>
    </row>
    <row r="230" spans="3:14" x14ac:dyDescent="0.2">
      <c r="C230" s="455"/>
      <c r="D230" s="456"/>
      <c r="E230" s="456"/>
      <c r="F230" s="456"/>
      <c r="G230" s="456"/>
      <c r="H230" s="456"/>
      <c r="I230" s="456"/>
      <c r="J230" s="456"/>
      <c r="K230" s="456"/>
      <c r="L230" s="456"/>
      <c r="M230" s="456"/>
      <c r="N230" s="457"/>
    </row>
    <row r="231" spans="3:14" x14ac:dyDescent="0.2">
      <c r="C231" s="455"/>
      <c r="D231" s="456"/>
      <c r="E231" s="456"/>
      <c r="F231" s="456"/>
      <c r="G231" s="456"/>
      <c r="H231" s="456"/>
      <c r="I231" s="456"/>
      <c r="J231" s="456"/>
      <c r="K231" s="456"/>
      <c r="L231" s="456"/>
      <c r="M231" s="456"/>
      <c r="N231" s="457"/>
    </row>
    <row r="232" spans="3:14" x14ac:dyDescent="0.2">
      <c r="C232" s="455"/>
      <c r="D232" s="456"/>
      <c r="E232" s="456"/>
      <c r="F232" s="456"/>
      <c r="G232" s="456"/>
      <c r="H232" s="456"/>
      <c r="I232" s="456"/>
      <c r="J232" s="456"/>
      <c r="K232" s="456"/>
      <c r="L232" s="456"/>
      <c r="M232" s="456"/>
      <c r="N232" s="457"/>
    </row>
    <row r="233" spans="3:14" x14ac:dyDescent="0.2">
      <c r="C233" s="455"/>
      <c r="D233" s="456"/>
      <c r="E233" s="456"/>
      <c r="F233" s="456"/>
      <c r="G233" s="456"/>
      <c r="H233" s="456"/>
      <c r="I233" s="456"/>
      <c r="J233" s="456"/>
      <c r="K233" s="456"/>
      <c r="L233" s="456"/>
      <c r="M233" s="456"/>
      <c r="N233" s="457"/>
    </row>
    <row r="234" spans="3:14" x14ac:dyDescent="0.2">
      <c r="C234" s="455"/>
      <c r="D234" s="456"/>
      <c r="E234" s="456"/>
      <c r="F234" s="456"/>
      <c r="G234" s="456"/>
      <c r="H234" s="456"/>
      <c r="I234" s="456"/>
      <c r="J234" s="456"/>
      <c r="K234" s="456"/>
      <c r="L234" s="456"/>
      <c r="M234" s="456"/>
      <c r="N234" s="457"/>
    </row>
    <row r="235" spans="3:14" x14ac:dyDescent="0.2">
      <c r="C235" s="455"/>
      <c r="D235" s="456"/>
      <c r="E235" s="456"/>
      <c r="F235" s="456"/>
      <c r="G235" s="456"/>
      <c r="H235" s="456"/>
      <c r="I235" s="456"/>
      <c r="J235" s="456"/>
      <c r="K235" s="456"/>
      <c r="L235" s="456"/>
      <c r="M235" s="456"/>
      <c r="N235" s="457"/>
    </row>
    <row r="236" spans="3:14" x14ac:dyDescent="0.2">
      <c r="C236" s="455"/>
      <c r="D236" s="456"/>
      <c r="E236" s="456"/>
      <c r="F236" s="456"/>
      <c r="G236" s="456"/>
      <c r="H236" s="456"/>
      <c r="I236" s="456"/>
      <c r="J236" s="456"/>
      <c r="K236" s="456"/>
      <c r="L236" s="456"/>
      <c r="M236" s="456"/>
      <c r="N236" s="457"/>
    </row>
    <row r="237" spans="3:14" x14ac:dyDescent="0.2">
      <c r="C237" s="455"/>
      <c r="D237" s="456"/>
      <c r="E237" s="456"/>
      <c r="F237" s="456"/>
      <c r="G237" s="456"/>
      <c r="H237" s="456"/>
      <c r="I237" s="456"/>
      <c r="J237" s="456"/>
      <c r="K237" s="456"/>
      <c r="L237" s="456"/>
      <c r="M237" s="456"/>
      <c r="N237" s="457"/>
    </row>
    <row r="238" spans="3:14" x14ac:dyDescent="0.2">
      <c r="C238" s="455"/>
      <c r="D238" s="456"/>
      <c r="E238" s="456"/>
      <c r="F238" s="456"/>
      <c r="G238" s="456"/>
      <c r="H238" s="456"/>
      <c r="I238" s="456"/>
      <c r="J238" s="456"/>
      <c r="K238" s="456"/>
      <c r="L238" s="456"/>
      <c r="M238" s="456"/>
      <c r="N238" s="457"/>
    </row>
    <row r="239" spans="3:14" x14ac:dyDescent="0.2">
      <c r="C239" s="455"/>
      <c r="D239" s="456"/>
      <c r="E239" s="456"/>
      <c r="F239" s="456"/>
      <c r="G239" s="456"/>
      <c r="H239" s="456"/>
      <c r="I239" s="456"/>
      <c r="J239" s="456"/>
      <c r="K239" s="456"/>
      <c r="L239" s="456"/>
      <c r="M239" s="456"/>
      <c r="N239" s="457"/>
    </row>
    <row r="240" spans="3:14" x14ac:dyDescent="0.2">
      <c r="C240" s="455"/>
      <c r="D240" s="456"/>
      <c r="E240" s="456"/>
      <c r="F240" s="456"/>
      <c r="G240" s="456"/>
      <c r="H240" s="456"/>
      <c r="I240" s="456"/>
      <c r="J240" s="456"/>
      <c r="K240" s="456"/>
      <c r="L240" s="456"/>
      <c r="M240" s="456"/>
      <c r="N240" s="457"/>
    </row>
    <row r="241" spans="3:14" x14ac:dyDescent="0.2">
      <c r="C241" s="455"/>
      <c r="D241" s="456"/>
      <c r="E241" s="456"/>
      <c r="F241" s="456"/>
      <c r="G241" s="456"/>
      <c r="H241" s="456"/>
      <c r="I241" s="456"/>
      <c r="J241" s="456"/>
      <c r="K241" s="456"/>
      <c r="L241" s="456"/>
      <c r="M241" s="456"/>
      <c r="N241" s="457"/>
    </row>
    <row r="242" spans="3:14" x14ac:dyDescent="0.2">
      <c r="C242" s="455"/>
      <c r="D242" s="456"/>
      <c r="E242" s="456"/>
      <c r="F242" s="456"/>
      <c r="G242" s="456"/>
      <c r="H242" s="456"/>
      <c r="I242" s="456"/>
      <c r="J242" s="456"/>
      <c r="K242" s="456"/>
      <c r="L242" s="456"/>
      <c r="M242" s="456"/>
      <c r="N242" s="457"/>
    </row>
    <row r="243" spans="3:14" x14ac:dyDescent="0.2">
      <c r="C243" s="455"/>
      <c r="D243" s="456"/>
      <c r="E243" s="456"/>
      <c r="F243" s="456"/>
      <c r="G243" s="456"/>
      <c r="H243" s="456"/>
      <c r="I243" s="456"/>
      <c r="J243" s="456"/>
      <c r="K243" s="456"/>
      <c r="L243" s="456"/>
      <c r="M243" s="456"/>
      <c r="N243" s="457"/>
    </row>
    <row r="244" spans="3:14" x14ac:dyDescent="0.2">
      <c r="C244" s="455"/>
      <c r="D244" s="456"/>
      <c r="E244" s="456"/>
      <c r="F244" s="456"/>
      <c r="G244" s="456"/>
      <c r="H244" s="456"/>
      <c r="I244" s="456"/>
      <c r="J244" s="456"/>
      <c r="K244" s="456"/>
      <c r="L244" s="456"/>
      <c r="M244" s="456"/>
      <c r="N244" s="457"/>
    </row>
    <row r="245" spans="3:14" x14ac:dyDescent="0.2">
      <c r="C245" s="455"/>
      <c r="D245" s="456"/>
      <c r="E245" s="456"/>
      <c r="F245" s="456"/>
      <c r="G245" s="456"/>
      <c r="H245" s="456"/>
      <c r="I245" s="456"/>
      <c r="J245" s="456"/>
      <c r="K245" s="456"/>
      <c r="L245" s="456"/>
      <c r="M245" s="456"/>
      <c r="N245" s="457"/>
    </row>
    <row r="246" spans="3:14" x14ac:dyDescent="0.2">
      <c r="C246" s="455"/>
      <c r="D246" s="456"/>
      <c r="E246" s="456"/>
      <c r="F246" s="456"/>
      <c r="G246" s="456"/>
      <c r="H246" s="456"/>
      <c r="I246" s="456"/>
      <c r="J246" s="456"/>
      <c r="K246" s="456"/>
      <c r="L246" s="456"/>
      <c r="M246" s="456"/>
      <c r="N246" s="457"/>
    </row>
    <row r="247" spans="3:14" x14ac:dyDescent="0.2">
      <c r="C247" s="458"/>
      <c r="D247" s="459"/>
      <c r="E247" s="459"/>
      <c r="F247" s="459"/>
      <c r="G247" s="459"/>
      <c r="H247" s="459"/>
      <c r="I247" s="459"/>
      <c r="J247" s="459"/>
      <c r="K247" s="459"/>
      <c r="L247" s="459"/>
      <c r="M247" s="459"/>
      <c r="N247" s="460"/>
    </row>
    <row r="248" spans="3:14" x14ac:dyDescent="0.2">
      <c r="H248" s="148"/>
    </row>
    <row r="249" spans="3:14" x14ac:dyDescent="0.2">
      <c r="H249" s="148"/>
    </row>
    <row r="250" spans="3:14" ht="12.75" customHeight="1" x14ac:dyDescent="0.2">
      <c r="C250" s="452" t="s">
        <v>379</v>
      </c>
      <c r="D250" s="461"/>
      <c r="E250" s="461"/>
      <c r="F250" s="461"/>
      <c r="G250" s="461"/>
      <c r="H250" s="461"/>
      <c r="I250" s="461"/>
      <c r="J250" s="461"/>
      <c r="K250" s="461"/>
      <c r="L250" s="461"/>
      <c r="M250" s="461"/>
      <c r="N250" s="462"/>
    </row>
    <row r="251" spans="3:14" x14ac:dyDescent="0.2">
      <c r="C251" s="463"/>
      <c r="D251" s="464"/>
      <c r="E251" s="464"/>
      <c r="F251" s="464"/>
      <c r="G251" s="464"/>
      <c r="H251" s="464"/>
      <c r="I251" s="464"/>
      <c r="J251" s="464"/>
      <c r="K251" s="464"/>
      <c r="L251" s="464"/>
      <c r="M251" s="464"/>
      <c r="N251" s="465"/>
    </row>
    <row r="252" spans="3:14" x14ac:dyDescent="0.2">
      <c r="C252" s="463"/>
      <c r="D252" s="464"/>
      <c r="E252" s="464"/>
      <c r="F252" s="464"/>
      <c r="G252" s="464"/>
      <c r="H252" s="464"/>
      <c r="I252" s="464"/>
      <c r="J252" s="464"/>
      <c r="K252" s="464"/>
      <c r="L252" s="464"/>
      <c r="M252" s="464"/>
      <c r="N252" s="465"/>
    </row>
    <row r="253" spans="3:14" x14ac:dyDescent="0.2">
      <c r="C253" s="463"/>
      <c r="D253" s="464"/>
      <c r="E253" s="464"/>
      <c r="F253" s="464"/>
      <c r="G253" s="464"/>
      <c r="H253" s="464"/>
      <c r="I253" s="464"/>
      <c r="J253" s="464"/>
      <c r="K253" s="464"/>
      <c r="L253" s="464"/>
      <c r="M253" s="464"/>
      <c r="N253" s="465"/>
    </row>
    <row r="254" spans="3:14" x14ac:dyDescent="0.2">
      <c r="C254" s="463"/>
      <c r="D254" s="464"/>
      <c r="E254" s="464"/>
      <c r="F254" s="464"/>
      <c r="G254" s="464"/>
      <c r="H254" s="464"/>
      <c r="I254" s="464"/>
      <c r="J254" s="464"/>
      <c r="K254" s="464"/>
      <c r="L254" s="464"/>
      <c r="M254" s="464"/>
      <c r="N254" s="465"/>
    </row>
    <row r="255" spans="3:14" x14ac:dyDescent="0.2">
      <c r="C255" s="463"/>
      <c r="D255" s="464"/>
      <c r="E255" s="464"/>
      <c r="F255" s="464"/>
      <c r="G255" s="464"/>
      <c r="H255" s="464"/>
      <c r="I255" s="464"/>
      <c r="J255" s="464"/>
      <c r="K255" s="464"/>
      <c r="L255" s="464"/>
      <c r="M255" s="464"/>
      <c r="N255" s="465"/>
    </row>
    <row r="256" spans="3:14" x14ac:dyDescent="0.2">
      <c r="C256" s="463"/>
      <c r="D256" s="464"/>
      <c r="E256" s="464"/>
      <c r="F256" s="464"/>
      <c r="G256" s="464"/>
      <c r="H256" s="464"/>
      <c r="I256" s="464"/>
      <c r="J256" s="464"/>
      <c r="K256" s="464"/>
      <c r="L256" s="464"/>
      <c r="M256" s="464"/>
      <c r="N256" s="465"/>
    </row>
    <row r="257" spans="2:26" x14ac:dyDescent="0.2">
      <c r="C257" s="463"/>
      <c r="D257" s="464"/>
      <c r="E257" s="464"/>
      <c r="F257" s="464"/>
      <c r="G257" s="464"/>
      <c r="H257" s="464"/>
      <c r="I257" s="464"/>
      <c r="J257" s="464"/>
      <c r="K257" s="464"/>
      <c r="L257" s="464"/>
      <c r="M257" s="464"/>
      <c r="N257" s="465"/>
    </row>
    <row r="258" spans="2:26" x14ac:dyDescent="0.2">
      <c r="C258" s="463"/>
      <c r="D258" s="464"/>
      <c r="E258" s="464"/>
      <c r="F258" s="464"/>
      <c r="G258" s="464"/>
      <c r="H258" s="464"/>
      <c r="I258" s="464"/>
      <c r="J258" s="464"/>
      <c r="K258" s="464"/>
      <c r="L258" s="464"/>
      <c r="M258" s="464"/>
      <c r="N258" s="465"/>
    </row>
    <row r="259" spans="2:26" x14ac:dyDescent="0.2">
      <c r="C259" s="463"/>
      <c r="D259" s="464"/>
      <c r="E259" s="464"/>
      <c r="F259" s="464"/>
      <c r="G259" s="464"/>
      <c r="H259" s="464"/>
      <c r="I259" s="464"/>
      <c r="J259" s="464"/>
      <c r="K259" s="464"/>
      <c r="L259" s="464"/>
      <c r="M259" s="464"/>
      <c r="N259" s="465"/>
    </row>
    <row r="260" spans="2:26" x14ac:dyDescent="0.2">
      <c r="C260" s="463"/>
      <c r="D260" s="464"/>
      <c r="E260" s="464"/>
      <c r="F260" s="464"/>
      <c r="G260" s="464"/>
      <c r="H260" s="464"/>
      <c r="I260" s="464"/>
      <c r="J260" s="464"/>
      <c r="K260" s="464"/>
      <c r="L260" s="464"/>
      <c r="M260" s="464"/>
      <c r="N260" s="465"/>
    </row>
    <row r="261" spans="2:26" x14ac:dyDescent="0.2">
      <c r="C261" s="463"/>
      <c r="D261" s="464"/>
      <c r="E261" s="464"/>
      <c r="F261" s="464"/>
      <c r="G261" s="464"/>
      <c r="H261" s="464"/>
      <c r="I261" s="464"/>
      <c r="J261" s="464"/>
      <c r="K261" s="464"/>
      <c r="L261" s="464"/>
      <c r="M261" s="464"/>
      <c r="N261" s="465"/>
    </row>
    <row r="262" spans="2:26" x14ac:dyDescent="0.2">
      <c r="C262" s="463"/>
      <c r="D262" s="464"/>
      <c r="E262" s="464"/>
      <c r="F262" s="464"/>
      <c r="G262" s="464"/>
      <c r="H262" s="464"/>
      <c r="I262" s="464"/>
      <c r="J262" s="464"/>
      <c r="K262" s="464"/>
      <c r="L262" s="464"/>
      <c r="M262" s="464"/>
      <c r="N262" s="465"/>
    </row>
    <row r="263" spans="2:26" x14ac:dyDescent="0.2">
      <c r="C263" s="463"/>
      <c r="D263" s="464"/>
      <c r="E263" s="464"/>
      <c r="F263" s="464"/>
      <c r="G263" s="464"/>
      <c r="H263" s="464"/>
      <c r="I263" s="464"/>
      <c r="J263" s="464"/>
      <c r="K263" s="464"/>
      <c r="L263" s="464"/>
      <c r="M263" s="464"/>
      <c r="N263" s="465"/>
    </row>
    <row r="264" spans="2:26" x14ac:dyDescent="0.2">
      <c r="C264" s="463"/>
      <c r="D264" s="464"/>
      <c r="E264" s="464"/>
      <c r="F264" s="464"/>
      <c r="G264" s="464"/>
      <c r="H264" s="464"/>
      <c r="I264" s="464"/>
      <c r="J264" s="464"/>
      <c r="K264" s="464"/>
      <c r="L264" s="464"/>
      <c r="M264" s="464"/>
      <c r="N264" s="465"/>
    </row>
    <row r="265" spans="2:26" x14ac:dyDescent="0.2">
      <c r="C265" s="463"/>
      <c r="D265" s="464"/>
      <c r="E265" s="464"/>
      <c r="F265" s="464"/>
      <c r="G265" s="464"/>
      <c r="H265" s="464"/>
      <c r="I265" s="464"/>
      <c r="J265" s="464"/>
      <c r="K265" s="464"/>
      <c r="L265" s="464"/>
      <c r="M265" s="464"/>
      <c r="N265" s="465"/>
    </row>
    <row r="266" spans="2:26" x14ac:dyDescent="0.2">
      <c r="C266" s="463"/>
      <c r="D266" s="464"/>
      <c r="E266" s="464"/>
      <c r="F266" s="464"/>
      <c r="G266" s="464"/>
      <c r="H266" s="464"/>
      <c r="I266" s="464"/>
      <c r="J266" s="464"/>
      <c r="K266" s="464"/>
      <c r="L266" s="464"/>
      <c r="M266" s="464"/>
      <c r="N266" s="465"/>
    </row>
    <row r="267" spans="2:26" x14ac:dyDescent="0.2">
      <c r="C267" s="463"/>
      <c r="D267" s="464"/>
      <c r="E267" s="464"/>
      <c r="F267" s="464"/>
      <c r="G267" s="464"/>
      <c r="H267" s="464"/>
      <c r="I267" s="464"/>
      <c r="J267" s="464"/>
      <c r="K267" s="464"/>
      <c r="L267" s="464"/>
      <c r="M267" s="464"/>
      <c r="N267" s="465"/>
    </row>
    <row r="268" spans="2:26" x14ac:dyDescent="0.2">
      <c r="C268" s="463"/>
      <c r="D268" s="464"/>
      <c r="E268" s="464"/>
      <c r="F268" s="464"/>
      <c r="G268" s="464"/>
      <c r="H268" s="464"/>
      <c r="I268" s="464"/>
      <c r="J268" s="464"/>
      <c r="K268" s="464"/>
      <c r="L268" s="464"/>
      <c r="M268" s="464"/>
      <c r="N268" s="465"/>
    </row>
    <row r="269" spans="2:26" x14ac:dyDescent="0.2">
      <c r="C269" s="463"/>
      <c r="D269" s="464"/>
      <c r="E269" s="464"/>
      <c r="F269" s="464"/>
      <c r="G269" s="464"/>
      <c r="H269" s="464"/>
      <c r="I269" s="464"/>
      <c r="J269" s="464"/>
      <c r="K269" s="464"/>
      <c r="L269" s="464"/>
      <c r="M269" s="464"/>
      <c r="N269" s="465"/>
    </row>
    <row r="270" spans="2:26" x14ac:dyDescent="0.2">
      <c r="C270" s="463"/>
      <c r="D270" s="464"/>
      <c r="E270" s="464"/>
      <c r="F270" s="464"/>
      <c r="G270" s="464"/>
      <c r="H270" s="464"/>
      <c r="I270" s="464"/>
      <c r="J270" s="464"/>
      <c r="K270" s="464"/>
      <c r="L270" s="464"/>
      <c r="M270" s="464"/>
      <c r="N270" s="465"/>
    </row>
    <row r="271" spans="2:26" x14ac:dyDescent="0.2">
      <c r="B271" s="156"/>
      <c r="C271" s="463"/>
      <c r="D271" s="464"/>
      <c r="E271" s="464"/>
      <c r="F271" s="464"/>
      <c r="G271" s="464"/>
      <c r="H271" s="464"/>
      <c r="I271" s="464"/>
      <c r="J271" s="464"/>
      <c r="K271" s="464"/>
      <c r="L271" s="464"/>
      <c r="M271" s="464"/>
      <c r="N271" s="465"/>
      <c r="O271" s="156"/>
      <c r="P271" s="156"/>
      <c r="Q271" s="156"/>
      <c r="R271" s="156"/>
      <c r="S271" s="156"/>
      <c r="T271" s="156"/>
      <c r="U271" s="156"/>
      <c r="V271" s="156"/>
      <c r="W271" s="156"/>
      <c r="X271" s="156"/>
      <c r="Y271" s="156"/>
      <c r="Z271" s="156"/>
    </row>
    <row r="272" spans="2:26" x14ac:dyDescent="0.2">
      <c r="C272" s="463"/>
      <c r="D272" s="464"/>
      <c r="E272" s="464"/>
      <c r="F272" s="464"/>
      <c r="G272" s="464"/>
      <c r="H272" s="464"/>
      <c r="I272" s="464"/>
      <c r="J272" s="464"/>
      <c r="K272" s="464"/>
      <c r="L272" s="464"/>
      <c r="M272" s="464"/>
      <c r="N272" s="465"/>
    </row>
    <row r="273" spans="3:14" x14ac:dyDescent="0.2">
      <c r="C273" s="463"/>
      <c r="D273" s="464"/>
      <c r="E273" s="464"/>
      <c r="F273" s="464"/>
      <c r="G273" s="464"/>
      <c r="H273" s="464"/>
      <c r="I273" s="464"/>
      <c r="J273" s="464"/>
      <c r="K273" s="464"/>
      <c r="L273" s="464"/>
      <c r="M273" s="464"/>
      <c r="N273" s="465"/>
    </row>
    <row r="274" spans="3:14" x14ac:dyDescent="0.2">
      <c r="C274" s="463"/>
      <c r="D274" s="464"/>
      <c r="E274" s="464"/>
      <c r="F274" s="464"/>
      <c r="G274" s="464"/>
      <c r="H274" s="464"/>
      <c r="I274" s="464"/>
      <c r="J274" s="464"/>
      <c r="K274" s="464"/>
      <c r="L274" s="464"/>
      <c r="M274" s="464"/>
      <c r="N274" s="465"/>
    </row>
    <row r="275" spans="3:14" x14ac:dyDescent="0.2">
      <c r="C275" s="463"/>
      <c r="D275" s="464"/>
      <c r="E275" s="464"/>
      <c r="F275" s="464"/>
      <c r="G275" s="464"/>
      <c r="H275" s="464"/>
      <c r="I275" s="464"/>
      <c r="J275" s="464"/>
      <c r="K275" s="464"/>
      <c r="L275" s="464"/>
      <c r="M275" s="464"/>
      <c r="N275" s="465"/>
    </row>
    <row r="276" spans="3:14" x14ac:dyDescent="0.2">
      <c r="C276" s="463"/>
      <c r="D276" s="464"/>
      <c r="E276" s="464"/>
      <c r="F276" s="464"/>
      <c r="G276" s="464"/>
      <c r="H276" s="464"/>
      <c r="I276" s="464"/>
      <c r="J276" s="464"/>
      <c r="K276" s="464"/>
      <c r="L276" s="464"/>
      <c r="M276" s="464"/>
      <c r="N276" s="465"/>
    </row>
    <row r="277" spans="3:14" x14ac:dyDescent="0.2">
      <c r="C277" s="463"/>
      <c r="D277" s="464"/>
      <c r="E277" s="464"/>
      <c r="F277" s="464"/>
      <c r="G277" s="464"/>
      <c r="H277" s="464"/>
      <c r="I277" s="464"/>
      <c r="J277" s="464"/>
      <c r="K277" s="464"/>
      <c r="L277" s="464"/>
      <c r="M277" s="464"/>
      <c r="N277" s="465"/>
    </row>
    <row r="278" spans="3:14" x14ac:dyDescent="0.2">
      <c r="C278" s="463"/>
      <c r="D278" s="464"/>
      <c r="E278" s="464"/>
      <c r="F278" s="464"/>
      <c r="G278" s="464"/>
      <c r="H278" s="464"/>
      <c r="I278" s="464"/>
      <c r="J278" s="464"/>
      <c r="K278" s="464"/>
      <c r="L278" s="464"/>
      <c r="M278" s="464"/>
      <c r="N278" s="465"/>
    </row>
    <row r="279" spans="3:14" x14ac:dyDescent="0.2">
      <c r="C279" s="463"/>
      <c r="D279" s="464"/>
      <c r="E279" s="464"/>
      <c r="F279" s="464"/>
      <c r="G279" s="464"/>
      <c r="H279" s="464"/>
      <c r="I279" s="464"/>
      <c r="J279" s="464"/>
      <c r="K279" s="464"/>
      <c r="L279" s="464"/>
      <c r="M279" s="464"/>
      <c r="N279" s="465"/>
    </row>
    <row r="280" spans="3:14" x14ac:dyDescent="0.2">
      <c r="C280" s="463"/>
      <c r="D280" s="464"/>
      <c r="E280" s="464"/>
      <c r="F280" s="464"/>
      <c r="G280" s="464"/>
      <c r="H280" s="464"/>
      <c r="I280" s="464"/>
      <c r="J280" s="464"/>
      <c r="K280" s="464"/>
      <c r="L280" s="464"/>
      <c r="M280" s="464"/>
      <c r="N280" s="465"/>
    </row>
    <row r="281" spans="3:14" x14ac:dyDescent="0.2">
      <c r="C281" s="463"/>
      <c r="D281" s="464"/>
      <c r="E281" s="464"/>
      <c r="F281" s="464"/>
      <c r="G281" s="464"/>
      <c r="H281" s="464"/>
      <c r="I281" s="464"/>
      <c r="J281" s="464"/>
      <c r="K281" s="464"/>
      <c r="L281" s="464"/>
      <c r="M281" s="464"/>
      <c r="N281" s="465"/>
    </row>
    <row r="282" spans="3:14" x14ac:dyDescent="0.2">
      <c r="C282" s="463"/>
      <c r="D282" s="464"/>
      <c r="E282" s="464"/>
      <c r="F282" s="464"/>
      <c r="G282" s="464"/>
      <c r="H282" s="464"/>
      <c r="I282" s="464"/>
      <c r="J282" s="464"/>
      <c r="K282" s="464"/>
      <c r="L282" s="464"/>
      <c r="M282" s="464"/>
      <c r="N282" s="465"/>
    </row>
    <row r="283" spans="3:14" x14ac:dyDescent="0.2">
      <c r="C283" s="463"/>
      <c r="D283" s="464"/>
      <c r="E283" s="464"/>
      <c r="F283" s="464"/>
      <c r="G283" s="464"/>
      <c r="H283" s="464"/>
      <c r="I283" s="464"/>
      <c r="J283" s="464"/>
      <c r="K283" s="464"/>
      <c r="L283" s="464"/>
      <c r="M283" s="464"/>
      <c r="N283" s="465"/>
    </row>
    <row r="284" spans="3:14" x14ac:dyDescent="0.2">
      <c r="C284" s="463"/>
      <c r="D284" s="464"/>
      <c r="E284" s="464"/>
      <c r="F284" s="464"/>
      <c r="G284" s="464"/>
      <c r="H284" s="464"/>
      <c r="I284" s="464"/>
      <c r="J284" s="464"/>
      <c r="K284" s="464"/>
      <c r="L284" s="464"/>
      <c r="M284" s="464"/>
      <c r="N284" s="465"/>
    </row>
    <row r="285" spans="3:14" x14ac:dyDescent="0.2">
      <c r="C285" s="463"/>
      <c r="D285" s="464"/>
      <c r="E285" s="464"/>
      <c r="F285" s="464"/>
      <c r="G285" s="464"/>
      <c r="H285" s="464"/>
      <c r="I285" s="464"/>
      <c r="J285" s="464"/>
      <c r="K285" s="464"/>
      <c r="L285" s="464"/>
      <c r="M285" s="464"/>
      <c r="N285" s="465"/>
    </row>
    <row r="286" spans="3:14" x14ac:dyDescent="0.2">
      <c r="C286" s="463"/>
      <c r="D286" s="464"/>
      <c r="E286" s="464"/>
      <c r="F286" s="464"/>
      <c r="G286" s="464"/>
      <c r="H286" s="464"/>
      <c r="I286" s="464"/>
      <c r="J286" s="464"/>
      <c r="K286" s="464"/>
      <c r="L286" s="464"/>
      <c r="M286" s="464"/>
      <c r="N286" s="465"/>
    </row>
    <row r="287" spans="3:14" x14ac:dyDescent="0.2">
      <c r="C287" s="463"/>
      <c r="D287" s="464"/>
      <c r="E287" s="464"/>
      <c r="F287" s="464"/>
      <c r="G287" s="464"/>
      <c r="H287" s="464"/>
      <c r="I287" s="464"/>
      <c r="J287" s="464"/>
      <c r="K287" s="464"/>
      <c r="L287" s="464"/>
      <c r="M287" s="464"/>
      <c r="N287" s="465"/>
    </row>
    <row r="288" spans="3:14" x14ac:dyDescent="0.2">
      <c r="C288" s="463"/>
      <c r="D288" s="464"/>
      <c r="E288" s="464"/>
      <c r="F288" s="464"/>
      <c r="G288" s="464"/>
      <c r="H288" s="464"/>
      <c r="I288" s="464"/>
      <c r="J288" s="464"/>
      <c r="K288" s="464"/>
      <c r="L288" s="464"/>
      <c r="M288" s="464"/>
      <c r="N288" s="465"/>
    </row>
    <row r="289" spans="2:26" x14ac:dyDescent="0.2">
      <c r="C289" s="463"/>
      <c r="D289" s="464"/>
      <c r="E289" s="464"/>
      <c r="F289" s="464"/>
      <c r="G289" s="464"/>
      <c r="H289" s="464"/>
      <c r="I289" s="464"/>
      <c r="J289" s="464"/>
      <c r="K289" s="464"/>
      <c r="L289" s="464"/>
      <c r="M289" s="464"/>
      <c r="N289" s="465"/>
    </row>
    <row r="290" spans="2:26" x14ac:dyDescent="0.2">
      <c r="C290" s="463"/>
      <c r="D290" s="464"/>
      <c r="E290" s="464"/>
      <c r="F290" s="464"/>
      <c r="G290" s="464"/>
      <c r="H290" s="464"/>
      <c r="I290" s="464"/>
      <c r="J290" s="464"/>
      <c r="K290" s="464"/>
      <c r="L290" s="464"/>
      <c r="M290" s="464"/>
      <c r="N290" s="465"/>
    </row>
    <row r="291" spans="2:26" x14ac:dyDescent="0.2">
      <c r="C291" s="463"/>
      <c r="D291" s="464"/>
      <c r="E291" s="464"/>
      <c r="F291" s="464"/>
      <c r="G291" s="464"/>
      <c r="H291" s="464"/>
      <c r="I291" s="464"/>
      <c r="J291" s="464"/>
      <c r="K291" s="464"/>
      <c r="L291" s="464"/>
      <c r="M291" s="464"/>
      <c r="N291" s="465"/>
    </row>
    <row r="292" spans="2:26" x14ac:dyDescent="0.2">
      <c r="C292" s="463"/>
      <c r="D292" s="464"/>
      <c r="E292" s="464"/>
      <c r="F292" s="464"/>
      <c r="G292" s="464"/>
      <c r="H292" s="464"/>
      <c r="I292" s="464"/>
      <c r="J292" s="464"/>
      <c r="K292" s="464"/>
      <c r="L292" s="464"/>
      <c r="M292" s="464"/>
      <c r="N292" s="465"/>
    </row>
    <row r="293" spans="2:26" x14ac:dyDescent="0.2">
      <c r="C293" s="463"/>
      <c r="D293" s="464"/>
      <c r="E293" s="464"/>
      <c r="F293" s="464"/>
      <c r="G293" s="464"/>
      <c r="H293" s="464"/>
      <c r="I293" s="464"/>
      <c r="J293" s="464"/>
      <c r="K293" s="464"/>
      <c r="L293" s="464"/>
      <c r="M293" s="464"/>
      <c r="N293" s="465"/>
    </row>
    <row r="294" spans="2:26" x14ac:dyDescent="0.2">
      <c r="C294" s="463"/>
      <c r="D294" s="464"/>
      <c r="E294" s="464"/>
      <c r="F294" s="464"/>
      <c r="G294" s="464"/>
      <c r="H294" s="464"/>
      <c r="I294" s="464"/>
      <c r="J294" s="464"/>
      <c r="K294" s="464"/>
      <c r="L294" s="464"/>
      <c r="M294" s="464"/>
      <c r="N294" s="465"/>
    </row>
    <row r="295" spans="2:26" x14ac:dyDescent="0.2">
      <c r="C295" s="463"/>
      <c r="D295" s="464"/>
      <c r="E295" s="464"/>
      <c r="F295" s="464"/>
      <c r="G295" s="464"/>
      <c r="H295" s="464"/>
      <c r="I295" s="464"/>
      <c r="J295" s="464"/>
      <c r="K295" s="464"/>
      <c r="L295" s="464"/>
      <c r="M295" s="464"/>
      <c r="N295" s="465"/>
    </row>
    <row r="296" spans="2:26" x14ac:dyDescent="0.2">
      <c r="C296" s="463"/>
      <c r="D296" s="464"/>
      <c r="E296" s="464"/>
      <c r="F296" s="464"/>
      <c r="G296" s="464"/>
      <c r="H296" s="464"/>
      <c r="I296" s="464"/>
      <c r="J296" s="464"/>
      <c r="K296" s="464"/>
      <c r="L296" s="464"/>
      <c r="M296" s="464"/>
      <c r="N296" s="465"/>
    </row>
    <row r="297" spans="2:26" x14ac:dyDescent="0.2">
      <c r="C297" s="463"/>
      <c r="D297" s="464"/>
      <c r="E297" s="464"/>
      <c r="F297" s="464"/>
      <c r="G297" s="464"/>
      <c r="H297" s="464"/>
      <c r="I297" s="464"/>
      <c r="J297" s="464"/>
      <c r="K297" s="464"/>
      <c r="L297" s="464"/>
      <c r="M297" s="464"/>
      <c r="N297" s="465"/>
    </row>
    <row r="298" spans="2:26" x14ac:dyDescent="0.2">
      <c r="C298" s="463"/>
      <c r="D298" s="464"/>
      <c r="E298" s="464"/>
      <c r="F298" s="464"/>
      <c r="G298" s="464"/>
      <c r="H298" s="464"/>
      <c r="I298" s="464"/>
      <c r="J298" s="464"/>
      <c r="K298" s="464"/>
      <c r="L298" s="464"/>
      <c r="M298" s="464"/>
      <c r="N298" s="465"/>
    </row>
    <row r="299" spans="2:26" x14ac:dyDescent="0.2">
      <c r="C299" s="463"/>
      <c r="D299" s="464"/>
      <c r="E299" s="464"/>
      <c r="F299" s="464"/>
      <c r="G299" s="464"/>
      <c r="H299" s="464"/>
      <c r="I299" s="464"/>
      <c r="J299" s="464"/>
      <c r="K299" s="464"/>
      <c r="L299" s="464"/>
      <c r="M299" s="464"/>
      <c r="N299" s="465"/>
    </row>
    <row r="300" spans="2:26" x14ac:dyDescent="0.2">
      <c r="C300" s="466"/>
      <c r="D300" s="467"/>
      <c r="E300" s="467"/>
      <c r="F300" s="467"/>
      <c r="G300" s="467"/>
      <c r="H300" s="467"/>
      <c r="I300" s="467"/>
      <c r="J300" s="467"/>
      <c r="K300" s="467"/>
      <c r="L300" s="467"/>
      <c r="M300" s="467"/>
      <c r="N300" s="468"/>
    </row>
    <row r="301" spans="2:26" x14ac:dyDescent="0.2">
      <c r="C301" s="275"/>
    </row>
    <row r="302" spans="2:26" x14ac:dyDescent="0.2">
      <c r="C302" s="275"/>
    </row>
    <row r="303" spans="2:26" ht="13.5" customHeight="1" x14ac:dyDescent="0.2">
      <c r="B303" s="156"/>
      <c r="C303" s="452" t="s">
        <v>370</v>
      </c>
      <c r="D303" s="453"/>
      <c r="E303" s="453"/>
      <c r="F303" s="453"/>
      <c r="G303" s="453"/>
      <c r="H303" s="453"/>
      <c r="I303" s="453"/>
      <c r="J303" s="453"/>
      <c r="K303" s="453"/>
      <c r="L303" s="453"/>
      <c r="M303" s="453"/>
      <c r="N303" s="454"/>
      <c r="O303" s="156"/>
      <c r="P303" s="156"/>
      <c r="Q303" s="156"/>
      <c r="R303" s="156"/>
      <c r="S303" s="156"/>
      <c r="T303" s="156"/>
      <c r="U303" s="156"/>
      <c r="V303" s="156"/>
      <c r="W303" s="156"/>
      <c r="X303" s="156"/>
      <c r="Y303" s="156"/>
      <c r="Z303" s="156"/>
    </row>
    <row r="304" spans="2:26" ht="13.5" customHeight="1" x14ac:dyDescent="0.2">
      <c r="B304" s="156"/>
      <c r="C304" s="455"/>
      <c r="D304" s="456"/>
      <c r="E304" s="456"/>
      <c r="F304" s="456"/>
      <c r="G304" s="456"/>
      <c r="H304" s="456"/>
      <c r="I304" s="456"/>
      <c r="J304" s="456"/>
      <c r="K304" s="456"/>
      <c r="L304" s="456"/>
      <c r="M304" s="456"/>
      <c r="N304" s="457"/>
      <c r="O304" s="156"/>
      <c r="P304" s="156"/>
      <c r="Q304" s="156"/>
      <c r="R304" s="156"/>
      <c r="S304" s="156"/>
      <c r="T304" s="156"/>
      <c r="U304" s="156"/>
      <c r="V304" s="156"/>
      <c r="W304" s="156"/>
      <c r="X304" s="156"/>
      <c r="Y304" s="156"/>
      <c r="Z304" s="156"/>
    </row>
    <row r="305" spans="2:26" ht="13.5" customHeight="1" x14ac:dyDescent="0.2">
      <c r="B305" s="156"/>
      <c r="C305" s="455"/>
      <c r="D305" s="456"/>
      <c r="E305" s="456"/>
      <c r="F305" s="456"/>
      <c r="G305" s="456"/>
      <c r="H305" s="456"/>
      <c r="I305" s="456"/>
      <c r="J305" s="456"/>
      <c r="K305" s="456"/>
      <c r="L305" s="456"/>
      <c r="M305" s="456"/>
      <c r="N305" s="457"/>
      <c r="O305" s="156"/>
      <c r="P305" s="156"/>
      <c r="Q305" s="156"/>
      <c r="R305" s="156"/>
      <c r="S305" s="156"/>
      <c r="T305" s="156"/>
      <c r="U305" s="156"/>
      <c r="V305" s="156"/>
      <c r="W305" s="156"/>
      <c r="X305" s="156"/>
      <c r="Y305" s="156"/>
      <c r="Z305" s="156"/>
    </row>
    <row r="306" spans="2:26" ht="13.5" customHeight="1" x14ac:dyDescent="0.2">
      <c r="B306" s="156"/>
      <c r="C306" s="455"/>
      <c r="D306" s="456"/>
      <c r="E306" s="456"/>
      <c r="F306" s="456"/>
      <c r="G306" s="456"/>
      <c r="H306" s="456"/>
      <c r="I306" s="456"/>
      <c r="J306" s="456"/>
      <c r="K306" s="456"/>
      <c r="L306" s="456"/>
      <c r="M306" s="456"/>
      <c r="N306" s="457"/>
      <c r="O306" s="156"/>
      <c r="P306" s="156"/>
      <c r="Q306" s="156"/>
      <c r="R306" s="156"/>
      <c r="S306" s="156"/>
      <c r="T306" s="156"/>
      <c r="U306" s="156"/>
      <c r="V306" s="156"/>
      <c r="W306" s="156"/>
      <c r="X306" s="156"/>
      <c r="Y306" s="156"/>
      <c r="Z306" s="156"/>
    </row>
    <row r="307" spans="2:26" ht="13.5" customHeight="1" x14ac:dyDescent="0.2">
      <c r="B307" s="156"/>
      <c r="C307" s="455"/>
      <c r="D307" s="456"/>
      <c r="E307" s="456"/>
      <c r="F307" s="456"/>
      <c r="G307" s="456"/>
      <c r="H307" s="456"/>
      <c r="I307" s="456"/>
      <c r="J307" s="456"/>
      <c r="K307" s="456"/>
      <c r="L307" s="456"/>
      <c r="M307" s="456"/>
      <c r="N307" s="457"/>
      <c r="O307" s="156"/>
      <c r="P307" s="156"/>
      <c r="Q307" s="156"/>
      <c r="R307" s="156"/>
      <c r="S307" s="156"/>
      <c r="T307" s="156"/>
      <c r="U307" s="156"/>
      <c r="V307" s="156"/>
      <c r="W307" s="156"/>
      <c r="X307" s="156"/>
      <c r="Y307" s="156"/>
      <c r="Z307" s="156"/>
    </row>
    <row r="308" spans="2:26" ht="13.5" customHeight="1" x14ac:dyDescent="0.2">
      <c r="B308" s="156"/>
      <c r="C308" s="455"/>
      <c r="D308" s="456"/>
      <c r="E308" s="456"/>
      <c r="F308" s="456"/>
      <c r="G308" s="456"/>
      <c r="H308" s="456"/>
      <c r="I308" s="456"/>
      <c r="J308" s="456"/>
      <c r="K308" s="456"/>
      <c r="L308" s="456"/>
      <c r="M308" s="456"/>
      <c r="N308" s="457"/>
      <c r="O308" s="156"/>
      <c r="P308" s="156"/>
      <c r="Q308" s="156"/>
      <c r="R308" s="156"/>
      <c r="S308" s="156"/>
      <c r="T308" s="156"/>
      <c r="U308" s="156"/>
      <c r="V308" s="156"/>
      <c r="W308" s="156"/>
      <c r="X308" s="156"/>
      <c r="Y308" s="156"/>
      <c r="Z308" s="156"/>
    </row>
    <row r="309" spans="2:26" ht="13.5" customHeight="1" x14ac:dyDescent="0.2">
      <c r="B309" s="156"/>
      <c r="C309" s="455"/>
      <c r="D309" s="456"/>
      <c r="E309" s="456"/>
      <c r="F309" s="456"/>
      <c r="G309" s="456"/>
      <c r="H309" s="456"/>
      <c r="I309" s="456"/>
      <c r="J309" s="456"/>
      <c r="K309" s="456"/>
      <c r="L309" s="456"/>
      <c r="M309" s="456"/>
      <c r="N309" s="457"/>
      <c r="O309" s="156"/>
      <c r="P309" s="156"/>
      <c r="Q309" s="156"/>
      <c r="R309" s="156"/>
      <c r="S309" s="156"/>
      <c r="T309" s="156"/>
      <c r="U309" s="156"/>
      <c r="V309" s="156"/>
      <c r="W309" s="156"/>
      <c r="X309" s="156"/>
      <c r="Y309" s="156"/>
      <c r="Z309" s="156"/>
    </row>
    <row r="310" spans="2:26" ht="13.5" customHeight="1" x14ac:dyDescent="0.2">
      <c r="C310" s="455"/>
      <c r="D310" s="456"/>
      <c r="E310" s="456"/>
      <c r="F310" s="456"/>
      <c r="G310" s="456"/>
      <c r="H310" s="456"/>
      <c r="I310" s="456"/>
      <c r="J310" s="456"/>
      <c r="K310" s="456"/>
      <c r="L310" s="456"/>
      <c r="M310" s="456"/>
      <c r="N310" s="457"/>
    </row>
    <row r="311" spans="2:26" ht="13.5" customHeight="1" x14ac:dyDescent="0.2">
      <c r="C311" s="455"/>
      <c r="D311" s="456"/>
      <c r="E311" s="456"/>
      <c r="F311" s="456"/>
      <c r="G311" s="456"/>
      <c r="H311" s="456"/>
      <c r="I311" s="456"/>
      <c r="J311" s="456"/>
      <c r="K311" s="456"/>
      <c r="L311" s="456"/>
      <c r="M311" s="456"/>
      <c r="N311" s="457"/>
    </row>
    <row r="312" spans="2:26" ht="13.5" customHeight="1" x14ac:dyDescent="0.2">
      <c r="C312" s="455"/>
      <c r="D312" s="456"/>
      <c r="E312" s="456"/>
      <c r="F312" s="456"/>
      <c r="G312" s="456"/>
      <c r="H312" s="456"/>
      <c r="I312" s="456"/>
      <c r="J312" s="456"/>
      <c r="K312" s="456"/>
      <c r="L312" s="456"/>
      <c r="M312" s="456"/>
      <c r="N312" s="457"/>
    </row>
    <row r="313" spans="2:26" ht="13.5" customHeight="1" x14ac:dyDescent="0.2">
      <c r="C313" s="455"/>
      <c r="D313" s="456"/>
      <c r="E313" s="456"/>
      <c r="F313" s="456"/>
      <c r="G313" s="456"/>
      <c r="H313" s="456"/>
      <c r="I313" s="456"/>
      <c r="J313" s="456"/>
      <c r="K313" s="456"/>
      <c r="L313" s="456"/>
      <c r="M313" s="456"/>
      <c r="N313" s="457"/>
    </row>
    <row r="314" spans="2:26" ht="13.5" customHeight="1" x14ac:dyDescent="0.2">
      <c r="C314" s="455"/>
      <c r="D314" s="456"/>
      <c r="E314" s="456"/>
      <c r="F314" s="456"/>
      <c r="G314" s="456"/>
      <c r="H314" s="456"/>
      <c r="I314" s="456"/>
      <c r="J314" s="456"/>
      <c r="K314" s="456"/>
      <c r="L314" s="456"/>
      <c r="M314" s="456"/>
      <c r="N314" s="457"/>
    </row>
    <row r="315" spans="2:26" ht="13.5" customHeight="1" x14ac:dyDescent="0.2">
      <c r="C315" s="455"/>
      <c r="D315" s="456"/>
      <c r="E315" s="456"/>
      <c r="F315" s="456"/>
      <c r="G315" s="456"/>
      <c r="H315" s="456"/>
      <c r="I315" s="456"/>
      <c r="J315" s="456"/>
      <c r="K315" s="456"/>
      <c r="L315" s="456"/>
      <c r="M315" s="456"/>
      <c r="N315" s="457"/>
    </row>
    <row r="316" spans="2:26" ht="13.5" customHeight="1" x14ac:dyDescent="0.2">
      <c r="C316" s="455"/>
      <c r="D316" s="456"/>
      <c r="E316" s="456"/>
      <c r="F316" s="456"/>
      <c r="G316" s="456"/>
      <c r="H316" s="456"/>
      <c r="I316" s="456"/>
      <c r="J316" s="456"/>
      <c r="K316" s="456"/>
      <c r="L316" s="456"/>
      <c r="M316" s="456"/>
      <c r="N316" s="457"/>
    </row>
    <row r="317" spans="2:26" ht="13.5" customHeight="1" x14ac:dyDescent="0.2">
      <c r="C317" s="455"/>
      <c r="D317" s="456"/>
      <c r="E317" s="456"/>
      <c r="F317" s="456"/>
      <c r="G317" s="456"/>
      <c r="H317" s="456"/>
      <c r="I317" s="456"/>
      <c r="J317" s="456"/>
      <c r="K317" s="456"/>
      <c r="L317" s="456"/>
      <c r="M317" s="456"/>
      <c r="N317" s="457"/>
    </row>
    <row r="318" spans="2:26" ht="13.5" customHeight="1" x14ac:dyDescent="0.2">
      <c r="C318" s="455"/>
      <c r="D318" s="456"/>
      <c r="E318" s="456"/>
      <c r="F318" s="456"/>
      <c r="G318" s="456"/>
      <c r="H318" s="456"/>
      <c r="I318" s="456"/>
      <c r="J318" s="456"/>
      <c r="K318" s="456"/>
      <c r="L318" s="456"/>
      <c r="M318" s="456"/>
      <c r="N318" s="457"/>
    </row>
    <row r="319" spans="2:26" ht="13.5" customHeight="1" x14ac:dyDescent="0.2">
      <c r="C319" s="455"/>
      <c r="D319" s="456"/>
      <c r="E319" s="456"/>
      <c r="F319" s="456"/>
      <c r="G319" s="456"/>
      <c r="H319" s="456"/>
      <c r="I319" s="456"/>
      <c r="J319" s="456"/>
      <c r="K319" s="456"/>
      <c r="L319" s="456"/>
      <c r="M319" s="456"/>
      <c r="N319" s="457"/>
    </row>
    <row r="320" spans="2:26" ht="13.5" customHeight="1" x14ac:dyDescent="0.2">
      <c r="C320" s="455"/>
      <c r="D320" s="456"/>
      <c r="E320" s="456"/>
      <c r="F320" s="456"/>
      <c r="G320" s="456"/>
      <c r="H320" s="456"/>
      <c r="I320" s="456"/>
      <c r="J320" s="456"/>
      <c r="K320" s="456"/>
      <c r="L320" s="456"/>
      <c r="M320" s="456"/>
      <c r="N320" s="457"/>
    </row>
    <row r="321" spans="3:14" ht="13.5" customHeight="1" x14ac:dyDescent="0.2">
      <c r="C321" s="455"/>
      <c r="D321" s="456"/>
      <c r="E321" s="456"/>
      <c r="F321" s="456"/>
      <c r="G321" s="456"/>
      <c r="H321" s="456"/>
      <c r="I321" s="456"/>
      <c r="J321" s="456"/>
      <c r="K321" s="456"/>
      <c r="L321" s="456"/>
      <c r="M321" s="456"/>
      <c r="N321" s="457"/>
    </row>
    <row r="322" spans="3:14" ht="13.5" customHeight="1" x14ac:dyDescent="0.2">
      <c r="C322" s="455"/>
      <c r="D322" s="456"/>
      <c r="E322" s="456"/>
      <c r="F322" s="456"/>
      <c r="G322" s="456"/>
      <c r="H322" s="456"/>
      <c r="I322" s="456"/>
      <c r="J322" s="456"/>
      <c r="K322" s="456"/>
      <c r="L322" s="456"/>
      <c r="M322" s="456"/>
      <c r="N322" s="457"/>
    </row>
    <row r="323" spans="3:14" ht="13.5" customHeight="1" x14ac:dyDescent="0.2">
      <c r="C323" s="455"/>
      <c r="D323" s="456"/>
      <c r="E323" s="456"/>
      <c r="F323" s="456"/>
      <c r="G323" s="456"/>
      <c r="H323" s="456"/>
      <c r="I323" s="456"/>
      <c r="J323" s="456"/>
      <c r="K323" s="456"/>
      <c r="L323" s="456"/>
      <c r="M323" s="456"/>
      <c r="N323" s="457"/>
    </row>
    <row r="324" spans="3:14" ht="13.5" customHeight="1" x14ac:dyDescent="0.2">
      <c r="C324" s="455"/>
      <c r="D324" s="456"/>
      <c r="E324" s="456"/>
      <c r="F324" s="456"/>
      <c r="G324" s="456"/>
      <c r="H324" s="456"/>
      <c r="I324" s="456"/>
      <c r="J324" s="456"/>
      <c r="K324" s="456"/>
      <c r="L324" s="456"/>
      <c r="M324" s="456"/>
      <c r="N324" s="457"/>
    </row>
    <row r="325" spans="3:14" ht="13.5" customHeight="1" x14ac:dyDescent="0.2">
      <c r="C325" s="455"/>
      <c r="D325" s="456"/>
      <c r="E325" s="456"/>
      <c r="F325" s="456"/>
      <c r="G325" s="456"/>
      <c r="H325" s="456"/>
      <c r="I325" s="456"/>
      <c r="J325" s="456"/>
      <c r="K325" s="456"/>
      <c r="L325" s="456"/>
      <c r="M325" s="456"/>
      <c r="N325" s="457"/>
    </row>
    <row r="326" spans="3:14" ht="13.5" customHeight="1" x14ac:dyDescent="0.2">
      <c r="C326" s="455"/>
      <c r="D326" s="456"/>
      <c r="E326" s="456"/>
      <c r="F326" s="456"/>
      <c r="G326" s="456"/>
      <c r="H326" s="456"/>
      <c r="I326" s="456"/>
      <c r="J326" s="456"/>
      <c r="K326" s="456"/>
      <c r="L326" s="456"/>
      <c r="M326" s="456"/>
      <c r="N326" s="457"/>
    </row>
    <row r="327" spans="3:14" ht="13.5" customHeight="1" x14ac:dyDescent="0.2">
      <c r="C327" s="455"/>
      <c r="D327" s="456"/>
      <c r="E327" s="456"/>
      <c r="F327" s="456"/>
      <c r="G327" s="456"/>
      <c r="H327" s="456"/>
      <c r="I327" s="456"/>
      <c r="J327" s="456"/>
      <c r="K327" s="456"/>
      <c r="L327" s="456"/>
      <c r="M327" s="456"/>
      <c r="N327" s="457"/>
    </row>
    <row r="328" spans="3:14" ht="13.5" customHeight="1" x14ac:dyDescent="0.2">
      <c r="C328" s="455"/>
      <c r="D328" s="456"/>
      <c r="E328" s="456"/>
      <c r="F328" s="456"/>
      <c r="G328" s="456"/>
      <c r="H328" s="456"/>
      <c r="I328" s="456"/>
      <c r="J328" s="456"/>
      <c r="K328" s="456"/>
      <c r="L328" s="456"/>
      <c r="M328" s="456"/>
      <c r="N328" s="457"/>
    </row>
    <row r="329" spans="3:14" ht="13.5" customHeight="1" x14ac:dyDescent="0.2">
      <c r="C329" s="455"/>
      <c r="D329" s="456"/>
      <c r="E329" s="456"/>
      <c r="F329" s="456"/>
      <c r="G329" s="456"/>
      <c r="H329" s="456"/>
      <c r="I329" s="456"/>
      <c r="J329" s="456"/>
      <c r="K329" s="456"/>
      <c r="L329" s="456"/>
      <c r="M329" s="456"/>
      <c r="N329" s="457"/>
    </row>
    <row r="330" spans="3:14" ht="13.5" customHeight="1" x14ac:dyDescent="0.2">
      <c r="C330" s="455"/>
      <c r="D330" s="456"/>
      <c r="E330" s="456"/>
      <c r="F330" s="456"/>
      <c r="G330" s="456"/>
      <c r="H330" s="456"/>
      <c r="I330" s="456"/>
      <c r="J330" s="456"/>
      <c r="K330" s="456"/>
      <c r="L330" s="456"/>
      <c r="M330" s="456"/>
      <c r="N330" s="457"/>
    </row>
    <row r="331" spans="3:14" ht="13.5" customHeight="1" x14ac:dyDescent="0.2">
      <c r="C331" s="455"/>
      <c r="D331" s="456"/>
      <c r="E331" s="456"/>
      <c r="F331" s="456"/>
      <c r="G331" s="456"/>
      <c r="H331" s="456"/>
      <c r="I331" s="456"/>
      <c r="J331" s="456"/>
      <c r="K331" s="456"/>
      <c r="L331" s="456"/>
      <c r="M331" s="456"/>
      <c r="N331" s="457"/>
    </row>
    <row r="332" spans="3:14" ht="13.5" customHeight="1" x14ac:dyDescent="0.2">
      <c r="C332" s="455"/>
      <c r="D332" s="456"/>
      <c r="E332" s="456"/>
      <c r="F332" s="456"/>
      <c r="G332" s="456"/>
      <c r="H332" s="456"/>
      <c r="I332" s="456"/>
      <c r="J332" s="456"/>
      <c r="K332" s="456"/>
      <c r="L332" s="456"/>
      <c r="M332" s="456"/>
      <c r="N332" s="457"/>
    </row>
    <row r="333" spans="3:14" ht="13.5" customHeight="1" x14ac:dyDescent="0.2">
      <c r="C333" s="455"/>
      <c r="D333" s="456"/>
      <c r="E333" s="456"/>
      <c r="F333" s="456"/>
      <c r="G333" s="456"/>
      <c r="H333" s="456"/>
      <c r="I333" s="456"/>
      <c r="J333" s="456"/>
      <c r="K333" s="456"/>
      <c r="L333" s="456"/>
      <c r="M333" s="456"/>
      <c r="N333" s="457"/>
    </row>
    <row r="334" spans="3:14" ht="13.5" customHeight="1" x14ac:dyDescent="0.2">
      <c r="C334" s="455"/>
      <c r="D334" s="456"/>
      <c r="E334" s="456"/>
      <c r="F334" s="456"/>
      <c r="G334" s="456"/>
      <c r="H334" s="456"/>
      <c r="I334" s="456"/>
      <c r="J334" s="456"/>
      <c r="K334" s="456"/>
      <c r="L334" s="456"/>
      <c r="M334" s="456"/>
      <c r="N334" s="457"/>
    </row>
    <row r="335" spans="3:14" ht="13.5" customHeight="1" x14ac:dyDescent="0.2">
      <c r="C335" s="455"/>
      <c r="D335" s="456"/>
      <c r="E335" s="456"/>
      <c r="F335" s="456"/>
      <c r="G335" s="456"/>
      <c r="H335" s="456"/>
      <c r="I335" s="456"/>
      <c r="J335" s="456"/>
      <c r="K335" s="456"/>
      <c r="L335" s="456"/>
      <c r="M335" s="456"/>
      <c r="N335" s="457"/>
    </row>
    <row r="336" spans="3:14" ht="13.5" customHeight="1" x14ac:dyDescent="0.2">
      <c r="C336" s="455"/>
      <c r="D336" s="456"/>
      <c r="E336" s="456"/>
      <c r="F336" s="456"/>
      <c r="G336" s="456"/>
      <c r="H336" s="456"/>
      <c r="I336" s="456"/>
      <c r="J336" s="456"/>
      <c r="K336" s="456"/>
      <c r="L336" s="456"/>
      <c r="M336" s="456"/>
      <c r="N336" s="457"/>
    </row>
    <row r="337" spans="3:14" ht="13.5" customHeight="1" x14ac:dyDescent="0.2">
      <c r="C337" s="455"/>
      <c r="D337" s="456"/>
      <c r="E337" s="456"/>
      <c r="F337" s="456"/>
      <c r="G337" s="456"/>
      <c r="H337" s="456"/>
      <c r="I337" s="456"/>
      <c r="J337" s="456"/>
      <c r="K337" s="456"/>
      <c r="L337" s="456"/>
      <c r="M337" s="456"/>
      <c r="N337" s="457"/>
    </row>
    <row r="338" spans="3:14" ht="13.5" customHeight="1" x14ac:dyDescent="0.2">
      <c r="C338" s="458"/>
      <c r="D338" s="459"/>
      <c r="E338" s="459"/>
      <c r="F338" s="459"/>
      <c r="G338" s="459"/>
      <c r="H338" s="459"/>
      <c r="I338" s="459"/>
      <c r="J338" s="459"/>
      <c r="K338" s="459"/>
      <c r="L338" s="459"/>
      <c r="M338" s="459"/>
      <c r="N338" s="460"/>
    </row>
    <row r="339" spans="3:14" ht="13.5" customHeight="1" x14ac:dyDescent="0.2"/>
    <row r="340" spans="3:14" ht="13.5" customHeight="1" x14ac:dyDescent="0.2"/>
    <row r="341" spans="3:14" ht="13.5" customHeight="1" x14ac:dyDescent="0.2">
      <c r="C341" s="452" t="s">
        <v>313</v>
      </c>
      <c r="D341" s="453"/>
      <c r="E341" s="453"/>
      <c r="F341" s="453"/>
      <c r="G341" s="453"/>
      <c r="H341" s="453"/>
      <c r="I341" s="453"/>
      <c r="J341" s="453"/>
      <c r="K341" s="453"/>
      <c r="L341" s="453"/>
      <c r="M341" s="453"/>
      <c r="N341" s="454"/>
    </row>
    <row r="342" spans="3:14" ht="13.5" customHeight="1" x14ac:dyDescent="0.2">
      <c r="C342" s="455"/>
      <c r="D342" s="456"/>
      <c r="E342" s="456"/>
      <c r="F342" s="456"/>
      <c r="G342" s="456"/>
      <c r="H342" s="456"/>
      <c r="I342" s="456"/>
      <c r="J342" s="456"/>
      <c r="K342" s="456"/>
      <c r="L342" s="456"/>
      <c r="M342" s="456"/>
      <c r="N342" s="457"/>
    </row>
    <row r="343" spans="3:14" ht="13.5" customHeight="1" x14ac:dyDescent="0.2">
      <c r="C343" s="455"/>
      <c r="D343" s="456"/>
      <c r="E343" s="456"/>
      <c r="F343" s="456"/>
      <c r="G343" s="456"/>
      <c r="H343" s="456"/>
      <c r="I343" s="456"/>
      <c r="J343" s="456"/>
      <c r="K343" s="456"/>
      <c r="L343" s="456"/>
      <c r="M343" s="456"/>
      <c r="N343" s="457"/>
    </row>
    <row r="344" spans="3:14" ht="13.5" customHeight="1" x14ac:dyDescent="0.2">
      <c r="C344" s="455"/>
      <c r="D344" s="456"/>
      <c r="E344" s="456"/>
      <c r="F344" s="456"/>
      <c r="G344" s="456"/>
      <c r="H344" s="456"/>
      <c r="I344" s="456"/>
      <c r="J344" s="456"/>
      <c r="K344" s="456"/>
      <c r="L344" s="456"/>
      <c r="M344" s="456"/>
      <c r="N344" s="457"/>
    </row>
    <row r="345" spans="3:14" ht="13.5" customHeight="1" x14ac:dyDescent="0.2">
      <c r="C345" s="455"/>
      <c r="D345" s="456"/>
      <c r="E345" s="456"/>
      <c r="F345" s="456"/>
      <c r="G345" s="456"/>
      <c r="H345" s="456"/>
      <c r="I345" s="456"/>
      <c r="J345" s="456"/>
      <c r="K345" s="456"/>
      <c r="L345" s="456"/>
      <c r="M345" s="456"/>
      <c r="N345" s="457"/>
    </row>
    <row r="346" spans="3:14" ht="13.5" customHeight="1" x14ac:dyDescent="0.2">
      <c r="C346" s="455"/>
      <c r="D346" s="456"/>
      <c r="E346" s="456"/>
      <c r="F346" s="456"/>
      <c r="G346" s="456"/>
      <c r="H346" s="456"/>
      <c r="I346" s="456"/>
      <c r="J346" s="456"/>
      <c r="K346" s="456"/>
      <c r="L346" s="456"/>
      <c r="M346" s="456"/>
      <c r="N346" s="457"/>
    </row>
    <row r="347" spans="3:14" ht="13.5" customHeight="1" x14ac:dyDescent="0.2">
      <c r="C347" s="455"/>
      <c r="D347" s="456"/>
      <c r="E347" s="456"/>
      <c r="F347" s="456"/>
      <c r="G347" s="456"/>
      <c r="H347" s="456"/>
      <c r="I347" s="456"/>
      <c r="J347" s="456"/>
      <c r="K347" s="456"/>
      <c r="L347" s="456"/>
      <c r="M347" s="456"/>
      <c r="N347" s="457"/>
    </row>
    <row r="348" spans="3:14" ht="13.5" customHeight="1" x14ac:dyDescent="0.2">
      <c r="C348" s="455"/>
      <c r="D348" s="456"/>
      <c r="E348" s="456"/>
      <c r="F348" s="456"/>
      <c r="G348" s="456"/>
      <c r="H348" s="456"/>
      <c r="I348" s="456"/>
      <c r="J348" s="456"/>
      <c r="K348" s="456"/>
      <c r="L348" s="456"/>
      <c r="M348" s="456"/>
      <c r="N348" s="457"/>
    </row>
    <row r="349" spans="3:14" ht="13.5" customHeight="1" x14ac:dyDescent="0.2">
      <c r="C349" s="455"/>
      <c r="D349" s="456"/>
      <c r="E349" s="456"/>
      <c r="F349" s="456"/>
      <c r="G349" s="456"/>
      <c r="H349" s="456"/>
      <c r="I349" s="456"/>
      <c r="J349" s="456"/>
      <c r="K349" s="456"/>
      <c r="L349" s="456"/>
      <c r="M349" s="456"/>
      <c r="N349" s="457"/>
    </row>
    <row r="350" spans="3:14" ht="13.5" customHeight="1" x14ac:dyDescent="0.2">
      <c r="C350" s="455"/>
      <c r="D350" s="456"/>
      <c r="E350" s="456"/>
      <c r="F350" s="456"/>
      <c r="G350" s="456"/>
      <c r="H350" s="456"/>
      <c r="I350" s="456"/>
      <c r="J350" s="456"/>
      <c r="K350" s="456"/>
      <c r="L350" s="456"/>
      <c r="M350" s="456"/>
      <c r="N350" s="457"/>
    </row>
    <row r="351" spans="3:14" ht="13.5" customHeight="1" x14ac:dyDescent="0.2">
      <c r="C351" s="458"/>
      <c r="D351" s="459"/>
      <c r="E351" s="459"/>
      <c r="F351" s="459"/>
      <c r="G351" s="459"/>
      <c r="H351" s="459"/>
      <c r="I351" s="459"/>
      <c r="J351" s="459"/>
      <c r="K351" s="459"/>
      <c r="L351" s="459"/>
      <c r="M351" s="459"/>
      <c r="N351" s="460"/>
    </row>
    <row r="352" spans="3:14" ht="13.5" customHeight="1" x14ac:dyDescent="0.2"/>
    <row r="353" spans="3:14" ht="13.5" customHeight="1" x14ac:dyDescent="0.2"/>
    <row r="354" spans="3:14" ht="13.5" customHeight="1" x14ac:dyDescent="0.2">
      <c r="C354" s="452" t="s">
        <v>380</v>
      </c>
      <c r="D354" s="453"/>
      <c r="E354" s="453"/>
      <c r="F354" s="453"/>
      <c r="G354" s="453"/>
      <c r="H354" s="453"/>
      <c r="I354" s="453"/>
      <c r="J354" s="453"/>
      <c r="K354" s="453"/>
      <c r="L354" s="453"/>
      <c r="M354" s="453"/>
      <c r="N354" s="454"/>
    </row>
    <row r="355" spans="3:14" ht="13.5" customHeight="1" x14ac:dyDescent="0.2">
      <c r="C355" s="455"/>
      <c r="D355" s="456"/>
      <c r="E355" s="456"/>
      <c r="F355" s="456"/>
      <c r="G355" s="456"/>
      <c r="H355" s="456"/>
      <c r="I355" s="456"/>
      <c r="J355" s="456"/>
      <c r="K355" s="456"/>
      <c r="L355" s="456"/>
      <c r="M355" s="456"/>
      <c r="N355" s="457"/>
    </row>
    <row r="356" spans="3:14" ht="13.5" customHeight="1" x14ac:dyDescent="0.2">
      <c r="C356" s="455"/>
      <c r="D356" s="456"/>
      <c r="E356" s="456"/>
      <c r="F356" s="456"/>
      <c r="G356" s="456"/>
      <c r="H356" s="456"/>
      <c r="I356" s="456"/>
      <c r="J356" s="456"/>
      <c r="K356" s="456"/>
      <c r="L356" s="456"/>
      <c r="M356" s="456"/>
      <c r="N356" s="457"/>
    </row>
    <row r="357" spans="3:14" ht="13.5" customHeight="1" x14ac:dyDescent="0.2">
      <c r="C357" s="455"/>
      <c r="D357" s="456"/>
      <c r="E357" s="456"/>
      <c r="F357" s="456"/>
      <c r="G357" s="456"/>
      <c r="H357" s="456"/>
      <c r="I357" s="456"/>
      <c r="J357" s="456"/>
      <c r="K357" s="456"/>
      <c r="L357" s="456"/>
      <c r="M357" s="456"/>
      <c r="N357" s="457"/>
    </row>
    <row r="358" spans="3:14" ht="13.5" customHeight="1" x14ac:dyDescent="0.2">
      <c r="C358" s="455"/>
      <c r="D358" s="456"/>
      <c r="E358" s="456"/>
      <c r="F358" s="456"/>
      <c r="G358" s="456"/>
      <c r="H358" s="456"/>
      <c r="I358" s="456"/>
      <c r="J358" s="456"/>
      <c r="K358" s="456"/>
      <c r="L358" s="456"/>
      <c r="M358" s="456"/>
      <c r="N358" s="457"/>
    </row>
    <row r="359" spans="3:14" ht="13.5" customHeight="1" x14ac:dyDescent="0.2">
      <c r="C359" s="455"/>
      <c r="D359" s="456"/>
      <c r="E359" s="456"/>
      <c r="F359" s="456"/>
      <c r="G359" s="456"/>
      <c r="H359" s="456"/>
      <c r="I359" s="456"/>
      <c r="J359" s="456"/>
      <c r="K359" s="456"/>
      <c r="L359" s="456"/>
      <c r="M359" s="456"/>
      <c r="N359" s="457"/>
    </row>
    <row r="360" spans="3:14" ht="13.5" customHeight="1" x14ac:dyDescent="0.2">
      <c r="C360" s="455"/>
      <c r="D360" s="456"/>
      <c r="E360" s="456"/>
      <c r="F360" s="456"/>
      <c r="G360" s="456"/>
      <c r="H360" s="456"/>
      <c r="I360" s="456"/>
      <c r="J360" s="456"/>
      <c r="K360" s="456"/>
      <c r="L360" s="456"/>
      <c r="M360" s="456"/>
      <c r="N360" s="457"/>
    </row>
    <row r="361" spans="3:14" ht="13.5" customHeight="1" x14ac:dyDescent="0.2">
      <c r="C361" s="455"/>
      <c r="D361" s="456"/>
      <c r="E361" s="456"/>
      <c r="F361" s="456"/>
      <c r="G361" s="456"/>
      <c r="H361" s="456"/>
      <c r="I361" s="456"/>
      <c r="J361" s="456"/>
      <c r="K361" s="456"/>
      <c r="L361" s="456"/>
      <c r="M361" s="456"/>
      <c r="N361" s="457"/>
    </row>
    <row r="362" spans="3:14" ht="13.5" customHeight="1" x14ac:dyDescent="0.2">
      <c r="C362" s="455"/>
      <c r="D362" s="456"/>
      <c r="E362" s="456"/>
      <c r="F362" s="456"/>
      <c r="G362" s="456"/>
      <c r="H362" s="456"/>
      <c r="I362" s="456"/>
      <c r="J362" s="456"/>
      <c r="K362" s="456"/>
      <c r="L362" s="456"/>
      <c r="M362" s="456"/>
      <c r="N362" s="457"/>
    </row>
    <row r="363" spans="3:14" ht="13.5" customHeight="1" x14ac:dyDescent="0.2">
      <c r="C363" s="455"/>
      <c r="D363" s="456"/>
      <c r="E363" s="456"/>
      <c r="F363" s="456"/>
      <c r="G363" s="456"/>
      <c r="H363" s="456"/>
      <c r="I363" s="456"/>
      <c r="J363" s="456"/>
      <c r="K363" s="456"/>
      <c r="L363" s="456"/>
      <c r="M363" s="456"/>
      <c r="N363" s="457"/>
    </row>
    <row r="364" spans="3:14" ht="13.5" customHeight="1" x14ac:dyDescent="0.2">
      <c r="C364" s="455"/>
      <c r="D364" s="456"/>
      <c r="E364" s="456"/>
      <c r="F364" s="456"/>
      <c r="G364" s="456"/>
      <c r="H364" s="456"/>
      <c r="I364" s="456"/>
      <c r="J364" s="456"/>
      <c r="K364" s="456"/>
      <c r="L364" s="456"/>
      <c r="M364" s="456"/>
      <c r="N364" s="457"/>
    </row>
    <row r="365" spans="3:14" ht="13.5" customHeight="1" x14ac:dyDescent="0.2">
      <c r="C365" s="455"/>
      <c r="D365" s="456"/>
      <c r="E365" s="456"/>
      <c r="F365" s="456"/>
      <c r="G365" s="456"/>
      <c r="H365" s="456"/>
      <c r="I365" s="456"/>
      <c r="J365" s="456"/>
      <c r="K365" s="456"/>
      <c r="L365" s="456"/>
      <c r="M365" s="456"/>
      <c r="N365" s="457"/>
    </row>
    <row r="366" spans="3:14" ht="13.5" customHeight="1" x14ac:dyDescent="0.2">
      <c r="C366" s="455"/>
      <c r="D366" s="456"/>
      <c r="E366" s="456"/>
      <c r="F366" s="456"/>
      <c r="G366" s="456"/>
      <c r="H366" s="456"/>
      <c r="I366" s="456"/>
      <c r="J366" s="456"/>
      <c r="K366" s="456"/>
      <c r="L366" s="456"/>
      <c r="M366" s="456"/>
      <c r="N366" s="457"/>
    </row>
    <row r="367" spans="3:14" ht="13.5" customHeight="1" x14ac:dyDescent="0.2">
      <c r="C367" s="455"/>
      <c r="D367" s="456"/>
      <c r="E367" s="456"/>
      <c r="F367" s="456"/>
      <c r="G367" s="456"/>
      <c r="H367" s="456"/>
      <c r="I367" s="456"/>
      <c r="J367" s="456"/>
      <c r="K367" s="456"/>
      <c r="L367" s="456"/>
      <c r="M367" s="456"/>
      <c r="N367" s="457"/>
    </row>
    <row r="368" spans="3:14" ht="13.5" customHeight="1" x14ac:dyDescent="0.2">
      <c r="C368" s="455"/>
      <c r="D368" s="456"/>
      <c r="E368" s="456"/>
      <c r="F368" s="456"/>
      <c r="G368" s="456"/>
      <c r="H368" s="456"/>
      <c r="I368" s="456"/>
      <c r="J368" s="456"/>
      <c r="K368" s="456"/>
      <c r="L368" s="456"/>
      <c r="M368" s="456"/>
      <c r="N368" s="457"/>
    </row>
    <row r="369" spans="3:14" ht="13.5" customHeight="1" x14ac:dyDescent="0.2">
      <c r="C369" s="455"/>
      <c r="D369" s="456"/>
      <c r="E369" s="456"/>
      <c r="F369" s="456"/>
      <c r="G369" s="456"/>
      <c r="H369" s="456"/>
      <c r="I369" s="456"/>
      <c r="J369" s="456"/>
      <c r="K369" s="456"/>
      <c r="L369" s="456"/>
      <c r="M369" s="456"/>
      <c r="N369" s="457"/>
    </row>
    <row r="370" spans="3:14" ht="13.5" customHeight="1" x14ac:dyDescent="0.2">
      <c r="C370" s="455"/>
      <c r="D370" s="456"/>
      <c r="E370" s="456"/>
      <c r="F370" s="456"/>
      <c r="G370" s="456"/>
      <c r="H370" s="456"/>
      <c r="I370" s="456"/>
      <c r="J370" s="456"/>
      <c r="K370" s="456"/>
      <c r="L370" s="456"/>
      <c r="M370" s="456"/>
      <c r="N370" s="457"/>
    </row>
    <row r="371" spans="3:14" ht="13.5" customHeight="1" x14ac:dyDescent="0.2">
      <c r="C371" s="455"/>
      <c r="D371" s="456"/>
      <c r="E371" s="456"/>
      <c r="F371" s="456"/>
      <c r="G371" s="456"/>
      <c r="H371" s="456"/>
      <c r="I371" s="456"/>
      <c r="J371" s="456"/>
      <c r="K371" s="456"/>
      <c r="L371" s="456"/>
      <c r="M371" s="456"/>
      <c r="N371" s="457"/>
    </row>
    <row r="372" spans="3:14" ht="13.5" customHeight="1" x14ac:dyDescent="0.2">
      <c r="C372" s="455"/>
      <c r="D372" s="456"/>
      <c r="E372" s="456"/>
      <c r="F372" s="456"/>
      <c r="G372" s="456"/>
      <c r="H372" s="456"/>
      <c r="I372" s="456"/>
      <c r="J372" s="456"/>
      <c r="K372" s="456"/>
      <c r="L372" s="456"/>
      <c r="M372" s="456"/>
      <c r="N372" s="457"/>
    </row>
    <row r="373" spans="3:14" ht="13.5" customHeight="1" x14ac:dyDescent="0.2">
      <c r="C373" s="455"/>
      <c r="D373" s="456"/>
      <c r="E373" s="456"/>
      <c r="F373" s="456"/>
      <c r="G373" s="456"/>
      <c r="H373" s="456"/>
      <c r="I373" s="456"/>
      <c r="J373" s="456"/>
      <c r="K373" s="456"/>
      <c r="L373" s="456"/>
      <c r="M373" s="456"/>
      <c r="N373" s="457"/>
    </row>
    <row r="374" spans="3:14" ht="13.5" customHeight="1" x14ac:dyDescent="0.2">
      <c r="C374" s="455"/>
      <c r="D374" s="456"/>
      <c r="E374" s="456"/>
      <c r="F374" s="456"/>
      <c r="G374" s="456"/>
      <c r="H374" s="456"/>
      <c r="I374" s="456"/>
      <c r="J374" s="456"/>
      <c r="K374" s="456"/>
      <c r="L374" s="456"/>
      <c r="M374" s="456"/>
      <c r="N374" s="457"/>
    </row>
    <row r="375" spans="3:14" ht="13.5" customHeight="1" x14ac:dyDescent="0.2">
      <c r="C375" s="455"/>
      <c r="D375" s="456"/>
      <c r="E375" s="456"/>
      <c r="F375" s="456"/>
      <c r="G375" s="456"/>
      <c r="H375" s="456"/>
      <c r="I375" s="456"/>
      <c r="J375" s="456"/>
      <c r="K375" s="456"/>
      <c r="L375" s="456"/>
      <c r="M375" s="456"/>
      <c r="N375" s="457"/>
    </row>
    <row r="376" spans="3:14" ht="13.5" customHeight="1" x14ac:dyDescent="0.2">
      <c r="C376" s="455"/>
      <c r="D376" s="456"/>
      <c r="E376" s="456"/>
      <c r="F376" s="456"/>
      <c r="G376" s="456"/>
      <c r="H376" s="456"/>
      <c r="I376" s="456"/>
      <c r="J376" s="456"/>
      <c r="K376" s="456"/>
      <c r="L376" s="456"/>
      <c r="M376" s="456"/>
      <c r="N376" s="457"/>
    </row>
    <row r="377" spans="3:14" ht="13.5" customHeight="1" x14ac:dyDescent="0.2">
      <c r="C377" s="455"/>
      <c r="D377" s="456"/>
      <c r="E377" s="456"/>
      <c r="F377" s="456"/>
      <c r="G377" s="456"/>
      <c r="H377" s="456"/>
      <c r="I377" s="456"/>
      <c r="J377" s="456"/>
      <c r="K377" s="456"/>
      <c r="L377" s="456"/>
      <c r="M377" s="456"/>
      <c r="N377" s="457"/>
    </row>
    <row r="378" spans="3:14" ht="13.5" customHeight="1" x14ac:dyDescent="0.2">
      <c r="C378" s="455"/>
      <c r="D378" s="456"/>
      <c r="E378" s="456"/>
      <c r="F378" s="456"/>
      <c r="G378" s="456"/>
      <c r="H378" s="456"/>
      <c r="I378" s="456"/>
      <c r="J378" s="456"/>
      <c r="K378" s="456"/>
      <c r="L378" s="456"/>
      <c r="M378" s="456"/>
      <c r="N378" s="457"/>
    </row>
    <row r="379" spans="3:14" ht="13.5" customHeight="1" x14ac:dyDescent="0.2">
      <c r="C379" s="455"/>
      <c r="D379" s="456"/>
      <c r="E379" s="456"/>
      <c r="F379" s="456"/>
      <c r="G379" s="456"/>
      <c r="H379" s="456"/>
      <c r="I379" s="456"/>
      <c r="J379" s="456"/>
      <c r="K379" s="456"/>
      <c r="L379" s="456"/>
      <c r="M379" s="456"/>
      <c r="N379" s="457"/>
    </row>
    <row r="380" spans="3:14" ht="13.5" customHeight="1" x14ac:dyDescent="0.2">
      <c r="C380" s="455"/>
      <c r="D380" s="456"/>
      <c r="E380" s="456"/>
      <c r="F380" s="456"/>
      <c r="G380" s="456"/>
      <c r="H380" s="456"/>
      <c r="I380" s="456"/>
      <c r="J380" s="456"/>
      <c r="K380" s="456"/>
      <c r="L380" s="456"/>
      <c r="M380" s="456"/>
      <c r="N380" s="457"/>
    </row>
    <row r="381" spans="3:14" ht="13.5" customHeight="1" x14ac:dyDescent="0.2">
      <c r="C381" s="455"/>
      <c r="D381" s="456"/>
      <c r="E381" s="456"/>
      <c r="F381" s="456"/>
      <c r="G381" s="456"/>
      <c r="H381" s="456"/>
      <c r="I381" s="456"/>
      <c r="J381" s="456"/>
      <c r="K381" s="456"/>
      <c r="L381" s="456"/>
      <c r="M381" s="456"/>
      <c r="N381" s="457"/>
    </row>
    <row r="382" spans="3:14" ht="13.5" customHeight="1" x14ac:dyDescent="0.2">
      <c r="C382" s="458"/>
      <c r="D382" s="459"/>
      <c r="E382" s="459"/>
      <c r="F382" s="459"/>
      <c r="G382" s="459"/>
      <c r="H382" s="459"/>
      <c r="I382" s="459"/>
      <c r="J382" s="459"/>
      <c r="K382" s="459"/>
      <c r="L382" s="459"/>
      <c r="M382" s="459"/>
      <c r="N382" s="460"/>
    </row>
    <row r="383" spans="3:14" ht="13.5" customHeight="1" x14ac:dyDescent="0.2"/>
    <row r="384" spans="3:14" ht="13.5" customHeight="1" x14ac:dyDescent="0.2"/>
    <row r="385" spans="3:14" ht="13.5" customHeight="1" x14ac:dyDescent="0.2">
      <c r="C385" s="452" t="s">
        <v>371</v>
      </c>
      <c r="D385" s="453"/>
      <c r="E385" s="453"/>
      <c r="F385" s="453"/>
      <c r="G385" s="453"/>
      <c r="H385" s="453"/>
      <c r="I385" s="453"/>
      <c r="J385" s="453"/>
      <c r="K385" s="453"/>
      <c r="L385" s="453"/>
      <c r="M385" s="453"/>
      <c r="N385" s="454"/>
    </row>
    <row r="386" spans="3:14" ht="13.5" customHeight="1" x14ac:dyDescent="0.2">
      <c r="C386" s="455"/>
      <c r="D386" s="456"/>
      <c r="E386" s="456"/>
      <c r="F386" s="456"/>
      <c r="G386" s="456"/>
      <c r="H386" s="456"/>
      <c r="I386" s="456"/>
      <c r="J386" s="456"/>
      <c r="K386" s="456"/>
      <c r="L386" s="456"/>
      <c r="M386" s="456"/>
      <c r="N386" s="457"/>
    </row>
    <row r="387" spans="3:14" ht="13.5" customHeight="1" x14ac:dyDescent="0.2">
      <c r="C387" s="455"/>
      <c r="D387" s="456"/>
      <c r="E387" s="456"/>
      <c r="F387" s="456"/>
      <c r="G387" s="456"/>
      <c r="H387" s="456"/>
      <c r="I387" s="456"/>
      <c r="J387" s="456"/>
      <c r="K387" s="456"/>
      <c r="L387" s="456"/>
      <c r="M387" s="456"/>
      <c r="N387" s="457"/>
    </row>
    <row r="388" spans="3:14" ht="13.5" customHeight="1" x14ac:dyDescent="0.2">
      <c r="C388" s="455"/>
      <c r="D388" s="456"/>
      <c r="E388" s="456"/>
      <c r="F388" s="456"/>
      <c r="G388" s="456"/>
      <c r="H388" s="456"/>
      <c r="I388" s="456"/>
      <c r="J388" s="456"/>
      <c r="K388" s="456"/>
      <c r="L388" s="456"/>
      <c r="M388" s="456"/>
      <c r="N388" s="457"/>
    </row>
    <row r="389" spans="3:14" ht="13.5" customHeight="1" x14ac:dyDescent="0.2">
      <c r="C389" s="455"/>
      <c r="D389" s="456"/>
      <c r="E389" s="456"/>
      <c r="F389" s="456"/>
      <c r="G389" s="456"/>
      <c r="H389" s="456"/>
      <c r="I389" s="456"/>
      <c r="J389" s="456"/>
      <c r="K389" s="456"/>
      <c r="L389" s="456"/>
      <c r="M389" s="456"/>
      <c r="N389" s="457"/>
    </row>
    <row r="390" spans="3:14" ht="13.5" customHeight="1" x14ac:dyDescent="0.2">
      <c r="C390" s="455"/>
      <c r="D390" s="456"/>
      <c r="E390" s="456"/>
      <c r="F390" s="456"/>
      <c r="G390" s="456"/>
      <c r="H390" s="456"/>
      <c r="I390" s="456"/>
      <c r="J390" s="456"/>
      <c r="K390" s="456"/>
      <c r="L390" s="456"/>
      <c r="M390" s="456"/>
      <c r="N390" s="457"/>
    </row>
    <row r="391" spans="3:14" ht="13.5" customHeight="1" x14ac:dyDescent="0.2">
      <c r="C391" s="455"/>
      <c r="D391" s="456"/>
      <c r="E391" s="456"/>
      <c r="F391" s="456"/>
      <c r="G391" s="456"/>
      <c r="H391" s="456"/>
      <c r="I391" s="456"/>
      <c r="J391" s="456"/>
      <c r="K391" s="456"/>
      <c r="L391" s="456"/>
      <c r="M391" s="456"/>
      <c r="N391" s="457"/>
    </row>
    <row r="392" spans="3:14" ht="13.5" customHeight="1" x14ac:dyDescent="0.2">
      <c r="C392" s="455"/>
      <c r="D392" s="456"/>
      <c r="E392" s="456"/>
      <c r="F392" s="456"/>
      <c r="G392" s="456"/>
      <c r="H392" s="456"/>
      <c r="I392" s="456"/>
      <c r="J392" s="456"/>
      <c r="K392" s="456"/>
      <c r="L392" s="456"/>
      <c r="M392" s="456"/>
      <c r="N392" s="457"/>
    </row>
    <row r="393" spans="3:14" ht="13.5" customHeight="1" x14ac:dyDescent="0.2">
      <c r="C393" s="455"/>
      <c r="D393" s="456"/>
      <c r="E393" s="456"/>
      <c r="F393" s="456"/>
      <c r="G393" s="456"/>
      <c r="H393" s="456"/>
      <c r="I393" s="456"/>
      <c r="J393" s="456"/>
      <c r="K393" s="456"/>
      <c r="L393" s="456"/>
      <c r="M393" s="456"/>
      <c r="N393" s="457"/>
    </row>
    <row r="394" spans="3:14" ht="13.5" customHeight="1" x14ac:dyDescent="0.2">
      <c r="C394" s="455"/>
      <c r="D394" s="456"/>
      <c r="E394" s="456"/>
      <c r="F394" s="456"/>
      <c r="G394" s="456"/>
      <c r="H394" s="456"/>
      <c r="I394" s="456"/>
      <c r="J394" s="456"/>
      <c r="K394" s="456"/>
      <c r="L394" s="456"/>
      <c r="M394" s="456"/>
      <c r="N394" s="457"/>
    </row>
    <row r="395" spans="3:14" ht="13.5" customHeight="1" x14ac:dyDescent="0.2">
      <c r="C395" s="455"/>
      <c r="D395" s="456"/>
      <c r="E395" s="456"/>
      <c r="F395" s="456"/>
      <c r="G395" s="456"/>
      <c r="H395" s="456"/>
      <c r="I395" s="456"/>
      <c r="J395" s="456"/>
      <c r="K395" s="456"/>
      <c r="L395" s="456"/>
      <c r="M395" s="456"/>
      <c r="N395" s="457"/>
    </row>
    <row r="396" spans="3:14" ht="13.5" customHeight="1" x14ac:dyDescent="0.2">
      <c r="C396" s="455"/>
      <c r="D396" s="456"/>
      <c r="E396" s="456"/>
      <c r="F396" s="456"/>
      <c r="G396" s="456"/>
      <c r="H396" s="456"/>
      <c r="I396" s="456"/>
      <c r="J396" s="456"/>
      <c r="K396" s="456"/>
      <c r="L396" s="456"/>
      <c r="M396" s="456"/>
      <c r="N396" s="457"/>
    </row>
    <row r="397" spans="3:14" ht="13.5" customHeight="1" x14ac:dyDescent="0.2">
      <c r="C397" s="455"/>
      <c r="D397" s="456"/>
      <c r="E397" s="456"/>
      <c r="F397" s="456"/>
      <c r="G397" s="456"/>
      <c r="H397" s="456"/>
      <c r="I397" s="456"/>
      <c r="J397" s="456"/>
      <c r="K397" s="456"/>
      <c r="L397" s="456"/>
      <c r="M397" s="456"/>
      <c r="N397" s="457"/>
    </row>
    <row r="398" spans="3:14" ht="13.5" customHeight="1" x14ac:dyDescent="0.2">
      <c r="C398" s="455"/>
      <c r="D398" s="456"/>
      <c r="E398" s="456"/>
      <c r="F398" s="456"/>
      <c r="G398" s="456"/>
      <c r="H398" s="456"/>
      <c r="I398" s="456"/>
      <c r="J398" s="456"/>
      <c r="K398" s="456"/>
      <c r="L398" s="456"/>
      <c r="M398" s="456"/>
      <c r="N398" s="457"/>
    </row>
    <row r="399" spans="3:14" ht="13.5" customHeight="1" x14ac:dyDescent="0.2">
      <c r="C399" s="455"/>
      <c r="D399" s="456"/>
      <c r="E399" s="456"/>
      <c r="F399" s="456"/>
      <c r="G399" s="456"/>
      <c r="H399" s="456"/>
      <c r="I399" s="456"/>
      <c r="J399" s="456"/>
      <c r="K399" s="456"/>
      <c r="L399" s="456"/>
      <c r="M399" s="456"/>
      <c r="N399" s="457"/>
    </row>
    <row r="400" spans="3:14" ht="13.5" customHeight="1" x14ac:dyDescent="0.2">
      <c r="C400" s="455"/>
      <c r="D400" s="456"/>
      <c r="E400" s="456"/>
      <c r="F400" s="456"/>
      <c r="G400" s="456"/>
      <c r="H400" s="456"/>
      <c r="I400" s="456"/>
      <c r="J400" s="456"/>
      <c r="K400" s="456"/>
      <c r="L400" s="456"/>
      <c r="M400" s="456"/>
      <c r="N400" s="457"/>
    </row>
    <row r="401" spans="3:14" ht="13.5" customHeight="1" x14ac:dyDescent="0.2">
      <c r="C401" s="458"/>
      <c r="D401" s="459"/>
      <c r="E401" s="459"/>
      <c r="F401" s="459"/>
      <c r="G401" s="459"/>
      <c r="H401" s="459"/>
      <c r="I401" s="459"/>
      <c r="J401" s="459"/>
      <c r="K401" s="459"/>
      <c r="L401" s="459"/>
      <c r="M401" s="459"/>
      <c r="N401" s="460"/>
    </row>
    <row r="402" spans="3:14" ht="13.5" customHeight="1" x14ac:dyDescent="0.2"/>
    <row r="403" spans="3:14" ht="13.5" customHeight="1" x14ac:dyDescent="0.2"/>
    <row r="404" spans="3:14" ht="13.5" customHeight="1" x14ac:dyDescent="0.2">
      <c r="C404" s="452" t="s">
        <v>319</v>
      </c>
      <c r="D404" s="453"/>
      <c r="E404" s="453"/>
      <c r="F404" s="453"/>
      <c r="G404" s="453"/>
      <c r="H404" s="453"/>
      <c r="I404" s="453"/>
      <c r="J404" s="453"/>
      <c r="K404" s="453"/>
      <c r="L404" s="453"/>
      <c r="M404" s="453"/>
      <c r="N404" s="454"/>
    </row>
    <row r="405" spans="3:14" ht="13.5" customHeight="1" x14ac:dyDescent="0.2">
      <c r="C405" s="455"/>
      <c r="D405" s="456"/>
      <c r="E405" s="456"/>
      <c r="F405" s="456"/>
      <c r="G405" s="456"/>
      <c r="H405" s="456"/>
      <c r="I405" s="456"/>
      <c r="J405" s="456"/>
      <c r="K405" s="456"/>
      <c r="L405" s="456"/>
      <c r="M405" s="456"/>
      <c r="N405" s="457"/>
    </row>
    <row r="406" spans="3:14" ht="13.5" customHeight="1" x14ac:dyDescent="0.2">
      <c r="C406" s="455"/>
      <c r="D406" s="456"/>
      <c r="E406" s="456"/>
      <c r="F406" s="456"/>
      <c r="G406" s="456"/>
      <c r="H406" s="456"/>
      <c r="I406" s="456"/>
      <c r="J406" s="456"/>
      <c r="K406" s="456"/>
      <c r="L406" s="456"/>
      <c r="M406" s="456"/>
      <c r="N406" s="457"/>
    </row>
    <row r="407" spans="3:14" ht="13.5" customHeight="1" x14ac:dyDescent="0.2">
      <c r="C407" s="455"/>
      <c r="D407" s="456"/>
      <c r="E407" s="456"/>
      <c r="F407" s="456"/>
      <c r="G407" s="456"/>
      <c r="H407" s="456"/>
      <c r="I407" s="456"/>
      <c r="J407" s="456"/>
      <c r="K407" s="456"/>
      <c r="L407" s="456"/>
      <c r="M407" s="456"/>
      <c r="N407" s="457"/>
    </row>
    <row r="408" spans="3:14" x14ac:dyDescent="0.2">
      <c r="C408" s="455"/>
      <c r="D408" s="456"/>
      <c r="E408" s="456"/>
      <c r="F408" s="456"/>
      <c r="G408" s="456"/>
      <c r="H408" s="456"/>
      <c r="I408" s="456"/>
      <c r="J408" s="456"/>
      <c r="K408" s="456"/>
      <c r="L408" s="456"/>
      <c r="M408" s="456"/>
      <c r="N408" s="457"/>
    </row>
    <row r="409" spans="3:14" x14ac:dyDescent="0.2">
      <c r="C409" s="455"/>
      <c r="D409" s="456"/>
      <c r="E409" s="456"/>
      <c r="F409" s="456"/>
      <c r="G409" s="456"/>
      <c r="H409" s="456"/>
      <c r="I409" s="456"/>
      <c r="J409" s="456"/>
      <c r="K409" s="456"/>
      <c r="L409" s="456"/>
      <c r="M409" s="456"/>
      <c r="N409" s="457"/>
    </row>
    <row r="410" spans="3:14" x14ac:dyDescent="0.2">
      <c r="C410" s="455"/>
      <c r="D410" s="456"/>
      <c r="E410" s="456"/>
      <c r="F410" s="456"/>
      <c r="G410" s="456"/>
      <c r="H410" s="456"/>
      <c r="I410" s="456"/>
      <c r="J410" s="456"/>
      <c r="K410" s="456"/>
      <c r="L410" s="456"/>
      <c r="M410" s="456"/>
      <c r="N410" s="457"/>
    </row>
    <row r="411" spans="3:14" x14ac:dyDescent="0.2">
      <c r="C411" s="455"/>
      <c r="D411" s="456"/>
      <c r="E411" s="456"/>
      <c r="F411" s="456"/>
      <c r="G411" s="456"/>
      <c r="H411" s="456"/>
      <c r="I411" s="456"/>
      <c r="J411" s="456"/>
      <c r="K411" s="456"/>
      <c r="L411" s="456"/>
      <c r="M411" s="456"/>
      <c r="N411" s="457"/>
    </row>
    <row r="412" spans="3:14" x14ac:dyDescent="0.2">
      <c r="C412" s="455"/>
      <c r="D412" s="456"/>
      <c r="E412" s="456"/>
      <c r="F412" s="456"/>
      <c r="G412" s="456"/>
      <c r="H412" s="456"/>
      <c r="I412" s="456"/>
      <c r="J412" s="456"/>
      <c r="K412" s="456"/>
      <c r="L412" s="456"/>
      <c r="M412" s="456"/>
      <c r="N412" s="457"/>
    </row>
    <row r="413" spans="3:14" x14ac:dyDescent="0.2">
      <c r="C413" s="455"/>
      <c r="D413" s="456"/>
      <c r="E413" s="456"/>
      <c r="F413" s="456"/>
      <c r="G413" s="456"/>
      <c r="H413" s="456"/>
      <c r="I413" s="456"/>
      <c r="J413" s="456"/>
      <c r="K413" s="456"/>
      <c r="L413" s="456"/>
      <c r="M413" s="456"/>
      <c r="N413" s="457"/>
    </row>
    <row r="414" spans="3:14" x14ac:dyDescent="0.2">
      <c r="C414" s="455"/>
      <c r="D414" s="456"/>
      <c r="E414" s="456"/>
      <c r="F414" s="456"/>
      <c r="G414" s="456"/>
      <c r="H414" s="456"/>
      <c r="I414" s="456"/>
      <c r="J414" s="456"/>
      <c r="K414" s="456"/>
      <c r="L414" s="456"/>
      <c r="M414" s="456"/>
      <c r="N414" s="457"/>
    </row>
    <row r="415" spans="3:14" x14ac:dyDescent="0.2">
      <c r="C415" s="455"/>
      <c r="D415" s="456"/>
      <c r="E415" s="456"/>
      <c r="F415" s="456"/>
      <c r="G415" s="456"/>
      <c r="H415" s="456"/>
      <c r="I415" s="456"/>
      <c r="J415" s="456"/>
      <c r="K415" s="456"/>
      <c r="L415" s="456"/>
      <c r="M415" s="456"/>
      <c r="N415" s="457"/>
    </row>
    <row r="416" spans="3:14" x14ac:dyDescent="0.2">
      <c r="C416" s="455"/>
      <c r="D416" s="456"/>
      <c r="E416" s="456"/>
      <c r="F416" s="456"/>
      <c r="G416" s="456"/>
      <c r="H416" s="456"/>
      <c r="I416" s="456"/>
      <c r="J416" s="456"/>
      <c r="K416" s="456"/>
      <c r="L416" s="456"/>
      <c r="M416" s="456"/>
      <c r="N416" s="457"/>
    </row>
    <row r="417" spans="3:14" x14ac:dyDescent="0.2">
      <c r="C417" s="455"/>
      <c r="D417" s="456"/>
      <c r="E417" s="456"/>
      <c r="F417" s="456"/>
      <c r="G417" s="456"/>
      <c r="H417" s="456"/>
      <c r="I417" s="456"/>
      <c r="J417" s="456"/>
      <c r="K417" s="456"/>
      <c r="L417" s="456"/>
      <c r="M417" s="456"/>
      <c r="N417" s="457"/>
    </row>
    <row r="418" spans="3:14" x14ac:dyDescent="0.2">
      <c r="C418" s="455"/>
      <c r="D418" s="456"/>
      <c r="E418" s="456"/>
      <c r="F418" s="456"/>
      <c r="G418" s="456"/>
      <c r="H418" s="456"/>
      <c r="I418" s="456"/>
      <c r="J418" s="456"/>
      <c r="K418" s="456"/>
      <c r="L418" s="456"/>
      <c r="M418" s="456"/>
      <c r="N418" s="457"/>
    </row>
    <row r="419" spans="3:14" x14ac:dyDescent="0.2">
      <c r="C419" s="455"/>
      <c r="D419" s="456"/>
      <c r="E419" s="456"/>
      <c r="F419" s="456"/>
      <c r="G419" s="456"/>
      <c r="H419" s="456"/>
      <c r="I419" s="456"/>
      <c r="J419" s="456"/>
      <c r="K419" s="456"/>
      <c r="L419" s="456"/>
      <c r="M419" s="456"/>
      <c r="N419" s="457"/>
    </row>
    <row r="420" spans="3:14" x14ac:dyDescent="0.2">
      <c r="C420" s="455"/>
      <c r="D420" s="456"/>
      <c r="E420" s="456"/>
      <c r="F420" s="456"/>
      <c r="G420" s="456"/>
      <c r="H420" s="456"/>
      <c r="I420" s="456"/>
      <c r="J420" s="456"/>
      <c r="K420" s="456"/>
      <c r="L420" s="456"/>
      <c r="M420" s="456"/>
      <c r="N420" s="457"/>
    </row>
    <row r="421" spans="3:14" x14ac:dyDescent="0.2">
      <c r="C421" s="455"/>
      <c r="D421" s="456"/>
      <c r="E421" s="456"/>
      <c r="F421" s="456"/>
      <c r="G421" s="456"/>
      <c r="H421" s="456"/>
      <c r="I421" s="456"/>
      <c r="J421" s="456"/>
      <c r="K421" s="456"/>
      <c r="L421" s="456"/>
      <c r="M421" s="456"/>
      <c r="N421" s="457"/>
    </row>
    <row r="422" spans="3:14" x14ac:dyDescent="0.2">
      <c r="C422" s="455"/>
      <c r="D422" s="456"/>
      <c r="E422" s="456"/>
      <c r="F422" s="456"/>
      <c r="G422" s="456"/>
      <c r="H422" s="456"/>
      <c r="I422" s="456"/>
      <c r="J422" s="456"/>
      <c r="K422" s="456"/>
      <c r="L422" s="456"/>
      <c r="M422" s="456"/>
      <c r="N422" s="457"/>
    </row>
    <row r="423" spans="3:14" x14ac:dyDescent="0.2">
      <c r="C423" s="455"/>
      <c r="D423" s="456"/>
      <c r="E423" s="456"/>
      <c r="F423" s="456"/>
      <c r="G423" s="456"/>
      <c r="H423" s="456"/>
      <c r="I423" s="456"/>
      <c r="J423" s="456"/>
      <c r="K423" s="456"/>
      <c r="L423" s="456"/>
      <c r="M423" s="456"/>
      <c r="N423" s="457"/>
    </row>
    <row r="424" spans="3:14" x14ac:dyDescent="0.2">
      <c r="C424" s="455"/>
      <c r="D424" s="456"/>
      <c r="E424" s="456"/>
      <c r="F424" s="456"/>
      <c r="G424" s="456"/>
      <c r="H424" s="456"/>
      <c r="I424" s="456"/>
      <c r="J424" s="456"/>
      <c r="K424" s="456"/>
      <c r="L424" s="456"/>
      <c r="M424" s="456"/>
      <c r="N424" s="457"/>
    </row>
    <row r="425" spans="3:14" x14ac:dyDescent="0.2">
      <c r="C425" s="458"/>
      <c r="D425" s="459"/>
      <c r="E425" s="459"/>
      <c r="F425" s="459"/>
      <c r="G425" s="459"/>
      <c r="H425" s="459"/>
      <c r="I425" s="459"/>
      <c r="J425" s="459"/>
      <c r="K425" s="459"/>
      <c r="L425" s="459"/>
      <c r="M425" s="459"/>
      <c r="N425" s="460"/>
    </row>
    <row r="428" spans="3:14" ht="12.75" customHeight="1" x14ac:dyDescent="0.2">
      <c r="C428" s="452" t="s">
        <v>320</v>
      </c>
      <c r="D428" s="453"/>
      <c r="E428" s="453"/>
      <c r="F428" s="453"/>
      <c r="G428" s="453"/>
      <c r="H428" s="453"/>
      <c r="I428" s="453"/>
      <c r="J428" s="453"/>
      <c r="K428" s="453"/>
      <c r="L428" s="453"/>
      <c r="M428" s="453"/>
      <c r="N428" s="454"/>
    </row>
    <row r="429" spans="3:14" x14ac:dyDescent="0.2">
      <c r="C429" s="455"/>
      <c r="D429" s="456"/>
      <c r="E429" s="456"/>
      <c r="F429" s="456"/>
      <c r="G429" s="456"/>
      <c r="H429" s="456"/>
      <c r="I429" s="456"/>
      <c r="J429" s="456"/>
      <c r="K429" s="456"/>
      <c r="L429" s="456"/>
      <c r="M429" s="456"/>
      <c r="N429" s="457"/>
    </row>
    <row r="430" spans="3:14" x14ac:dyDescent="0.2">
      <c r="C430" s="455"/>
      <c r="D430" s="456"/>
      <c r="E430" s="456"/>
      <c r="F430" s="456"/>
      <c r="G430" s="456"/>
      <c r="H430" s="456"/>
      <c r="I430" s="456"/>
      <c r="J430" s="456"/>
      <c r="K430" s="456"/>
      <c r="L430" s="456"/>
      <c r="M430" s="456"/>
      <c r="N430" s="457"/>
    </row>
    <row r="431" spans="3:14" x14ac:dyDescent="0.2">
      <c r="C431" s="455"/>
      <c r="D431" s="456"/>
      <c r="E431" s="456"/>
      <c r="F431" s="456"/>
      <c r="G431" s="456"/>
      <c r="H431" s="456"/>
      <c r="I431" s="456"/>
      <c r="J431" s="456"/>
      <c r="K431" s="456"/>
      <c r="L431" s="456"/>
      <c r="M431" s="456"/>
      <c r="N431" s="457"/>
    </row>
    <row r="432" spans="3:14" x14ac:dyDescent="0.2">
      <c r="C432" s="455"/>
      <c r="D432" s="456"/>
      <c r="E432" s="456"/>
      <c r="F432" s="456"/>
      <c r="G432" s="456"/>
      <c r="H432" s="456"/>
      <c r="I432" s="456"/>
      <c r="J432" s="456"/>
      <c r="K432" s="456"/>
      <c r="L432" s="456"/>
      <c r="M432" s="456"/>
      <c r="N432" s="457"/>
    </row>
    <row r="433" spans="3:14" x14ac:dyDescent="0.2">
      <c r="C433" s="455"/>
      <c r="D433" s="456"/>
      <c r="E433" s="456"/>
      <c r="F433" s="456"/>
      <c r="G433" s="456"/>
      <c r="H433" s="456"/>
      <c r="I433" s="456"/>
      <c r="J433" s="456"/>
      <c r="K433" s="456"/>
      <c r="L433" s="456"/>
      <c r="M433" s="456"/>
      <c r="N433" s="457"/>
    </row>
    <row r="434" spans="3:14" x14ac:dyDescent="0.2">
      <c r="C434" s="455"/>
      <c r="D434" s="456"/>
      <c r="E434" s="456"/>
      <c r="F434" s="456"/>
      <c r="G434" s="456"/>
      <c r="H434" s="456"/>
      <c r="I434" s="456"/>
      <c r="J434" s="456"/>
      <c r="K434" s="456"/>
      <c r="L434" s="456"/>
      <c r="M434" s="456"/>
      <c r="N434" s="457"/>
    </row>
    <row r="435" spans="3:14" x14ac:dyDescent="0.2">
      <c r="C435" s="455"/>
      <c r="D435" s="456"/>
      <c r="E435" s="456"/>
      <c r="F435" s="456"/>
      <c r="G435" s="456"/>
      <c r="H435" s="456"/>
      <c r="I435" s="456"/>
      <c r="J435" s="456"/>
      <c r="K435" s="456"/>
      <c r="L435" s="456"/>
      <c r="M435" s="456"/>
      <c r="N435" s="457"/>
    </row>
    <row r="436" spans="3:14" x14ac:dyDescent="0.2">
      <c r="C436" s="455"/>
      <c r="D436" s="456"/>
      <c r="E436" s="456"/>
      <c r="F436" s="456"/>
      <c r="G436" s="456"/>
      <c r="H436" s="456"/>
      <c r="I436" s="456"/>
      <c r="J436" s="456"/>
      <c r="K436" s="456"/>
      <c r="L436" s="456"/>
      <c r="M436" s="456"/>
      <c r="N436" s="457"/>
    </row>
    <row r="437" spans="3:14" x14ac:dyDescent="0.2">
      <c r="C437" s="455"/>
      <c r="D437" s="456"/>
      <c r="E437" s="456"/>
      <c r="F437" s="456"/>
      <c r="G437" s="456"/>
      <c r="H437" s="456"/>
      <c r="I437" s="456"/>
      <c r="J437" s="456"/>
      <c r="K437" s="456"/>
      <c r="L437" s="456"/>
      <c r="M437" s="456"/>
      <c r="N437" s="457"/>
    </row>
    <row r="438" spans="3:14" x14ac:dyDescent="0.2">
      <c r="C438" s="455"/>
      <c r="D438" s="456"/>
      <c r="E438" s="456"/>
      <c r="F438" s="456"/>
      <c r="G438" s="456"/>
      <c r="H438" s="456"/>
      <c r="I438" s="456"/>
      <c r="J438" s="456"/>
      <c r="K438" s="456"/>
      <c r="L438" s="456"/>
      <c r="M438" s="456"/>
      <c r="N438" s="457"/>
    </row>
    <row r="439" spans="3:14" x14ac:dyDescent="0.2">
      <c r="C439" s="455"/>
      <c r="D439" s="456"/>
      <c r="E439" s="456"/>
      <c r="F439" s="456"/>
      <c r="G439" s="456"/>
      <c r="H439" s="456"/>
      <c r="I439" s="456"/>
      <c r="J439" s="456"/>
      <c r="K439" s="456"/>
      <c r="L439" s="456"/>
      <c r="M439" s="456"/>
      <c r="N439" s="457"/>
    </row>
    <row r="440" spans="3:14" x14ac:dyDescent="0.2">
      <c r="C440" s="455"/>
      <c r="D440" s="456"/>
      <c r="E440" s="456"/>
      <c r="F440" s="456"/>
      <c r="G440" s="456"/>
      <c r="H440" s="456"/>
      <c r="I440" s="456"/>
      <c r="J440" s="456"/>
      <c r="K440" s="456"/>
      <c r="L440" s="456"/>
      <c r="M440" s="456"/>
      <c r="N440" s="457"/>
    </row>
    <row r="441" spans="3:14" x14ac:dyDescent="0.2">
      <c r="C441" s="455"/>
      <c r="D441" s="456"/>
      <c r="E441" s="456"/>
      <c r="F441" s="456"/>
      <c r="G441" s="456"/>
      <c r="H441" s="456"/>
      <c r="I441" s="456"/>
      <c r="J441" s="456"/>
      <c r="K441" s="456"/>
      <c r="L441" s="456"/>
      <c r="M441" s="456"/>
      <c r="N441" s="457"/>
    </row>
    <row r="442" spans="3:14" x14ac:dyDescent="0.2">
      <c r="C442" s="455"/>
      <c r="D442" s="456"/>
      <c r="E442" s="456"/>
      <c r="F442" s="456"/>
      <c r="G442" s="456"/>
      <c r="H442" s="456"/>
      <c r="I442" s="456"/>
      <c r="J442" s="456"/>
      <c r="K442" s="456"/>
      <c r="L442" s="456"/>
      <c r="M442" s="456"/>
      <c r="N442" s="457"/>
    </row>
    <row r="443" spans="3:14" x14ac:dyDescent="0.2">
      <c r="C443" s="455"/>
      <c r="D443" s="456"/>
      <c r="E443" s="456"/>
      <c r="F443" s="456"/>
      <c r="G443" s="456"/>
      <c r="H443" s="456"/>
      <c r="I443" s="456"/>
      <c r="J443" s="456"/>
      <c r="K443" s="456"/>
      <c r="L443" s="456"/>
      <c r="M443" s="456"/>
      <c r="N443" s="457"/>
    </row>
    <row r="444" spans="3:14" x14ac:dyDescent="0.2">
      <c r="C444" s="455"/>
      <c r="D444" s="456"/>
      <c r="E444" s="456"/>
      <c r="F444" s="456"/>
      <c r="G444" s="456"/>
      <c r="H444" s="456"/>
      <c r="I444" s="456"/>
      <c r="J444" s="456"/>
      <c r="K444" s="456"/>
      <c r="L444" s="456"/>
      <c r="M444" s="456"/>
      <c r="N444" s="457"/>
    </row>
    <row r="445" spans="3:14" x14ac:dyDescent="0.2">
      <c r="C445" s="455"/>
      <c r="D445" s="456"/>
      <c r="E445" s="456"/>
      <c r="F445" s="456"/>
      <c r="G445" s="456"/>
      <c r="H445" s="456"/>
      <c r="I445" s="456"/>
      <c r="J445" s="456"/>
      <c r="K445" s="456"/>
      <c r="L445" s="456"/>
      <c r="M445" s="456"/>
      <c r="N445" s="457"/>
    </row>
    <row r="446" spans="3:14" x14ac:dyDescent="0.2">
      <c r="C446" s="455"/>
      <c r="D446" s="456"/>
      <c r="E446" s="456"/>
      <c r="F446" s="456"/>
      <c r="G446" s="456"/>
      <c r="H446" s="456"/>
      <c r="I446" s="456"/>
      <c r="J446" s="456"/>
      <c r="K446" s="456"/>
      <c r="L446" s="456"/>
      <c r="M446" s="456"/>
      <c r="N446" s="457"/>
    </row>
    <row r="447" spans="3:14" x14ac:dyDescent="0.2">
      <c r="C447" s="455"/>
      <c r="D447" s="456"/>
      <c r="E447" s="456"/>
      <c r="F447" s="456"/>
      <c r="G447" s="456"/>
      <c r="H447" s="456"/>
      <c r="I447" s="456"/>
      <c r="J447" s="456"/>
      <c r="K447" s="456"/>
      <c r="L447" s="456"/>
      <c r="M447" s="456"/>
      <c r="N447" s="457"/>
    </row>
    <row r="448" spans="3:14" x14ac:dyDescent="0.2">
      <c r="C448" s="455"/>
      <c r="D448" s="456"/>
      <c r="E448" s="456"/>
      <c r="F448" s="456"/>
      <c r="G448" s="456"/>
      <c r="H448" s="456"/>
      <c r="I448" s="456"/>
      <c r="J448" s="456"/>
      <c r="K448" s="456"/>
      <c r="L448" s="456"/>
      <c r="M448" s="456"/>
      <c r="N448" s="457"/>
    </row>
    <row r="449" spans="3:14" x14ac:dyDescent="0.2">
      <c r="C449" s="455"/>
      <c r="D449" s="456"/>
      <c r="E449" s="456"/>
      <c r="F449" s="456"/>
      <c r="G449" s="456"/>
      <c r="H449" s="456"/>
      <c r="I449" s="456"/>
      <c r="J449" s="456"/>
      <c r="K449" s="456"/>
      <c r="L449" s="456"/>
      <c r="M449" s="456"/>
      <c r="N449" s="457"/>
    </row>
    <row r="450" spans="3:14" x14ac:dyDescent="0.2">
      <c r="C450" s="455"/>
      <c r="D450" s="456"/>
      <c r="E450" s="456"/>
      <c r="F450" s="456"/>
      <c r="G450" s="456"/>
      <c r="H450" s="456"/>
      <c r="I450" s="456"/>
      <c r="J450" s="456"/>
      <c r="K450" s="456"/>
      <c r="L450" s="456"/>
      <c r="M450" s="456"/>
      <c r="N450" s="457"/>
    </row>
    <row r="451" spans="3:14" x14ac:dyDescent="0.2">
      <c r="C451" s="455"/>
      <c r="D451" s="456"/>
      <c r="E451" s="456"/>
      <c r="F451" s="456"/>
      <c r="G451" s="456"/>
      <c r="H451" s="456"/>
      <c r="I451" s="456"/>
      <c r="J451" s="456"/>
      <c r="K451" s="456"/>
      <c r="L451" s="456"/>
      <c r="M451" s="456"/>
      <c r="N451" s="457"/>
    </row>
    <row r="452" spans="3:14" x14ac:dyDescent="0.2">
      <c r="C452" s="455"/>
      <c r="D452" s="456"/>
      <c r="E452" s="456"/>
      <c r="F452" s="456"/>
      <c r="G452" s="456"/>
      <c r="H452" s="456"/>
      <c r="I452" s="456"/>
      <c r="J452" s="456"/>
      <c r="K452" s="456"/>
      <c r="L452" s="456"/>
      <c r="M452" s="456"/>
      <c r="N452" s="457"/>
    </row>
    <row r="453" spans="3:14" x14ac:dyDescent="0.2">
      <c r="C453" s="458"/>
      <c r="D453" s="459"/>
      <c r="E453" s="459"/>
      <c r="F453" s="459"/>
      <c r="G453" s="459"/>
      <c r="H453" s="459"/>
      <c r="I453" s="459"/>
      <c r="J453" s="459"/>
      <c r="K453" s="459"/>
      <c r="L453" s="459"/>
      <c r="M453" s="459"/>
      <c r="N453" s="460"/>
    </row>
    <row r="454" spans="3:14" x14ac:dyDescent="0.2">
      <c r="F454" s="299"/>
      <c r="G454" s="299"/>
      <c r="H454" s="299"/>
      <c r="I454" s="299"/>
      <c r="J454" s="299"/>
      <c r="K454" s="299"/>
    </row>
    <row r="455" spans="3:14" x14ac:dyDescent="0.2">
      <c r="F455" s="299"/>
      <c r="G455" s="299"/>
      <c r="H455" s="299"/>
      <c r="I455" s="299"/>
      <c r="J455" s="299"/>
      <c r="K455" s="299"/>
    </row>
    <row r="456" spans="3:14" x14ac:dyDescent="0.2">
      <c r="C456" s="452" t="s">
        <v>314</v>
      </c>
      <c r="D456" s="453"/>
      <c r="E456" s="453"/>
      <c r="F456" s="453"/>
      <c r="G456" s="453"/>
      <c r="H456" s="453"/>
      <c r="I456" s="453"/>
      <c r="J456" s="453"/>
      <c r="K456" s="453"/>
      <c r="L456" s="453"/>
      <c r="M456" s="453"/>
      <c r="N456" s="454"/>
    </row>
    <row r="457" spans="3:14" x14ac:dyDescent="0.2">
      <c r="C457" s="455"/>
      <c r="D457" s="456"/>
      <c r="E457" s="456"/>
      <c r="F457" s="456"/>
      <c r="G457" s="456"/>
      <c r="H457" s="456"/>
      <c r="I457" s="456"/>
      <c r="J457" s="456"/>
      <c r="K457" s="456"/>
      <c r="L457" s="456"/>
      <c r="M457" s="456"/>
      <c r="N457" s="457"/>
    </row>
    <row r="458" spans="3:14" x14ac:dyDescent="0.2">
      <c r="C458" s="455"/>
      <c r="D458" s="456"/>
      <c r="E458" s="456"/>
      <c r="F458" s="456"/>
      <c r="G458" s="456"/>
      <c r="H458" s="456"/>
      <c r="I458" s="456"/>
      <c r="J458" s="456"/>
      <c r="K458" s="456"/>
      <c r="L458" s="456"/>
      <c r="M458" s="456"/>
      <c r="N458" s="457"/>
    </row>
    <row r="459" spans="3:14" x14ac:dyDescent="0.2">
      <c r="C459" s="455"/>
      <c r="D459" s="456"/>
      <c r="E459" s="456"/>
      <c r="F459" s="456"/>
      <c r="G459" s="456"/>
      <c r="H459" s="456"/>
      <c r="I459" s="456"/>
      <c r="J459" s="456"/>
      <c r="K459" s="456"/>
      <c r="L459" s="456"/>
      <c r="M459" s="456"/>
      <c r="N459" s="457"/>
    </row>
    <row r="460" spans="3:14" x14ac:dyDescent="0.2">
      <c r="C460" s="455"/>
      <c r="D460" s="456"/>
      <c r="E460" s="456"/>
      <c r="F460" s="456"/>
      <c r="G460" s="456"/>
      <c r="H460" s="456"/>
      <c r="I460" s="456"/>
      <c r="J460" s="456"/>
      <c r="K460" s="456"/>
      <c r="L460" s="456"/>
      <c r="M460" s="456"/>
      <c r="N460" s="457"/>
    </row>
    <row r="461" spans="3:14" x14ac:dyDescent="0.2">
      <c r="C461" s="455"/>
      <c r="D461" s="456"/>
      <c r="E461" s="456"/>
      <c r="F461" s="456"/>
      <c r="G461" s="456"/>
      <c r="H461" s="456"/>
      <c r="I461" s="456"/>
      <c r="J461" s="456"/>
      <c r="K461" s="456"/>
      <c r="L461" s="456"/>
      <c r="M461" s="456"/>
      <c r="N461" s="457"/>
    </row>
    <row r="462" spans="3:14" x14ac:dyDescent="0.2">
      <c r="C462" s="458"/>
      <c r="D462" s="459"/>
      <c r="E462" s="459"/>
      <c r="F462" s="459"/>
      <c r="G462" s="459"/>
      <c r="H462" s="459"/>
      <c r="I462" s="459"/>
      <c r="J462" s="459"/>
      <c r="K462" s="459"/>
      <c r="L462" s="459"/>
      <c r="M462" s="459"/>
      <c r="N462" s="460"/>
    </row>
    <row r="463" spans="3:14" x14ac:dyDescent="0.2">
      <c r="F463" s="299"/>
      <c r="G463" s="299"/>
      <c r="H463" s="299"/>
      <c r="I463" s="299"/>
      <c r="J463" s="299"/>
      <c r="K463" s="299"/>
    </row>
    <row r="464" spans="3:14" x14ac:dyDescent="0.2">
      <c r="F464" s="299"/>
      <c r="G464" s="299"/>
      <c r="H464" s="299"/>
      <c r="I464" s="299"/>
      <c r="J464" s="299"/>
      <c r="K464" s="299"/>
    </row>
    <row r="465" spans="6:11" x14ac:dyDescent="0.2">
      <c r="F465" s="299"/>
      <c r="G465" s="299"/>
      <c r="H465" s="299"/>
      <c r="I465" s="299"/>
      <c r="J465" s="299"/>
      <c r="K465" s="299"/>
    </row>
    <row r="466" spans="6:11" x14ac:dyDescent="0.2">
      <c r="F466" s="299"/>
      <c r="G466" s="299"/>
      <c r="H466" s="299"/>
      <c r="I466" s="299"/>
      <c r="J466" s="299"/>
      <c r="K466" s="299"/>
    </row>
    <row r="467" spans="6:11" x14ac:dyDescent="0.2">
      <c r="F467" s="299"/>
      <c r="G467" s="299"/>
      <c r="H467" s="299"/>
      <c r="I467" s="299"/>
      <c r="J467" s="299"/>
      <c r="K467" s="299"/>
    </row>
    <row r="468" spans="6:11" x14ac:dyDescent="0.2">
      <c r="F468" s="299"/>
      <c r="G468" s="299"/>
      <c r="H468" s="299"/>
      <c r="I468" s="299"/>
      <c r="J468" s="299"/>
      <c r="K468" s="299"/>
    </row>
    <row r="469" spans="6:11" x14ac:dyDescent="0.2">
      <c r="F469" s="299"/>
      <c r="G469" s="299"/>
      <c r="H469" s="299"/>
      <c r="I469" s="299"/>
      <c r="J469" s="299"/>
      <c r="K469" s="299"/>
    </row>
    <row r="470" spans="6:11" x14ac:dyDescent="0.2">
      <c r="F470" s="299"/>
      <c r="G470" s="299"/>
      <c r="H470" s="299"/>
      <c r="I470" s="299"/>
      <c r="J470" s="299"/>
      <c r="K470" s="299"/>
    </row>
    <row r="471" spans="6:11" x14ac:dyDescent="0.2">
      <c r="F471" s="299"/>
      <c r="G471" s="299"/>
      <c r="H471" s="299"/>
      <c r="I471" s="299"/>
      <c r="J471" s="299"/>
      <c r="K471" s="299"/>
    </row>
    <row r="472" spans="6:11" x14ac:dyDescent="0.2">
      <c r="F472" s="299"/>
      <c r="G472" s="299"/>
      <c r="H472" s="299"/>
      <c r="I472" s="299"/>
      <c r="J472" s="299"/>
      <c r="K472" s="299"/>
    </row>
    <row r="473" spans="6:11" x14ac:dyDescent="0.2">
      <c r="F473" s="299"/>
      <c r="G473" s="299"/>
      <c r="H473" s="299"/>
      <c r="I473" s="299"/>
      <c r="J473" s="299"/>
      <c r="K473" s="299"/>
    </row>
    <row r="474" spans="6:11" x14ac:dyDescent="0.2">
      <c r="F474" s="299"/>
      <c r="G474" s="299"/>
      <c r="H474" s="299"/>
      <c r="I474" s="299"/>
      <c r="J474" s="299"/>
      <c r="K474" s="299"/>
    </row>
    <row r="475" spans="6:11" x14ac:dyDescent="0.2">
      <c r="F475" s="299"/>
      <c r="G475" s="299"/>
      <c r="H475" s="299"/>
      <c r="I475" s="299"/>
      <c r="J475" s="299"/>
      <c r="K475" s="299"/>
    </row>
    <row r="476" spans="6:11" x14ac:dyDescent="0.2">
      <c r="F476" s="299" t="s">
        <v>223</v>
      </c>
      <c r="G476" s="299"/>
      <c r="H476" s="299"/>
      <c r="I476" s="299"/>
      <c r="J476" s="299"/>
      <c r="K476" s="299" t="s">
        <v>102</v>
      </c>
    </row>
    <row r="477" spans="6:11" x14ac:dyDescent="0.2">
      <c r="F477" s="299" t="s">
        <v>224</v>
      </c>
      <c r="G477" s="299"/>
      <c r="H477" s="299"/>
      <c r="I477" s="299"/>
      <c r="J477" s="299"/>
      <c r="K477" s="299"/>
    </row>
    <row r="478" spans="6:11" x14ac:dyDescent="0.2">
      <c r="F478" s="299" t="s">
        <v>225</v>
      </c>
      <c r="G478" s="299"/>
      <c r="H478" s="299"/>
      <c r="I478" s="299"/>
      <c r="J478" s="299"/>
      <c r="K478" s="299"/>
    </row>
    <row r="479" spans="6:11" x14ac:dyDescent="0.2">
      <c r="F479" s="299" t="s">
        <v>226</v>
      </c>
      <c r="G479" s="299"/>
      <c r="H479" s="299"/>
      <c r="I479" s="299"/>
      <c r="J479" s="299"/>
      <c r="K479" s="299"/>
    </row>
    <row r="480" spans="6:11" x14ac:dyDescent="0.2">
      <c r="F480" s="299" t="s">
        <v>227</v>
      </c>
      <c r="G480" s="299"/>
      <c r="H480" s="299"/>
      <c r="I480" s="299"/>
      <c r="J480" s="299"/>
      <c r="K480" s="299"/>
    </row>
    <row r="481" spans="6:11" x14ac:dyDescent="0.2">
      <c r="F481" s="299" t="s">
        <v>228</v>
      </c>
      <c r="G481" s="299"/>
      <c r="H481" s="299"/>
      <c r="I481" s="299"/>
      <c r="J481" s="299"/>
      <c r="K481" s="299"/>
    </row>
    <row r="482" spans="6:11" x14ac:dyDescent="0.2">
      <c r="F482" s="299" t="s">
        <v>229</v>
      </c>
      <c r="G482" s="299"/>
      <c r="H482" s="299"/>
      <c r="I482" s="299"/>
      <c r="J482" s="299"/>
      <c r="K482" s="299"/>
    </row>
    <row r="483" spans="6:11" x14ac:dyDescent="0.2">
      <c r="F483" s="299" t="s">
        <v>230</v>
      </c>
      <c r="G483" s="299"/>
      <c r="H483" s="299"/>
      <c r="I483" s="299"/>
      <c r="J483" s="299"/>
      <c r="K483" s="299"/>
    </row>
    <row r="484" spans="6:11" x14ac:dyDescent="0.2">
      <c r="F484" s="299" t="s">
        <v>231</v>
      </c>
      <c r="G484" s="299"/>
      <c r="H484" s="299"/>
      <c r="I484" s="299"/>
      <c r="J484" s="299"/>
      <c r="K484" s="299"/>
    </row>
    <row r="485" spans="6:11" x14ac:dyDescent="0.2">
      <c r="F485" s="299" t="s">
        <v>31</v>
      </c>
      <c r="G485" s="299"/>
      <c r="H485" s="299"/>
      <c r="I485" s="299"/>
      <c r="J485" s="299"/>
      <c r="K485" s="299"/>
    </row>
    <row r="486" spans="6:11" x14ac:dyDescent="0.2">
      <c r="F486" s="299" t="s">
        <v>32</v>
      </c>
      <c r="G486" s="299"/>
      <c r="H486" s="299"/>
      <c r="I486" s="299"/>
      <c r="J486" s="299"/>
      <c r="K486" s="299"/>
    </row>
    <row r="487" spans="6:11" x14ac:dyDescent="0.2">
      <c r="F487" s="299" t="s">
        <v>33</v>
      </c>
      <c r="G487" s="299"/>
      <c r="H487" s="299"/>
      <c r="I487" s="299"/>
      <c r="J487" s="299"/>
      <c r="K487" s="299"/>
    </row>
    <row r="488" spans="6:11" x14ac:dyDescent="0.2">
      <c r="F488" s="299" t="s">
        <v>34</v>
      </c>
      <c r="G488" s="299"/>
      <c r="H488" s="299"/>
      <c r="I488" s="299"/>
      <c r="J488" s="299"/>
      <c r="K488" s="299"/>
    </row>
    <row r="489" spans="6:11" x14ac:dyDescent="0.2">
      <c r="F489" s="299" t="s">
        <v>35</v>
      </c>
      <c r="G489" s="299"/>
      <c r="H489" s="299"/>
      <c r="I489" s="299"/>
      <c r="J489" s="299"/>
      <c r="K489" s="299"/>
    </row>
    <row r="490" spans="6:11" x14ac:dyDescent="0.2">
      <c r="F490" s="299" t="s">
        <v>36</v>
      </c>
      <c r="G490" s="299"/>
      <c r="H490" s="299"/>
      <c r="I490" s="299"/>
      <c r="J490" s="299"/>
      <c r="K490" s="299"/>
    </row>
    <row r="491" spans="6:11" x14ac:dyDescent="0.2">
      <c r="F491" s="299" t="s">
        <v>37</v>
      </c>
      <c r="G491" s="299"/>
      <c r="H491" s="299"/>
      <c r="I491" s="299"/>
      <c r="J491" s="299"/>
      <c r="K491" s="299"/>
    </row>
    <row r="492" spans="6:11" x14ac:dyDescent="0.2">
      <c r="F492" s="299" t="s">
        <v>38</v>
      </c>
      <c r="G492" s="299"/>
      <c r="H492" s="299"/>
      <c r="I492" s="299"/>
      <c r="J492" s="299"/>
      <c r="K492" s="299"/>
    </row>
    <row r="493" spans="6:11" x14ac:dyDescent="0.2">
      <c r="F493" s="299" t="s">
        <v>39</v>
      </c>
      <c r="G493" s="299"/>
      <c r="H493" s="299"/>
      <c r="I493" s="299"/>
      <c r="J493" s="299"/>
      <c r="K493" s="299"/>
    </row>
    <row r="494" spans="6:11" x14ac:dyDescent="0.2">
      <c r="F494" s="299" t="s">
        <v>40</v>
      </c>
      <c r="G494" s="299"/>
      <c r="H494" s="299"/>
      <c r="I494" s="299"/>
      <c r="J494" s="299"/>
      <c r="K494" s="299"/>
    </row>
    <row r="495" spans="6:11" x14ac:dyDescent="0.2">
      <c r="F495" s="299" t="s">
        <v>41</v>
      </c>
      <c r="G495" s="299"/>
      <c r="H495" s="299"/>
      <c r="I495" s="299"/>
      <c r="J495" s="299"/>
      <c r="K495" s="299"/>
    </row>
    <row r="496" spans="6:11" x14ac:dyDescent="0.2">
      <c r="F496" s="299" t="s">
        <v>42</v>
      </c>
      <c r="G496" s="299"/>
      <c r="H496" s="299"/>
      <c r="I496" s="299"/>
      <c r="J496" s="299"/>
      <c r="K496" s="299"/>
    </row>
    <row r="497" spans="6:11" x14ac:dyDescent="0.2">
      <c r="F497" s="299" t="s">
        <v>43</v>
      </c>
      <c r="G497" s="299"/>
      <c r="H497" s="299"/>
      <c r="I497" s="299"/>
      <c r="J497" s="299"/>
      <c r="K497" s="299"/>
    </row>
    <row r="498" spans="6:11" x14ac:dyDescent="0.2">
      <c r="F498" s="299" t="s">
        <v>44</v>
      </c>
      <c r="G498" s="299"/>
      <c r="H498" s="299"/>
      <c r="I498" s="299"/>
      <c r="J498" s="299"/>
      <c r="K498" s="299"/>
    </row>
    <row r="499" spans="6:11" x14ac:dyDescent="0.2">
      <c r="F499" s="299" t="s">
        <v>45</v>
      </c>
      <c r="G499" s="299"/>
      <c r="H499" s="299"/>
      <c r="I499" s="299"/>
      <c r="J499" s="299"/>
      <c r="K499" s="299"/>
    </row>
    <row r="500" spans="6:11" x14ac:dyDescent="0.2">
      <c r="F500" s="299" t="s">
        <v>46</v>
      </c>
      <c r="G500" s="299"/>
      <c r="H500" s="299"/>
      <c r="I500" s="299"/>
      <c r="J500" s="299"/>
      <c r="K500" s="299"/>
    </row>
    <row r="501" spans="6:11" x14ac:dyDescent="0.2">
      <c r="F501" s="299" t="s">
        <v>47</v>
      </c>
      <c r="G501" s="299"/>
      <c r="H501" s="299"/>
      <c r="I501" s="299"/>
      <c r="J501" s="299"/>
      <c r="K501" s="299"/>
    </row>
    <row r="502" spans="6:11" x14ac:dyDescent="0.2">
      <c r="F502" s="299" t="s">
        <v>48</v>
      </c>
      <c r="G502" s="299"/>
      <c r="H502" s="299"/>
      <c r="I502" s="299"/>
      <c r="J502" s="299"/>
      <c r="K502" s="299"/>
    </row>
    <row r="503" spans="6:11" x14ac:dyDescent="0.2">
      <c r="F503" s="299" t="s">
        <v>49</v>
      </c>
      <c r="G503" s="299"/>
      <c r="H503" s="299"/>
      <c r="I503" s="299"/>
      <c r="J503" s="299"/>
      <c r="K503" s="299"/>
    </row>
    <row r="504" spans="6:11" x14ac:dyDescent="0.2">
      <c r="F504" s="299" t="s">
        <v>50</v>
      </c>
      <c r="G504" s="299"/>
      <c r="H504" s="299"/>
      <c r="I504" s="299"/>
      <c r="J504" s="299"/>
      <c r="K504" s="299"/>
    </row>
    <row r="505" spans="6:11" x14ac:dyDescent="0.2">
      <c r="F505" s="299" t="s">
        <v>51</v>
      </c>
      <c r="G505" s="299"/>
      <c r="H505" s="299"/>
      <c r="I505" s="299"/>
      <c r="J505" s="299"/>
      <c r="K505" s="299"/>
    </row>
    <row r="506" spans="6:11" x14ac:dyDescent="0.2">
      <c r="F506" s="299" t="s">
        <v>52</v>
      </c>
      <c r="G506" s="299"/>
      <c r="H506" s="299"/>
      <c r="I506" s="299"/>
      <c r="J506" s="299"/>
      <c r="K506" s="299"/>
    </row>
    <row r="507" spans="6:11" x14ac:dyDescent="0.2">
      <c r="F507" s="299" t="s">
        <v>53</v>
      </c>
      <c r="G507" s="299"/>
      <c r="H507" s="299"/>
      <c r="I507" s="299"/>
      <c r="J507" s="299"/>
      <c r="K507" s="299"/>
    </row>
    <row r="508" spans="6:11" x14ac:dyDescent="0.2">
      <c r="F508" s="299" t="s">
        <v>54</v>
      </c>
      <c r="G508" s="299"/>
      <c r="H508" s="299"/>
      <c r="I508" s="299"/>
      <c r="J508" s="299"/>
      <c r="K508" s="299"/>
    </row>
    <row r="509" spans="6:11" x14ac:dyDescent="0.2">
      <c r="F509" s="299" t="s">
        <v>55</v>
      </c>
      <c r="G509" s="299"/>
      <c r="H509" s="299"/>
      <c r="I509" s="299"/>
      <c r="J509" s="299"/>
      <c r="K509" s="299"/>
    </row>
    <row r="510" spans="6:11" x14ac:dyDescent="0.2">
      <c r="F510" s="299" t="s">
        <v>56</v>
      </c>
      <c r="G510" s="299"/>
      <c r="H510" s="299"/>
      <c r="I510" s="299"/>
      <c r="J510" s="299"/>
      <c r="K510" s="299"/>
    </row>
    <row r="511" spans="6:11" x14ac:dyDescent="0.2">
      <c r="F511" s="299" t="s">
        <v>57</v>
      </c>
      <c r="G511" s="299"/>
      <c r="H511" s="299"/>
      <c r="I511" s="299"/>
      <c r="J511" s="299"/>
      <c r="K511" s="299"/>
    </row>
    <row r="512" spans="6:11" x14ac:dyDescent="0.2">
      <c r="F512" s="299" t="s">
        <v>58</v>
      </c>
      <c r="G512" s="299"/>
      <c r="H512" s="299"/>
      <c r="I512" s="299"/>
      <c r="J512" s="299"/>
      <c r="K512" s="299"/>
    </row>
    <row r="513" spans="6:11" x14ac:dyDescent="0.2">
      <c r="F513" s="299" t="s">
        <v>59</v>
      </c>
      <c r="G513" s="299"/>
      <c r="H513" s="299"/>
      <c r="I513" s="299"/>
      <c r="J513" s="299"/>
      <c r="K513" s="299"/>
    </row>
    <row r="514" spans="6:11" x14ac:dyDescent="0.2">
      <c r="F514" s="299" t="s">
        <v>60</v>
      </c>
      <c r="G514" s="299"/>
      <c r="H514" s="299"/>
      <c r="I514" s="299"/>
      <c r="J514" s="299"/>
      <c r="K514" s="299"/>
    </row>
    <row r="515" spans="6:11" x14ac:dyDescent="0.2">
      <c r="F515" s="299" t="s">
        <v>61</v>
      </c>
      <c r="G515" s="299"/>
      <c r="H515" s="299"/>
      <c r="I515" s="299"/>
      <c r="J515" s="299"/>
      <c r="K515" s="299"/>
    </row>
    <row r="516" spans="6:11" x14ac:dyDescent="0.2">
      <c r="F516" s="299" t="s">
        <v>62</v>
      </c>
      <c r="G516" s="299"/>
      <c r="H516" s="299"/>
      <c r="I516" s="299"/>
      <c r="J516" s="299"/>
      <c r="K516" s="299"/>
    </row>
    <row r="517" spans="6:11" x14ac:dyDescent="0.2">
      <c r="F517" s="299" t="s">
        <v>63</v>
      </c>
      <c r="G517" s="299"/>
      <c r="H517" s="299"/>
      <c r="I517" s="299"/>
      <c r="J517" s="299"/>
      <c r="K517" s="299"/>
    </row>
    <row r="518" spans="6:11" x14ac:dyDescent="0.2">
      <c r="F518" s="299" t="s">
        <v>64</v>
      </c>
      <c r="G518" s="299"/>
      <c r="H518" s="299"/>
      <c r="I518" s="299"/>
      <c r="J518" s="299"/>
      <c r="K518" s="299"/>
    </row>
    <row r="519" spans="6:11" x14ac:dyDescent="0.2">
      <c r="F519" s="299" t="s">
        <v>65</v>
      </c>
      <c r="G519" s="299"/>
      <c r="H519" s="299"/>
      <c r="I519" s="299"/>
      <c r="J519" s="299"/>
      <c r="K519" s="299"/>
    </row>
    <row r="520" spans="6:11" x14ac:dyDescent="0.2">
      <c r="F520" s="299" t="s">
        <v>66</v>
      </c>
      <c r="G520" s="299"/>
      <c r="H520" s="299"/>
      <c r="I520" s="299"/>
      <c r="J520" s="299"/>
      <c r="K520" s="299"/>
    </row>
    <row r="521" spans="6:11" x14ac:dyDescent="0.2">
      <c r="F521" s="299" t="s">
        <v>67</v>
      </c>
      <c r="G521" s="299"/>
      <c r="H521" s="299"/>
      <c r="I521" s="299"/>
      <c r="J521" s="299"/>
      <c r="K521" s="299"/>
    </row>
    <row r="522" spans="6:11" x14ac:dyDescent="0.2">
      <c r="F522" s="299" t="s">
        <v>68</v>
      </c>
      <c r="G522" s="299"/>
      <c r="H522" s="299"/>
      <c r="I522" s="299"/>
      <c r="J522" s="299"/>
      <c r="K522" s="299"/>
    </row>
    <row r="523" spans="6:11" x14ac:dyDescent="0.2">
      <c r="F523" s="299" t="s">
        <v>69</v>
      </c>
      <c r="G523" s="299"/>
      <c r="H523" s="299"/>
      <c r="I523" s="299"/>
      <c r="J523" s="299"/>
      <c r="K523" s="299"/>
    </row>
    <row r="524" spans="6:11" x14ac:dyDescent="0.2">
      <c r="F524" s="299" t="s">
        <v>70</v>
      </c>
      <c r="G524" s="299"/>
      <c r="H524" s="299"/>
      <c r="I524" s="299"/>
      <c r="J524" s="299"/>
      <c r="K524" s="299"/>
    </row>
    <row r="525" spans="6:11" x14ac:dyDescent="0.2">
      <c r="F525" s="299" t="s">
        <v>71</v>
      </c>
      <c r="G525" s="299"/>
      <c r="H525" s="299"/>
      <c r="I525" s="299"/>
      <c r="J525" s="299"/>
      <c r="K525" s="299"/>
    </row>
    <row r="526" spans="6:11" x14ac:dyDescent="0.2">
      <c r="F526" s="299" t="s">
        <v>72</v>
      </c>
      <c r="G526" s="299"/>
      <c r="H526" s="299"/>
      <c r="I526" s="299"/>
      <c r="J526" s="299"/>
      <c r="K526" s="299"/>
    </row>
    <row r="527" spans="6:11" x14ac:dyDescent="0.2">
      <c r="F527" s="299" t="s">
        <v>73</v>
      </c>
      <c r="G527" s="299"/>
      <c r="H527" s="299"/>
      <c r="I527" s="299"/>
      <c r="J527" s="299"/>
      <c r="K527" s="299"/>
    </row>
    <row r="528" spans="6:11" x14ac:dyDescent="0.2">
      <c r="F528" s="299" t="s">
        <v>74</v>
      </c>
      <c r="G528" s="299"/>
      <c r="H528" s="299"/>
      <c r="I528" s="299"/>
      <c r="J528" s="299"/>
      <c r="K528" s="299"/>
    </row>
    <row r="529" spans="6:11" x14ac:dyDescent="0.2">
      <c r="F529" s="299" t="s">
        <v>75</v>
      </c>
      <c r="G529" s="299"/>
      <c r="H529" s="299"/>
      <c r="I529" s="299"/>
      <c r="J529" s="299"/>
      <c r="K529" s="299"/>
    </row>
    <row r="530" spans="6:11" x14ac:dyDescent="0.2">
      <c r="F530" s="299" t="s">
        <v>76</v>
      </c>
      <c r="G530" s="299"/>
      <c r="H530" s="299"/>
      <c r="I530" s="299"/>
      <c r="J530" s="299"/>
      <c r="K530" s="299"/>
    </row>
    <row r="531" spans="6:11" x14ac:dyDescent="0.2">
      <c r="F531" s="299" t="s">
        <v>77</v>
      </c>
      <c r="G531" s="299"/>
      <c r="H531" s="299"/>
      <c r="I531" s="299"/>
      <c r="J531" s="299"/>
      <c r="K531" s="299"/>
    </row>
    <row r="532" spans="6:11" x14ac:dyDescent="0.2">
      <c r="F532" s="299" t="s">
        <v>78</v>
      </c>
      <c r="G532" s="299"/>
      <c r="H532" s="299"/>
      <c r="I532" s="299"/>
      <c r="J532" s="299"/>
      <c r="K532" s="299"/>
    </row>
    <row r="533" spans="6:11" x14ac:dyDescent="0.2">
      <c r="F533" s="299" t="s">
        <v>79</v>
      </c>
      <c r="G533" s="299"/>
      <c r="H533" s="299"/>
      <c r="I533" s="299"/>
      <c r="J533" s="299"/>
      <c r="K533" s="299"/>
    </row>
    <row r="534" spans="6:11" x14ac:dyDescent="0.2">
      <c r="F534" s="299" t="s">
        <v>80</v>
      </c>
      <c r="G534" s="299"/>
      <c r="H534" s="299"/>
      <c r="I534" s="299"/>
      <c r="J534" s="299"/>
      <c r="K534" s="299"/>
    </row>
    <row r="535" spans="6:11" x14ac:dyDescent="0.2">
      <c r="F535" s="299" t="s">
        <v>81</v>
      </c>
      <c r="G535" s="299"/>
      <c r="H535" s="299"/>
      <c r="I535" s="299"/>
      <c r="J535" s="299"/>
      <c r="K535" s="299"/>
    </row>
    <row r="536" spans="6:11" x14ac:dyDescent="0.2">
      <c r="F536" s="299" t="s">
        <v>82</v>
      </c>
      <c r="G536" s="299"/>
      <c r="H536" s="299"/>
      <c r="I536" s="299"/>
      <c r="J536" s="299"/>
      <c r="K536" s="299"/>
    </row>
    <row r="537" spans="6:11" x14ac:dyDescent="0.2">
      <c r="F537" s="299" t="s">
        <v>83</v>
      </c>
      <c r="G537" s="299"/>
      <c r="H537" s="299"/>
      <c r="I537" s="299"/>
      <c r="J537" s="299"/>
      <c r="K537" s="299"/>
    </row>
    <row r="538" spans="6:11" x14ac:dyDescent="0.2">
      <c r="F538" s="299" t="s">
        <v>84</v>
      </c>
      <c r="G538" s="299"/>
      <c r="H538" s="299"/>
      <c r="I538" s="299"/>
      <c r="J538" s="299"/>
      <c r="K538" s="299"/>
    </row>
    <row r="539" spans="6:11" x14ac:dyDescent="0.2">
      <c r="F539" s="299" t="s">
        <v>85</v>
      </c>
      <c r="G539" s="299"/>
      <c r="H539" s="299"/>
      <c r="I539" s="299"/>
      <c r="J539" s="299"/>
      <c r="K539" s="299"/>
    </row>
    <row r="540" spans="6:11" x14ac:dyDescent="0.2">
      <c r="F540" s="299" t="s">
        <v>86</v>
      </c>
      <c r="G540" s="299"/>
      <c r="H540" s="299"/>
      <c r="I540" s="299"/>
      <c r="J540" s="299"/>
      <c r="K540" s="299"/>
    </row>
    <row r="541" spans="6:11" x14ac:dyDescent="0.2">
      <c r="F541" s="299" t="s">
        <v>87</v>
      </c>
      <c r="G541" s="299"/>
      <c r="H541" s="299"/>
      <c r="I541" s="299"/>
      <c r="J541" s="299"/>
      <c r="K541" s="299"/>
    </row>
    <row r="542" spans="6:11" x14ac:dyDescent="0.2">
      <c r="F542" s="299" t="s">
        <v>88</v>
      </c>
      <c r="G542" s="299"/>
      <c r="H542" s="299"/>
      <c r="I542" s="299"/>
      <c r="J542" s="299"/>
      <c r="K542" s="299"/>
    </row>
    <row r="543" spans="6:11" x14ac:dyDescent="0.2">
      <c r="F543" s="299" t="s">
        <v>89</v>
      </c>
      <c r="G543" s="299"/>
      <c r="H543" s="299"/>
      <c r="I543" s="299"/>
      <c r="J543" s="299"/>
      <c r="K543" s="299"/>
    </row>
    <row r="544" spans="6:11" x14ac:dyDescent="0.2">
      <c r="F544" s="299" t="s">
        <v>90</v>
      </c>
      <c r="G544" s="299"/>
      <c r="H544" s="299"/>
      <c r="I544" s="299"/>
      <c r="J544" s="299"/>
      <c r="K544" s="299"/>
    </row>
    <row r="545" spans="6:11" x14ac:dyDescent="0.2">
      <c r="F545" s="299" t="s">
        <v>91</v>
      </c>
      <c r="G545" s="299"/>
      <c r="H545" s="299"/>
      <c r="I545" s="299"/>
      <c r="J545" s="299"/>
      <c r="K545" s="299"/>
    </row>
    <row r="546" spans="6:11" x14ac:dyDescent="0.2">
      <c r="F546" s="299" t="s">
        <v>92</v>
      </c>
      <c r="G546" s="299"/>
      <c r="H546" s="299"/>
      <c r="I546" s="299"/>
      <c r="J546" s="299"/>
      <c r="K546" s="299"/>
    </row>
    <row r="547" spans="6:11" x14ac:dyDescent="0.2">
      <c r="F547" s="299" t="s">
        <v>93</v>
      </c>
      <c r="G547" s="299"/>
      <c r="H547" s="299"/>
      <c r="I547" s="299"/>
      <c r="J547" s="299"/>
      <c r="K547" s="299"/>
    </row>
    <row r="548" spans="6:11" x14ac:dyDescent="0.2">
      <c r="F548" s="299" t="s">
        <v>94</v>
      </c>
      <c r="G548" s="299"/>
      <c r="H548" s="299"/>
      <c r="I548" s="299"/>
      <c r="J548" s="299"/>
      <c r="K548" s="299"/>
    </row>
    <row r="549" spans="6:11" x14ac:dyDescent="0.2">
      <c r="F549" s="299" t="s">
        <v>95</v>
      </c>
      <c r="G549" s="299"/>
      <c r="H549" s="299"/>
      <c r="I549" s="299"/>
      <c r="J549" s="299"/>
      <c r="K549" s="299"/>
    </row>
    <row r="550" spans="6:11" x14ac:dyDescent="0.2">
      <c r="F550" s="299" t="s">
        <v>96</v>
      </c>
      <c r="G550" s="299"/>
      <c r="H550" s="299"/>
      <c r="I550" s="299"/>
      <c r="J550" s="299"/>
      <c r="K550" s="299"/>
    </row>
    <row r="551" spans="6:11" x14ac:dyDescent="0.2">
      <c r="F551" s="299" t="s">
        <v>97</v>
      </c>
      <c r="G551" s="299"/>
      <c r="H551" s="299"/>
      <c r="I551" s="299"/>
      <c r="J551" s="299"/>
      <c r="K551" s="299"/>
    </row>
    <row r="552" spans="6:11" x14ac:dyDescent="0.2">
      <c r="F552" s="299" t="s">
        <v>98</v>
      </c>
      <c r="G552" s="299"/>
      <c r="H552" s="299"/>
      <c r="I552" s="299"/>
      <c r="J552" s="299"/>
      <c r="K552" s="299"/>
    </row>
    <row r="553" spans="6:11" x14ac:dyDescent="0.2">
      <c r="F553" s="299" t="s">
        <v>99</v>
      </c>
      <c r="G553" s="299"/>
      <c r="H553" s="299"/>
      <c r="I553" s="299"/>
      <c r="J553" s="299"/>
      <c r="K553" s="299"/>
    </row>
    <row r="554" spans="6:11" x14ac:dyDescent="0.2">
      <c r="F554" s="299" t="s">
        <v>100</v>
      </c>
      <c r="G554" s="299"/>
      <c r="H554" s="299"/>
      <c r="I554" s="299"/>
      <c r="J554" s="299"/>
      <c r="K554" s="299"/>
    </row>
  </sheetData>
  <mergeCells count="41">
    <mergeCell ref="C8:F8"/>
    <mergeCell ref="D49:M50"/>
    <mergeCell ref="E53:I53"/>
    <mergeCell ref="E55:I55"/>
    <mergeCell ref="E81:I81"/>
    <mergeCell ref="E59:I59"/>
    <mergeCell ref="E61:I61"/>
    <mergeCell ref="E57:I57"/>
    <mergeCell ref="E63:I63"/>
    <mergeCell ref="C13:N44"/>
    <mergeCell ref="E73:I73"/>
    <mergeCell ref="E69:I69"/>
    <mergeCell ref="E65:I65"/>
    <mergeCell ref="E67:I67"/>
    <mergeCell ref="E75:I75"/>
    <mergeCell ref="C226:N247"/>
    <mergeCell ref="D106:E106"/>
    <mergeCell ref="E87:I87"/>
    <mergeCell ref="E91:I91"/>
    <mergeCell ref="E89:I89"/>
    <mergeCell ref="D104:E104"/>
    <mergeCell ref="C99:K101"/>
    <mergeCell ref="C192:N223"/>
    <mergeCell ref="D108:E108"/>
    <mergeCell ref="D110:E110"/>
    <mergeCell ref="D112:E112"/>
    <mergeCell ref="C118:N169"/>
    <mergeCell ref="C172:N189"/>
    <mergeCell ref="E85:I85"/>
    <mergeCell ref="E71:I71"/>
    <mergeCell ref="E79:I79"/>
    <mergeCell ref="E77:I77"/>
    <mergeCell ref="E83:I83"/>
    <mergeCell ref="C404:N425"/>
    <mergeCell ref="C428:N453"/>
    <mergeCell ref="C456:N462"/>
    <mergeCell ref="C250:N300"/>
    <mergeCell ref="C303:N338"/>
    <mergeCell ref="C341:N351"/>
    <mergeCell ref="C354:N382"/>
    <mergeCell ref="C385:N401"/>
  </mergeCells>
  <phoneticPr fontId="0" type="noConversion"/>
  <dataValidations count="1">
    <dataValidation type="list" allowBlank="1" showInputMessage="1" showErrorMessage="1" sqref="C8:F8">
      <formula1>$F$476:$F$554</formula1>
    </dataValidation>
  </dataValidations>
  <pageMargins left="0.23622047244094491" right="0.23622047244094491" top="0.74803149606299213" bottom="0.74803149606299213" header="0.31496062992125984" footer="0.31496062992125984"/>
  <pageSetup paperSize="9"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39997558519241921"/>
    <pageSetUpPr fitToPage="1"/>
  </sheetPr>
  <dimension ref="A1:P124"/>
  <sheetViews>
    <sheetView zoomScale="80" zoomScaleNormal="80" zoomScalePageLayoutView="80" workbookViewId="0">
      <pane xSplit="5" ySplit="10" topLeftCell="F11" activePane="bottomRight" state="frozen"/>
      <selection activeCell="C13" sqref="C13:N47"/>
      <selection pane="topRight" activeCell="C13" sqref="C13:N47"/>
      <selection pane="bottomLeft" activeCell="C13" sqref="C13:N47"/>
      <selection pane="bottomRight" activeCell="C13" sqref="C13:N47"/>
    </sheetView>
  </sheetViews>
  <sheetFormatPr defaultColWidth="10.83203125" defaultRowHeight="12.75" x14ac:dyDescent="0.2"/>
  <cols>
    <col min="1" max="1" width="2.83203125" style="6" customWidth="1"/>
    <col min="2" max="2" width="3.83203125" style="6" customWidth="1"/>
    <col min="3" max="3" width="2.83203125" style="6" customWidth="1"/>
    <col min="4" max="4" width="5.33203125" style="6" bestFit="1" customWidth="1"/>
    <col min="5" max="5" width="71.33203125" style="6" bestFit="1" customWidth="1"/>
    <col min="6" max="6" width="27" style="7" customWidth="1"/>
    <col min="7" max="7" width="4" style="7" customWidth="1"/>
    <col min="8" max="8" width="19.1640625" style="6" bestFit="1" customWidth="1"/>
    <col min="9" max="9" width="22.83203125" style="6" bestFit="1" customWidth="1"/>
    <col min="10" max="10" width="25" style="6" customWidth="1"/>
    <col min="11" max="11" width="26.83203125" style="6" customWidth="1"/>
    <col min="12" max="12" width="21.1640625" style="6" customWidth="1"/>
    <col min="13" max="13" width="3.83203125" style="6" customWidth="1"/>
    <col min="14" max="15" width="10.83203125" style="6"/>
    <col min="16" max="16" width="10.83203125" style="1"/>
    <col min="17" max="16384" width="10.83203125" style="6"/>
  </cols>
  <sheetData>
    <row r="1" spans="1:13" ht="7.35" customHeight="1" x14ac:dyDescent="0.2"/>
    <row r="2" spans="1:13" ht="18" x14ac:dyDescent="0.25">
      <c r="A2" s="5">
        <v>80</v>
      </c>
      <c r="B2" s="2" t="s">
        <v>216</v>
      </c>
      <c r="C2" s="49"/>
      <c r="F2" s="14"/>
    </row>
    <row r="3" spans="1:13" ht="16.350000000000001" customHeight="1" x14ac:dyDescent="0.25">
      <c r="B3" s="43" t="str">
        <f>'Revenue - NHC'!B3</f>
        <v>Pyrenees (S)</v>
      </c>
      <c r="C3" s="49"/>
      <c r="F3" s="6"/>
      <c r="G3" s="6"/>
      <c r="K3" s="8"/>
    </row>
    <row r="4" spans="1:13" ht="13.5" thickBot="1" x14ac:dyDescent="0.25">
      <c r="B4" s="509"/>
      <c r="C4" s="509"/>
      <c r="D4" s="509"/>
      <c r="E4" s="509"/>
    </row>
    <row r="5" spans="1:13" ht="10.5" customHeight="1" x14ac:dyDescent="0.2">
      <c r="C5" s="9"/>
      <c r="D5" s="10"/>
      <c r="E5" s="10"/>
      <c r="F5" s="11"/>
      <c r="G5" s="11"/>
      <c r="H5" s="10"/>
      <c r="I5" s="10"/>
      <c r="J5" s="10"/>
      <c r="K5" s="10"/>
      <c r="L5" s="10"/>
      <c r="M5" s="47"/>
    </row>
    <row r="6" spans="1:13" ht="13.5" customHeight="1" x14ac:dyDescent="0.2">
      <c r="C6" s="13"/>
      <c r="D6" s="45"/>
      <c r="E6" s="46"/>
      <c r="H6" s="515" t="s">
        <v>102</v>
      </c>
      <c r="I6" s="516"/>
      <c r="J6" s="516"/>
      <c r="K6" s="516"/>
      <c r="L6" s="517"/>
      <c r="M6" s="31"/>
    </row>
    <row r="7" spans="1:13" ht="6.75" customHeight="1" x14ac:dyDescent="0.2">
      <c r="C7" s="13"/>
      <c r="D7" s="14"/>
      <c r="E7" s="29"/>
      <c r="F7" s="26"/>
      <c r="G7" s="26"/>
      <c r="H7" s="25"/>
      <c r="I7" s="30"/>
      <c r="J7" s="30"/>
      <c r="K7" s="30"/>
      <c r="L7" s="30"/>
      <c r="M7" s="31"/>
    </row>
    <row r="8" spans="1:13" ht="25.5" x14ac:dyDescent="0.2">
      <c r="C8" s="13"/>
      <c r="D8" s="14"/>
      <c r="E8" s="65" t="s">
        <v>130</v>
      </c>
      <c r="F8" s="62" t="s">
        <v>153</v>
      </c>
      <c r="G8" s="26"/>
      <c r="H8" s="62" t="s">
        <v>110</v>
      </c>
      <c r="I8" s="62" t="s">
        <v>111</v>
      </c>
      <c r="J8" s="62" t="s">
        <v>112</v>
      </c>
      <c r="K8" s="65" t="s">
        <v>113</v>
      </c>
      <c r="L8" s="63" t="s">
        <v>114</v>
      </c>
      <c r="M8" s="31"/>
    </row>
    <row r="9" spans="1:13" x14ac:dyDescent="0.2">
      <c r="C9" s="13"/>
      <c r="D9" s="14"/>
      <c r="E9" s="56"/>
      <c r="F9" s="139"/>
      <c r="G9" s="26"/>
      <c r="H9" s="139" t="s">
        <v>208</v>
      </c>
      <c r="I9" s="139" t="s">
        <v>208</v>
      </c>
      <c r="J9" s="139" t="s">
        <v>208</v>
      </c>
      <c r="K9" s="139" t="s">
        <v>208</v>
      </c>
      <c r="L9" s="139" t="s">
        <v>208</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NHC'!D12</f>
        <v>1</v>
      </c>
      <c r="E11" s="70" t="str">
        <f>IF(OR('Services - NHC'!E10="",'Services - NHC'!E10="[Enter service]"),"",'Services - NHC'!E10)</f>
        <v>Council Operations</v>
      </c>
      <c r="F11" s="71" t="str">
        <f>IF(OR('Services - NHC'!F10="",'Services - NHC'!F10="[Select]"),"",'Services - NHC'!F10)</f>
        <v>Internal</v>
      </c>
      <c r="G11" s="26"/>
      <c r="H11" s="72">
        <v>361937</v>
      </c>
      <c r="I11" s="72">
        <v>273211</v>
      </c>
      <c r="J11" s="72">
        <v>32846</v>
      </c>
      <c r="K11" s="72">
        <v>153300</v>
      </c>
      <c r="L11" s="380">
        <f t="shared" ref="L11:L73" si="0">SUM(H11:K11)</f>
        <v>821294</v>
      </c>
      <c r="M11" s="31"/>
    </row>
    <row r="12" spans="1:13" ht="12" customHeight="1" x14ac:dyDescent="0.2">
      <c r="C12" s="13"/>
      <c r="D12" s="19">
        <f>'Revenue - NHC'!D13</f>
        <v>2</v>
      </c>
      <c r="E12" s="70" t="str">
        <f>IF(OR('Services - NHC'!E11="",'Services - NHC'!E11="[Enter service]"),"",'Services - NHC'!E11)</f>
        <v>Public Order and Safety</v>
      </c>
      <c r="F12" s="71" t="str">
        <f>IF(OR('Services - NHC'!F11="",'Services - NHC'!F11="[Select]"),"",'Services - NHC'!F11)</f>
        <v>Internal</v>
      </c>
      <c r="G12" s="26"/>
      <c r="H12" s="72">
        <v>290343</v>
      </c>
      <c r="I12" s="72">
        <v>103511</v>
      </c>
      <c r="J12" s="72">
        <v>32846</v>
      </c>
      <c r="K12" s="72">
        <v>1230</v>
      </c>
      <c r="L12" s="381">
        <f t="shared" si="0"/>
        <v>427930</v>
      </c>
      <c r="M12" s="31"/>
    </row>
    <row r="13" spans="1:13" ht="12" customHeight="1" x14ac:dyDescent="0.2">
      <c r="C13" s="13"/>
      <c r="D13" s="19">
        <f>'Revenue - NHC'!D14</f>
        <v>3</v>
      </c>
      <c r="E13" s="70" t="str">
        <f>IF(OR('Services - NHC'!E12="",'Services - NHC'!E12="[Enter service]"),"",'Services - NHC'!E12)</f>
        <v>Financial &amp; Fiscal Affairs</v>
      </c>
      <c r="F13" s="71" t="str">
        <f>IF(OR('Services - NHC'!F12="",'Services - NHC'!F12="[Select]"),"",'Services - NHC'!F12)</f>
        <v>Internal</v>
      </c>
      <c r="G13" s="26"/>
      <c r="H13" s="72">
        <v>440248</v>
      </c>
      <c r="I13" s="72">
        <v>179041</v>
      </c>
      <c r="J13" s="72">
        <v>32846</v>
      </c>
      <c r="K13" s="72">
        <v>55780</v>
      </c>
      <c r="L13" s="381">
        <f t="shared" si="0"/>
        <v>707915</v>
      </c>
      <c r="M13" s="31"/>
    </row>
    <row r="14" spans="1:13" ht="12" customHeight="1" x14ac:dyDescent="0.2">
      <c r="C14" s="13"/>
      <c r="D14" s="19">
        <f>'Revenue - NHC'!D15</f>
        <v>4</v>
      </c>
      <c r="E14" s="70" t="str">
        <f>IF(OR('Services - NHC'!E13="",'Services - NHC'!E13="[Enter service]"),"",'Services - NHC'!E13)</f>
        <v>Natural Disaster Relief</v>
      </c>
      <c r="F14" s="71" t="str">
        <f>IF(OR('Services - NHC'!F13="",'Services - NHC'!F13="[Select]"),"",'Services - NHC'!F13)</f>
        <v>Internal</v>
      </c>
      <c r="G14" s="26"/>
      <c r="H14" s="72">
        <v>36144</v>
      </c>
      <c r="I14" s="72">
        <v>25011</v>
      </c>
      <c r="J14" s="72">
        <v>32846</v>
      </c>
      <c r="K14" s="72">
        <v>1080</v>
      </c>
      <c r="L14" s="381">
        <f t="shared" si="0"/>
        <v>95081</v>
      </c>
      <c r="M14" s="31"/>
    </row>
    <row r="15" spans="1:13" ht="12" customHeight="1" x14ac:dyDescent="0.2">
      <c r="C15" s="13"/>
      <c r="D15" s="19">
        <f>'Revenue - NHC'!D16</f>
        <v>5</v>
      </c>
      <c r="E15" s="70" t="str">
        <f>IF(OR('Services - NHC'!E14="",'Services - NHC'!E14="[Enter service]"),"",'Services - NHC'!E14)</f>
        <v>General Operations</v>
      </c>
      <c r="F15" s="71" t="str">
        <f>IF(OR('Services - NHC'!F14="",'Services - NHC'!F14="[Select]"),"",'Services - NHC'!F14)</f>
        <v>Internal</v>
      </c>
      <c r="G15" s="26"/>
      <c r="H15" s="72">
        <v>9000</v>
      </c>
      <c r="I15" s="72">
        <v>1000</v>
      </c>
      <c r="J15" s="72">
        <v>0</v>
      </c>
      <c r="K15" s="72">
        <v>0</v>
      </c>
      <c r="L15" s="381">
        <f t="shared" si="0"/>
        <v>10000</v>
      </c>
      <c r="M15" s="31"/>
    </row>
    <row r="16" spans="1:13" ht="12" customHeight="1" x14ac:dyDescent="0.2">
      <c r="C16" s="13"/>
      <c r="D16" s="19">
        <f>'Revenue - NHC'!D17</f>
        <v>6</v>
      </c>
      <c r="E16" s="70" t="str">
        <f>IF(OR('Services - NHC'!E15="",'Services - NHC'!E15="[Enter service]"),"",'Services - NHC'!E15)</f>
        <v>General Administration</v>
      </c>
      <c r="F16" s="71" t="str">
        <f>IF(OR('Services - NHC'!F15="",'Services - NHC'!F15="[Select]"),"",'Services - NHC'!F15)</f>
        <v>Internal</v>
      </c>
      <c r="G16" s="26"/>
      <c r="H16" s="72">
        <v>0</v>
      </c>
      <c r="I16" s="72">
        <v>0</v>
      </c>
      <c r="J16" s="72">
        <v>0</v>
      </c>
      <c r="K16" s="72">
        <v>0</v>
      </c>
      <c r="L16" s="381">
        <f t="shared" si="0"/>
        <v>0</v>
      </c>
      <c r="M16" s="31"/>
    </row>
    <row r="17" spans="3:13" ht="12" customHeight="1" x14ac:dyDescent="0.2">
      <c r="C17" s="13"/>
      <c r="D17" s="19">
        <f>'Revenue - NHC'!D18</f>
        <v>7</v>
      </c>
      <c r="E17" s="70" t="str">
        <f>IF(OR('Services - NHC'!E16="",'Services - NHC'!E16="[Enter service]"),"",'Services - NHC'!E16)</f>
        <v>Families &amp; Children</v>
      </c>
      <c r="F17" s="71" t="str">
        <f>IF(OR('Services - NHC'!F16="",'Services - NHC'!F16="[Select]"),"",'Services - NHC'!F16)</f>
        <v>Mixed</v>
      </c>
      <c r="G17" s="26"/>
      <c r="H17" s="76">
        <v>36144</v>
      </c>
      <c r="I17" s="76">
        <v>44011</v>
      </c>
      <c r="J17" s="76">
        <v>32846</v>
      </c>
      <c r="K17" s="76">
        <v>1080</v>
      </c>
      <c r="L17" s="381">
        <f t="shared" si="0"/>
        <v>114081</v>
      </c>
      <c r="M17" s="31"/>
    </row>
    <row r="18" spans="3:13" ht="12" customHeight="1" x14ac:dyDescent="0.2">
      <c r="C18" s="13"/>
      <c r="D18" s="19">
        <f>'Revenue - NHC'!D19</f>
        <v>8</v>
      </c>
      <c r="E18" s="70" t="str">
        <f>IF(OR('Services - NHC'!E17="",'Services - NHC'!E17="[Enter service]"),"",'Services - NHC'!E17)</f>
        <v>Community Health</v>
      </c>
      <c r="F18" s="71" t="str">
        <f>IF(OR('Services - NHC'!F17="",'Services - NHC'!F17="[Select]"),"",'Services - NHC'!F17)</f>
        <v>Internal</v>
      </c>
      <c r="G18" s="26"/>
      <c r="H18" s="76">
        <v>0</v>
      </c>
      <c r="I18" s="76">
        <v>0</v>
      </c>
      <c r="J18" s="76">
        <v>0</v>
      </c>
      <c r="K18" s="76">
        <v>0</v>
      </c>
      <c r="L18" s="381">
        <f t="shared" si="0"/>
        <v>0</v>
      </c>
      <c r="M18" s="31"/>
    </row>
    <row r="19" spans="3:13" ht="12" customHeight="1" x14ac:dyDescent="0.2">
      <c r="C19" s="13"/>
      <c r="D19" s="19">
        <f>'Revenue - NHC'!D20</f>
        <v>9</v>
      </c>
      <c r="E19" s="70" t="str">
        <f>IF(OR('Services - NHC'!E18="",'Services - NHC'!E18="[Enter service]"),"",'Services - NHC'!E18)</f>
        <v>Community Welfare Services</v>
      </c>
      <c r="F19" s="71" t="str">
        <f>IF(OR('Services - NHC'!F18="",'Services - NHC'!F18="[Select]"),"",'Services - NHC'!F18)</f>
        <v>Internal</v>
      </c>
      <c r="G19" s="26"/>
      <c r="H19" s="76">
        <v>306714</v>
      </c>
      <c r="I19" s="76">
        <v>143504</v>
      </c>
      <c r="J19" s="76">
        <v>49269</v>
      </c>
      <c r="K19" s="76">
        <v>1620</v>
      </c>
      <c r="L19" s="381">
        <f t="shared" si="0"/>
        <v>501107</v>
      </c>
      <c r="M19" s="31"/>
    </row>
    <row r="20" spans="3:13" ht="12" customHeight="1" x14ac:dyDescent="0.2">
      <c r="C20" s="13"/>
      <c r="D20" s="19">
        <f>'Revenue - NHC'!D21</f>
        <v>10</v>
      </c>
      <c r="E20" s="70" t="str">
        <f>IF(OR('Services - NHC'!E19="",'Services - NHC'!E19="[Enter service]"),"",'Services - NHC'!E19)</f>
        <v>Education</v>
      </c>
      <c r="F20" s="71" t="str">
        <f>IF(OR('Services - NHC'!F19="",'Services - NHC'!F19="[Select]"),"",'Services - NHC'!F19)</f>
        <v>Internal</v>
      </c>
      <c r="G20" s="26"/>
      <c r="H20" s="76">
        <v>36144</v>
      </c>
      <c r="I20" s="76">
        <v>37881</v>
      </c>
      <c r="J20" s="76">
        <v>32846</v>
      </c>
      <c r="K20" s="76">
        <v>1080</v>
      </c>
      <c r="L20" s="381">
        <f t="shared" si="0"/>
        <v>107951</v>
      </c>
      <c r="M20" s="31"/>
    </row>
    <row r="21" spans="3:13" ht="12" customHeight="1" x14ac:dyDescent="0.2">
      <c r="C21" s="13"/>
      <c r="D21" s="19">
        <f>'Revenue - NHC'!D22</f>
        <v>11</v>
      </c>
      <c r="E21" s="70" t="str">
        <f>IF(OR('Services - NHC'!E20="",'Services - NHC'!E20="[Enter service]"),"",'Services - NHC'!E20)</f>
        <v>Community Housing</v>
      </c>
      <c r="F21" s="71" t="str">
        <f>IF(OR('Services - NHC'!F20="",'Services - NHC'!F20="[Select]"),"",'Services - NHC'!F20)</f>
        <v>Internal</v>
      </c>
      <c r="G21" s="26"/>
      <c r="H21" s="76">
        <v>18972</v>
      </c>
      <c r="I21" s="76">
        <v>12805</v>
      </c>
      <c r="J21" s="76">
        <v>16423</v>
      </c>
      <c r="K21" s="76">
        <v>540</v>
      </c>
      <c r="L21" s="381">
        <f t="shared" si="0"/>
        <v>48740</v>
      </c>
      <c r="M21" s="31"/>
    </row>
    <row r="22" spans="3:13" ht="12" customHeight="1" x14ac:dyDescent="0.2">
      <c r="C22" s="13"/>
      <c r="D22" s="19">
        <f>'Revenue - NHC'!D23</f>
        <v>12</v>
      </c>
      <c r="E22" s="70" t="str">
        <f>IF(OR('Services - NHC'!E21="",'Services - NHC'!E21="[Enter service]"),"",'Services - NHC'!E21)</f>
        <v>Administration</v>
      </c>
      <c r="F22" s="71" t="str">
        <f>IF(OR('Services - NHC'!F21="",'Services - NHC'!F21="[Select]"),"",'Services - NHC'!F21)</f>
        <v>Internal</v>
      </c>
      <c r="G22" s="26"/>
      <c r="H22" s="76">
        <v>216463</v>
      </c>
      <c r="I22" s="76">
        <v>35470</v>
      </c>
      <c r="J22" s="76">
        <v>0</v>
      </c>
      <c r="K22" s="76">
        <v>0</v>
      </c>
      <c r="L22" s="381">
        <f t="shared" si="0"/>
        <v>251933</v>
      </c>
      <c r="M22" s="31"/>
    </row>
    <row r="23" spans="3:13" ht="12" customHeight="1" x14ac:dyDescent="0.2">
      <c r="C23" s="13"/>
      <c r="D23" s="19">
        <f>'Revenue - NHC'!D24</f>
        <v>13</v>
      </c>
      <c r="E23" s="70" t="str">
        <f>IF(OR('Services - NHC'!E22="",'Services - NHC'!E22="[Enter service]"),"",'Services - NHC'!E22)</f>
        <v>Residential Care Services</v>
      </c>
      <c r="F23" s="71" t="str">
        <f>IF(OR('Services - NHC'!F22="",'Services - NHC'!F22="[Select]"),"",'Services - NHC'!F22)</f>
        <v>Internal</v>
      </c>
      <c r="G23" s="26"/>
      <c r="H23" s="76">
        <v>0</v>
      </c>
      <c r="I23" s="76">
        <v>0</v>
      </c>
      <c r="J23" s="76">
        <v>0</v>
      </c>
      <c r="K23" s="76">
        <v>0</v>
      </c>
      <c r="L23" s="381">
        <f t="shared" si="0"/>
        <v>0</v>
      </c>
      <c r="M23" s="31"/>
    </row>
    <row r="24" spans="3:13" ht="12" customHeight="1" x14ac:dyDescent="0.2">
      <c r="C24" s="13"/>
      <c r="D24" s="19">
        <f>'Revenue - NHC'!D25</f>
        <v>14</v>
      </c>
      <c r="E24" s="70" t="str">
        <f>IF(OR('Services - NHC'!E23="",'Services - NHC'!E23="[Enter service]"),"",'Services - NHC'!E23)</f>
        <v>Community Care Services</v>
      </c>
      <c r="F24" s="71" t="str">
        <f>IF(OR('Services - NHC'!F23="",'Services - NHC'!F23="[Select]"),"",'Services - NHC'!F23)</f>
        <v>Internal</v>
      </c>
      <c r="G24" s="26"/>
      <c r="H24" s="76">
        <v>703738</v>
      </c>
      <c r="I24" s="76">
        <v>357400</v>
      </c>
      <c r="J24" s="76">
        <v>49269</v>
      </c>
      <c r="K24" s="76">
        <v>1620</v>
      </c>
      <c r="L24" s="381">
        <f t="shared" si="0"/>
        <v>1112027</v>
      </c>
      <c r="M24" s="31"/>
    </row>
    <row r="25" spans="3:13" ht="12" customHeight="1" x14ac:dyDescent="0.2">
      <c r="C25" s="13"/>
      <c r="D25" s="19">
        <f>'Revenue - NHC'!D26</f>
        <v>15</v>
      </c>
      <c r="E25" s="70" t="str">
        <f>IF(OR('Services - NHC'!E24="",'Services - NHC'!E24="[Enter service]"),"",'Services - NHC'!E24)</f>
        <v>Facilities</v>
      </c>
      <c r="F25" s="71" t="str">
        <f>IF(OR('Services - NHC'!F24="",'Services - NHC'!F24="[Select]"),"",'Services - NHC'!F24)</f>
        <v>Internal</v>
      </c>
      <c r="G25" s="26"/>
      <c r="H25" s="76">
        <v>18072</v>
      </c>
      <c r="I25" s="76">
        <v>42963</v>
      </c>
      <c r="J25" s="76">
        <v>16423</v>
      </c>
      <c r="K25" s="76">
        <v>540</v>
      </c>
      <c r="L25" s="381">
        <f t="shared" si="0"/>
        <v>77998</v>
      </c>
      <c r="M25" s="31"/>
    </row>
    <row r="26" spans="3:13" ht="12" customHeight="1" x14ac:dyDescent="0.2">
      <c r="C26" s="13"/>
      <c r="D26" s="19">
        <f>'Revenue - NHC'!D27</f>
        <v>16</v>
      </c>
      <c r="E26" s="70" t="str">
        <f>IF(OR('Services - NHC'!E25="",'Services - NHC'!E25="[Enter service]"),"",'Services - NHC'!E25)</f>
        <v>Administration</v>
      </c>
      <c r="F26" s="71" t="str">
        <f>IF(OR('Services - NHC'!F25="",'Services - NHC'!F25="[Select]"),"",'Services - NHC'!F25)</f>
        <v>Internal</v>
      </c>
      <c r="G26" s="26"/>
      <c r="H26" s="76">
        <v>0</v>
      </c>
      <c r="I26" s="76">
        <v>0</v>
      </c>
      <c r="J26" s="76">
        <v>0</v>
      </c>
      <c r="K26" s="76">
        <v>0</v>
      </c>
      <c r="L26" s="381">
        <f t="shared" si="0"/>
        <v>0</v>
      </c>
      <c r="M26" s="31"/>
    </row>
    <row r="27" spans="3:13" ht="12" customHeight="1" x14ac:dyDescent="0.2">
      <c r="C27" s="13"/>
      <c r="D27" s="19">
        <f>'Revenue - NHC'!D28</f>
        <v>17</v>
      </c>
      <c r="E27" s="70" t="str">
        <f>IF(OR('Services - NHC'!E26="",'Services - NHC'!E26="[Enter service]"),"",'Services - NHC'!E26)</f>
        <v>Sports Grounds &amp; Facilities</v>
      </c>
      <c r="F27" s="71" t="str">
        <f>IF(OR('Services - NHC'!F26="",'Services - NHC'!F26="[Select]"),"",'Services - NHC'!F26)</f>
        <v>Mixed</v>
      </c>
      <c r="G27" s="26"/>
      <c r="H27" s="76">
        <v>105560</v>
      </c>
      <c r="I27" s="76">
        <v>349477</v>
      </c>
      <c r="J27" s="76">
        <v>82115</v>
      </c>
      <c r="K27" s="76">
        <v>2700</v>
      </c>
      <c r="L27" s="381">
        <f t="shared" si="0"/>
        <v>539852</v>
      </c>
      <c r="M27" s="31"/>
    </row>
    <row r="28" spans="3:13" ht="12" customHeight="1" x14ac:dyDescent="0.2">
      <c r="C28" s="13"/>
      <c r="D28" s="19">
        <f>'Revenue - NHC'!D29</f>
        <v>18</v>
      </c>
      <c r="E28" s="70" t="str">
        <f>IF(OR('Services - NHC'!E27="",'Services - NHC'!E27="[Enter service]"),"",'Services - NHC'!E27)</f>
        <v>Parks &amp; Reserves</v>
      </c>
      <c r="F28" s="71" t="str">
        <f>IF(OR('Services - NHC'!F27="",'Services - NHC'!F27="[Select]"),"",'Services - NHC'!F27)</f>
        <v>Internal</v>
      </c>
      <c r="G28" s="26"/>
      <c r="H28" s="76">
        <v>255882</v>
      </c>
      <c r="I28" s="76">
        <v>277932</v>
      </c>
      <c r="J28" s="76">
        <v>98538</v>
      </c>
      <c r="K28" s="76">
        <v>3240</v>
      </c>
      <c r="L28" s="381">
        <f t="shared" si="0"/>
        <v>635592</v>
      </c>
      <c r="M28" s="31"/>
    </row>
    <row r="29" spans="3:13" ht="12" customHeight="1" x14ac:dyDescent="0.2">
      <c r="C29" s="13"/>
      <c r="D29" s="19">
        <f>'Revenue - NHC'!D30</f>
        <v>19</v>
      </c>
      <c r="E29" s="70" t="str">
        <f>IF(OR('Services - NHC'!E28="",'Services - NHC'!E28="[Enter service]"),"",'Services - NHC'!E28)</f>
        <v>Waterways, Lakes &amp; Beaches</v>
      </c>
      <c r="F29" s="71" t="str">
        <f>IF(OR('Services - NHC'!F28="",'Services - NHC'!F28="[Select]"),"",'Services - NHC'!F28)</f>
        <v>Internal</v>
      </c>
      <c r="G29" s="26"/>
      <c r="H29" s="76">
        <v>18072</v>
      </c>
      <c r="I29" s="76">
        <v>12505</v>
      </c>
      <c r="J29" s="76">
        <v>16423</v>
      </c>
      <c r="K29" s="76">
        <v>540</v>
      </c>
      <c r="L29" s="381">
        <f t="shared" si="0"/>
        <v>47540</v>
      </c>
      <c r="M29" s="31"/>
    </row>
    <row r="30" spans="3:13" ht="12" customHeight="1" x14ac:dyDescent="0.2">
      <c r="C30" s="13"/>
      <c r="D30" s="19">
        <f>'Revenue - NHC'!D31</f>
        <v>20</v>
      </c>
      <c r="E30" s="70" t="str">
        <f>IF(OR('Services - NHC'!E29="",'Services - NHC'!E29="[Enter service]"),"",'Services - NHC'!E29)</f>
        <v>Art Galleries</v>
      </c>
      <c r="F30" s="71" t="str">
        <f>IF(OR('Services - NHC'!F29="",'Services - NHC'!F29="[Select]"),"",'Services - NHC'!F29)</f>
        <v>Internal</v>
      </c>
      <c r="G30" s="26"/>
      <c r="H30" s="76">
        <v>0</v>
      </c>
      <c r="I30" s="76">
        <v>0</v>
      </c>
      <c r="J30" s="76">
        <v>0</v>
      </c>
      <c r="K30" s="76">
        <v>0</v>
      </c>
      <c r="L30" s="381">
        <f t="shared" si="0"/>
        <v>0</v>
      </c>
      <c r="M30" s="31"/>
    </row>
    <row r="31" spans="3:13" ht="12" customHeight="1" x14ac:dyDescent="0.2">
      <c r="C31" s="13"/>
      <c r="D31" s="19">
        <f>'Revenue - NHC'!D32</f>
        <v>21</v>
      </c>
      <c r="E31" s="70" t="str">
        <f>IF(OR('Services - NHC'!E30="",'Services - NHC'!E30="[Enter service]"),"",'Services - NHC'!E30)</f>
        <v>Museums and Cultural Heritage</v>
      </c>
      <c r="F31" s="71" t="str">
        <f>IF(OR('Services - NHC'!F30="",'Services - NHC'!F30="[Select]"),"",'Services - NHC'!F30)</f>
        <v>Internal</v>
      </c>
      <c r="G31" s="26"/>
      <c r="H31" s="76">
        <v>36144</v>
      </c>
      <c r="I31" s="76">
        <v>26211</v>
      </c>
      <c r="J31" s="76">
        <v>32846</v>
      </c>
      <c r="K31" s="76">
        <v>1080</v>
      </c>
      <c r="L31" s="381">
        <f t="shared" si="0"/>
        <v>96281</v>
      </c>
      <c r="M31" s="31"/>
    </row>
    <row r="32" spans="3:13" ht="12" customHeight="1" x14ac:dyDescent="0.2">
      <c r="C32" s="13"/>
      <c r="D32" s="19">
        <f>'Revenue - NHC'!D33</f>
        <v>22</v>
      </c>
      <c r="E32" s="70" t="str">
        <f>IF(OR('Services - NHC'!E31="",'Services - NHC'!E31="[Enter service]"),"",'Services - NHC'!E31)</f>
        <v>Performing Arts Centres</v>
      </c>
      <c r="F32" s="71" t="str">
        <f>IF(OR('Services - NHC'!F31="",'Services - NHC'!F31="[Select]"),"",'Services - NHC'!F31)</f>
        <v>Internal</v>
      </c>
      <c r="G32" s="26"/>
      <c r="H32" s="76">
        <v>0</v>
      </c>
      <c r="I32" s="76">
        <v>0</v>
      </c>
      <c r="J32" s="76">
        <v>0</v>
      </c>
      <c r="K32" s="76">
        <v>0</v>
      </c>
      <c r="L32" s="381">
        <f t="shared" si="0"/>
        <v>0</v>
      </c>
      <c r="M32" s="31"/>
    </row>
    <row r="33" spans="3:13" ht="12" customHeight="1" x14ac:dyDescent="0.2">
      <c r="C33" s="13"/>
      <c r="D33" s="19">
        <f>'Revenue - NHC'!D34</f>
        <v>23</v>
      </c>
      <c r="E33" s="70" t="str">
        <f>IF(OR('Services - NHC'!E32="",'Services - NHC'!E32="[Enter service]"),"",'Services - NHC'!E32)</f>
        <v>Libraries</v>
      </c>
      <c r="F33" s="71" t="str">
        <f>IF(OR('Services - NHC'!F32="",'Services - NHC'!F32="[Select]"),"",'Services - NHC'!F32)</f>
        <v>Mixed</v>
      </c>
      <c r="G33" s="26"/>
      <c r="H33" s="76">
        <v>148032</v>
      </c>
      <c r="I33" s="76">
        <v>109111</v>
      </c>
      <c r="J33" s="76">
        <v>64746</v>
      </c>
      <c r="K33" s="76">
        <v>1080</v>
      </c>
      <c r="L33" s="381">
        <f t="shared" si="0"/>
        <v>322969</v>
      </c>
      <c r="M33" s="31"/>
    </row>
    <row r="34" spans="3:13" ht="12" customHeight="1" x14ac:dyDescent="0.2">
      <c r="C34" s="13"/>
      <c r="D34" s="19">
        <f>'Revenue - NHC'!D35</f>
        <v>24</v>
      </c>
      <c r="E34" s="70" t="str">
        <f>IF(OR('Services - NHC'!E33="",'Services - NHC'!E33="[Enter service]"),"",'Services - NHC'!E33)</f>
        <v>Public Centres &amp; Halls</v>
      </c>
      <c r="F34" s="71" t="str">
        <f>IF(OR('Services - NHC'!F33="",'Services - NHC'!F33="[Select]"),"",'Services - NHC'!F33)</f>
        <v>Internal</v>
      </c>
      <c r="G34" s="26"/>
      <c r="H34" s="76">
        <v>36444</v>
      </c>
      <c r="I34" s="76">
        <v>51821</v>
      </c>
      <c r="J34" s="76">
        <v>32846</v>
      </c>
      <c r="K34" s="76">
        <v>1080</v>
      </c>
      <c r="L34" s="381">
        <f t="shared" si="0"/>
        <v>122191</v>
      </c>
      <c r="M34" s="31"/>
    </row>
    <row r="35" spans="3:13" ht="12" customHeight="1" x14ac:dyDescent="0.2">
      <c r="C35" s="13"/>
      <c r="D35" s="19">
        <f>'Revenue - NHC'!D36</f>
        <v>25</v>
      </c>
      <c r="E35" s="70" t="str">
        <f>IF(OR('Services - NHC'!E34="",'Services - NHC'!E34="[Enter service]"),"",'Services - NHC'!E34)</f>
        <v>Programs</v>
      </c>
      <c r="F35" s="71" t="str">
        <f>IF(OR('Services - NHC'!F34="",'Services - NHC'!F34="[Select]"),"",'Services - NHC'!F34)</f>
        <v>Internal</v>
      </c>
      <c r="G35" s="26"/>
      <c r="H35" s="76">
        <v>18072</v>
      </c>
      <c r="I35" s="76">
        <v>24005</v>
      </c>
      <c r="J35" s="76">
        <v>16423</v>
      </c>
      <c r="K35" s="76">
        <v>540</v>
      </c>
      <c r="L35" s="381">
        <f t="shared" si="0"/>
        <v>59040</v>
      </c>
      <c r="M35" s="31"/>
    </row>
    <row r="36" spans="3:13" ht="12" customHeight="1" x14ac:dyDescent="0.2">
      <c r="C36" s="13"/>
      <c r="D36" s="19">
        <f>'Revenue - NHC'!D37</f>
        <v>26</v>
      </c>
      <c r="E36" s="70" t="str">
        <f>IF(OR('Services - NHC'!E35="",'Services - NHC'!E35="[Enter service]"),"",'Services - NHC'!E35)</f>
        <v>Administration</v>
      </c>
      <c r="F36" s="71" t="str">
        <f>IF(OR('Services - NHC'!F35="",'Services - NHC'!F35="[Select]"),"",'Services - NHC'!F35)</f>
        <v>Internal</v>
      </c>
      <c r="G36" s="26"/>
      <c r="H36" s="76">
        <v>0</v>
      </c>
      <c r="I36" s="76">
        <v>40000</v>
      </c>
      <c r="J36" s="76">
        <v>0</v>
      </c>
      <c r="K36" s="76">
        <v>0</v>
      </c>
      <c r="L36" s="381">
        <f t="shared" si="0"/>
        <v>40000</v>
      </c>
      <c r="M36" s="31"/>
    </row>
    <row r="37" spans="3:13" ht="12" customHeight="1" x14ac:dyDescent="0.2">
      <c r="C37" s="13"/>
      <c r="D37" s="19">
        <f>'Revenue - NHC'!D38</f>
        <v>27</v>
      </c>
      <c r="E37" s="70" t="str">
        <f>IF(OR('Services - NHC'!E36="",'Services - NHC'!E36="[Enter service]"),"",'Services - NHC'!E36)</f>
        <v>Residential - General Waste</v>
      </c>
      <c r="F37" s="71" t="str">
        <f>IF(OR('Services - NHC'!F36="",'Services - NHC'!F36="[Select]"),"",'Services - NHC'!F36)</f>
        <v>External</v>
      </c>
      <c r="G37" s="26"/>
      <c r="H37" s="76">
        <v>56166</v>
      </c>
      <c r="I37" s="76">
        <v>1064722</v>
      </c>
      <c r="J37" s="76">
        <v>49269</v>
      </c>
      <c r="K37" s="76">
        <v>1620</v>
      </c>
      <c r="L37" s="381">
        <f t="shared" si="0"/>
        <v>1171777</v>
      </c>
      <c r="M37" s="31"/>
    </row>
    <row r="38" spans="3:13" ht="12" customHeight="1" x14ac:dyDescent="0.2">
      <c r="C38" s="13"/>
      <c r="D38" s="19">
        <f>'Revenue - NHC'!D39</f>
        <v>28</v>
      </c>
      <c r="E38" s="70" t="str">
        <f>IF(OR('Services - NHC'!E37="",'Services - NHC'!E37="[Enter service]"),"",'Services - NHC'!E37)</f>
        <v>Residential - Recycled Waste</v>
      </c>
      <c r="F38" s="71" t="str">
        <f>IF(OR('Services - NHC'!F37="",'Services - NHC'!F37="[Select]"),"",'Services - NHC'!F37)</f>
        <v>External</v>
      </c>
      <c r="G38" s="26"/>
      <c r="H38" s="76">
        <v>36144</v>
      </c>
      <c r="I38" s="76">
        <v>25011</v>
      </c>
      <c r="J38" s="76">
        <v>32846</v>
      </c>
      <c r="K38" s="76">
        <v>1080</v>
      </c>
      <c r="L38" s="381">
        <f t="shared" si="0"/>
        <v>95081</v>
      </c>
      <c r="M38" s="31"/>
    </row>
    <row r="39" spans="3:13" ht="12" customHeight="1" x14ac:dyDescent="0.2">
      <c r="C39" s="13"/>
      <c r="D39" s="19">
        <f>'Revenue - NHC'!D40</f>
        <v>29</v>
      </c>
      <c r="E39" s="70" t="str">
        <f>IF(OR('Services - NHC'!E38="",'Services - NHC'!E38="[Enter service]"),"",'Services - NHC'!E38)</f>
        <v>Commercial Waste Disposal</v>
      </c>
      <c r="F39" s="71" t="str">
        <f>IF(OR('Services - NHC'!F38="",'Services - NHC'!F38="[Select]"),"",'Services - NHC'!F38)</f>
        <v>External</v>
      </c>
      <c r="G39" s="26"/>
      <c r="H39" s="76">
        <v>18072</v>
      </c>
      <c r="I39" s="76">
        <v>12505</v>
      </c>
      <c r="J39" s="76">
        <v>16423</v>
      </c>
      <c r="K39" s="76">
        <v>540</v>
      </c>
      <c r="L39" s="381">
        <f t="shared" si="0"/>
        <v>47540</v>
      </c>
      <c r="M39" s="31"/>
    </row>
    <row r="40" spans="3:13" ht="12" customHeight="1" x14ac:dyDescent="0.2">
      <c r="C40" s="13"/>
      <c r="D40" s="19">
        <f>'Revenue - NHC'!D41</f>
        <v>30</v>
      </c>
      <c r="E40" s="70" t="str">
        <f>IF(OR('Services - NHC'!E39="",'Services - NHC'!E39="[Enter service]"),"",'Services - NHC'!E39)</f>
        <v>Administration</v>
      </c>
      <c r="F40" s="71" t="str">
        <f>IF(OR('Services - NHC'!F39="",'Services - NHC'!F39="[Select]"),"",'Services - NHC'!F39)</f>
        <v>Internal</v>
      </c>
      <c r="G40" s="26"/>
      <c r="H40" s="76">
        <v>0</v>
      </c>
      <c r="I40" s="76">
        <v>0</v>
      </c>
      <c r="J40" s="76">
        <v>0</v>
      </c>
      <c r="K40" s="76">
        <v>0</v>
      </c>
      <c r="L40" s="381">
        <f t="shared" si="0"/>
        <v>0</v>
      </c>
      <c r="M40" s="31"/>
    </row>
    <row r="41" spans="3:13" ht="12" customHeight="1" x14ac:dyDescent="0.2">
      <c r="C41" s="13"/>
      <c r="D41" s="19">
        <f>'Revenue - NHC'!D42</f>
        <v>31</v>
      </c>
      <c r="E41" s="70" t="str">
        <f>IF(OR('Services - NHC'!E40="",'Services - NHC'!E40="[Enter service]"),"",'Services - NHC'!E40)</f>
        <v>Footpaths</v>
      </c>
      <c r="F41" s="71" t="str">
        <f>IF(OR('Services - NHC'!F40="",'Services - NHC'!F40="[Select]"),"",'Services - NHC'!F40)</f>
        <v>Internal</v>
      </c>
      <c r="G41" s="26"/>
      <c r="H41" s="76">
        <v>68016</v>
      </c>
      <c r="I41" s="76">
        <v>49816</v>
      </c>
      <c r="J41" s="76">
        <v>92169</v>
      </c>
      <c r="K41" s="76">
        <v>1620</v>
      </c>
      <c r="L41" s="381">
        <f t="shared" si="0"/>
        <v>211621</v>
      </c>
      <c r="M41" s="31"/>
    </row>
    <row r="42" spans="3:13" ht="12" customHeight="1" x14ac:dyDescent="0.2">
      <c r="C42" s="13"/>
      <c r="D42" s="19">
        <f>'Revenue - NHC'!D43</f>
        <v>32</v>
      </c>
      <c r="E42" s="70" t="str">
        <f>IF(OR('Services - NHC'!E41="",'Services - NHC'!E41="[Enter service]"),"",'Services - NHC'!E41)</f>
        <v>Kerbs &amp; Channels</v>
      </c>
      <c r="F42" s="71" t="str">
        <f>IF(OR('Services - NHC'!F41="",'Services - NHC'!F41="[Select]"),"",'Services - NHC'!F41)</f>
        <v>Internal</v>
      </c>
      <c r="G42" s="26"/>
      <c r="H42" s="76">
        <v>40744</v>
      </c>
      <c r="I42" s="76">
        <v>53211</v>
      </c>
      <c r="J42" s="76">
        <v>104346</v>
      </c>
      <c r="K42" s="76">
        <v>1080</v>
      </c>
      <c r="L42" s="381">
        <f t="shared" si="0"/>
        <v>199381</v>
      </c>
      <c r="M42" s="31"/>
    </row>
    <row r="43" spans="3:13" ht="12" customHeight="1" x14ac:dyDescent="0.2">
      <c r="C43" s="13"/>
      <c r="D43" s="19">
        <f>'Revenue - NHC'!D44</f>
        <v>33</v>
      </c>
      <c r="E43" s="70" t="str">
        <f>IF(OR('Services - NHC'!E42="",'Services - NHC'!E42="[Enter service]"),"",'Services - NHC'!E42)</f>
        <v>Traffic Control</v>
      </c>
      <c r="F43" s="71" t="str">
        <f>IF(OR('Services - NHC'!F42="",'Services - NHC'!F42="[Select]"),"",'Services - NHC'!F42)</f>
        <v>Internal</v>
      </c>
      <c r="G43" s="26"/>
      <c r="H43" s="76">
        <v>186832</v>
      </c>
      <c r="I43" s="76">
        <v>196632</v>
      </c>
      <c r="J43" s="76">
        <v>98538</v>
      </c>
      <c r="K43" s="76">
        <v>3240</v>
      </c>
      <c r="L43" s="381">
        <f t="shared" si="0"/>
        <v>485242</v>
      </c>
      <c r="M43" s="31"/>
    </row>
    <row r="44" spans="3:13" ht="12" customHeight="1" x14ac:dyDescent="0.2">
      <c r="C44" s="13"/>
      <c r="D44" s="19">
        <f>'Revenue - NHC'!D45</f>
        <v>34</v>
      </c>
      <c r="E44" s="70" t="str">
        <f>IF(OR('Services - NHC'!E43="",'Services - NHC'!E43="[Enter service]"),"",'Services - NHC'!E43)</f>
        <v>Parking Fines</v>
      </c>
      <c r="F44" s="71" t="str">
        <f>IF(OR('Services - NHC'!F43="",'Services - NHC'!F43="[Select]"),"",'Services - NHC'!F43)</f>
        <v>Internal</v>
      </c>
      <c r="G44" s="26"/>
      <c r="H44" s="76">
        <v>0</v>
      </c>
      <c r="I44" s="76">
        <v>0</v>
      </c>
      <c r="J44" s="76">
        <v>0</v>
      </c>
      <c r="K44" s="76">
        <v>0</v>
      </c>
      <c r="L44" s="381">
        <f t="shared" si="0"/>
        <v>0</v>
      </c>
      <c r="M44" s="31"/>
    </row>
    <row r="45" spans="3:13" ht="12" customHeight="1" x14ac:dyDescent="0.2">
      <c r="C45" s="13"/>
      <c r="D45" s="19">
        <f>'Revenue - NHC'!D46</f>
        <v>35</v>
      </c>
      <c r="E45" s="70" t="str">
        <f>IF(OR('Services - NHC'!E44="",'Services - NHC'!E44="[Enter service]"),"",'Services - NHC'!E44)</f>
        <v>Parking Facilities</v>
      </c>
      <c r="F45" s="71" t="str">
        <f>IF(OR('Services - NHC'!F44="",'Services - NHC'!F44="[Select]"),"",'Services - NHC'!F44)</f>
        <v>Internal</v>
      </c>
      <c r="G45" s="26"/>
      <c r="H45" s="76">
        <v>18072</v>
      </c>
      <c r="I45" s="76">
        <v>12505</v>
      </c>
      <c r="J45" s="76">
        <v>16423</v>
      </c>
      <c r="K45" s="76">
        <v>540</v>
      </c>
      <c r="L45" s="381">
        <f t="shared" si="0"/>
        <v>47540</v>
      </c>
      <c r="M45" s="31"/>
    </row>
    <row r="46" spans="3:13" ht="12" customHeight="1" x14ac:dyDescent="0.2">
      <c r="C46" s="13"/>
      <c r="D46" s="19">
        <f>'Revenue - NHC'!D47</f>
        <v>36</v>
      </c>
      <c r="E46" s="70" t="str">
        <f>IF(OR('Services - NHC'!E45="",'Services - NHC'!E45="[Enter service]"),"",'Services - NHC'!E45)</f>
        <v>Street Enhancements</v>
      </c>
      <c r="F46" s="71" t="str">
        <f>IF(OR('Services - NHC'!F45="",'Services - NHC'!F45="[Select]"),"",'Services - NHC'!F45)</f>
        <v>Internal</v>
      </c>
      <c r="G46" s="26"/>
      <c r="H46" s="76">
        <v>54216</v>
      </c>
      <c r="I46" s="76">
        <v>37516</v>
      </c>
      <c r="J46" s="76">
        <v>49269</v>
      </c>
      <c r="K46" s="76">
        <v>1620</v>
      </c>
      <c r="L46" s="381">
        <f t="shared" si="0"/>
        <v>142621</v>
      </c>
      <c r="M46" s="31"/>
    </row>
    <row r="47" spans="3:13" ht="12" customHeight="1" x14ac:dyDescent="0.2">
      <c r="C47" s="13"/>
      <c r="D47" s="19">
        <f>'Revenue - NHC'!D48</f>
        <v>37</v>
      </c>
      <c r="E47" s="70" t="str">
        <f>IF(OR('Services - NHC'!E46="",'Services - NHC'!E46="[Enter service]"),"",'Services - NHC'!E46)</f>
        <v>Street Lighting</v>
      </c>
      <c r="F47" s="71" t="str">
        <f>IF(OR('Services - NHC'!F46="",'Services - NHC'!F46="[Select]"),"",'Services - NHC'!F46)</f>
        <v>Internal</v>
      </c>
      <c r="G47" s="26"/>
      <c r="H47" s="76">
        <v>18072</v>
      </c>
      <c r="I47" s="76">
        <v>49005</v>
      </c>
      <c r="J47" s="76">
        <v>16423</v>
      </c>
      <c r="K47" s="76">
        <v>540</v>
      </c>
      <c r="L47" s="381">
        <f t="shared" si="0"/>
        <v>84040</v>
      </c>
      <c r="M47" s="31"/>
    </row>
    <row r="48" spans="3:13" ht="12" customHeight="1" x14ac:dyDescent="0.2">
      <c r="C48" s="13"/>
      <c r="D48" s="19">
        <f>'Revenue - NHC'!D49</f>
        <v>38</v>
      </c>
      <c r="E48" s="70" t="str">
        <f>IF(OR('Services - NHC'!E47="",'Services - NHC'!E47="[Enter service]"),"",'Services - NHC'!E47)</f>
        <v>Street Cleaning</v>
      </c>
      <c r="F48" s="71" t="str">
        <f>IF(OR('Services - NHC'!F47="",'Services - NHC'!F47="[Select]"),"",'Services - NHC'!F47)</f>
        <v>Internal</v>
      </c>
      <c r="G48" s="26"/>
      <c r="H48" s="76">
        <v>68144</v>
      </c>
      <c r="I48" s="76">
        <v>51311</v>
      </c>
      <c r="J48" s="76">
        <v>32846</v>
      </c>
      <c r="K48" s="76">
        <v>1080</v>
      </c>
      <c r="L48" s="381">
        <f t="shared" si="0"/>
        <v>153381</v>
      </c>
      <c r="M48" s="31"/>
    </row>
    <row r="49" spans="3:13" ht="12" customHeight="1" x14ac:dyDescent="0.2">
      <c r="C49" s="13"/>
      <c r="D49" s="19">
        <f>'Revenue - NHC'!D50</f>
        <v>39</v>
      </c>
      <c r="E49" s="70" t="str">
        <f>IF(OR('Services - NHC'!E48="",'Services - NHC'!E48="[Enter service]"),"",'Services - NHC'!E48)</f>
        <v>Administration</v>
      </c>
      <c r="F49" s="71" t="str">
        <f>IF(OR('Services - NHC'!F48="",'Services - NHC'!F48="[Select]"),"",'Services - NHC'!F48)</f>
        <v>Internal</v>
      </c>
      <c r="G49" s="26"/>
      <c r="H49" s="76">
        <v>27411</v>
      </c>
      <c r="I49" s="76">
        <v>1000</v>
      </c>
      <c r="J49" s="76">
        <v>0</v>
      </c>
      <c r="K49" s="76">
        <v>0</v>
      </c>
      <c r="L49" s="381">
        <f t="shared" si="0"/>
        <v>28411</v>
      </c>
      <c r="M49" s="31"/>
    </row>
    <row r="50" spans="3:13" ht="12" customHeight="1" x14ac:dyDescent="0.2">
      <c r="C50" s="13"/>
      <c r="D50" s="19">
        <f>'Revenue - NHC'!D51</f>
        <v>40</v>
      </c>
      <c r="E50" s="70" t="str">
        <f>IF(OR('Services - NHC'!E49="",'Services - NHC'!E49="[Enter service]"),"",'Services - NHC'!E49)</f>
        <v>Protection of Biodiversity &amp; Habitat</v>
      </c>
      <c r="F50" s="71" t="str">
        <f>IF(OR('Services - NHC'!F49="",'Services - NHC'!F49="[Select]"),"",'Services - NHC'!F49)</f>
        <v>Internal</v>
      </c>
      <c r="G50" s="26"/>
      <c r="H50" s="76">
        <v>343613</v>
      </c>
      <c r="I50" s="76">
        <v>298487</v>
      </c>
      <c r="J50" s="76">
        <v>32846</v>
      </c>
      <c r="K50" s="76">
        <v>1080</v>
      </c>
      <c r="L50" s="381">
        <f t="shared" si="0"/>
        <v>676026</v>
      </c>
      <c r="M50" s="31"/>
    </row>
    <row r="51" spans="3:13" ht="12" customHeight="1" x14ac:dyDescent="0.2">
      <c r="C51" s="13"/>
      <c r="D51" s="19">
        <f>'Revenue - NHC'!D52</f>
        <v>41</v>
      </c>
      <c r="E51" s="70" t="str">
        <f>IF(OR('Services - NHC'!E50="",'Services - NHC'!E50="[Enter service]"),"",'Services - NHC'!E50)</f>
        <v>Fire Protection</v>
      </c>
      <c r="F51" s="71" t="str">
        <f>IF(OR('Services - NHC'!F50="",'Services - NHC'!F50="[Select]"),"",'Services - NHC'!F50)</f>
        <v>Internal</v>
      </c>
      <c r="G51" s="26"/>
      <c r="H51" s="76">
        <v>111036</v>
      </c>
      <c r="I51" s="76">
        <v>184111</v>
      </c>
      <c r="J51" s="76">
        <v>32846</v>
      </c>
      <c r="K51" s="76">
        <v>1080</v>
      </c>
      <c r="L51" s="381">
        <f t="shared" si="0"/>
        <v>329073</v>
      </c>
      <c r="M51" s="31"/>
    </row>
    <row r="52" spans="3:13" ht="12" customHeight="1" x14ac:dyDescent="0.2">
      <c r="C52" s="13"/>
      <c r="D52" s="19">
        <f>'Revenue - NHC'!D53</f>
        <v>42</v>
      </c>
      <c r="E52" s="70" t="str">
        <f>IF(OR('Services - NHC'!E51="",'Services - NHC'!E51="[Enter service]"),"",'Services - NHC'!E51)</f>
        <v>Drainage</v>
      </c>
      <c r="F52" s="71" t="str">
        <f>IF(OR('Services - NHC'!F51="",'Services - NHC'!F51="[Select]"),"",'Services - NHC'!F51)</f>
        <v>Internal</v>
      </c>
      <c r="G52" s="26"/>
      <c r="H52" s="76">
        <v>130644</v>
      </c>
      <c r="I52" s="76">
        <v>112861</v>
      </c>
      <c r="J52" s="76">
        <v>32846</v>
      </c>
      <c r="K52" s="76">
        <v>1080</v>
      </c>
      <c r="L52" s="381">
        <f t="shared" si="0"/>
        <v>277431</v>
      </c>
      <c r="M52" s="31"/>
    </row>
    <row r="53" spans="3:13" ht="12" customHeight="1" x14ac:dyDescent="0.2">
      <c r="C53" s="13"/>
      <c r="D53" s="19">
        <f>'Revenue - NHC'!D54</f>
        <v>43</v>
      </c>
      <c r="E53" s="70" t="str">
        <f>IF(OR('Services - NHC'!E52="",'Services - NHC'!E52="[Enter service]"),"",'Services - NHC'!E52)</f>
        <v>Agricultural Services</v>
      </c>
      <c r="F53" s="71" t="str">
        <f>IF(OR('Services - NHC'!F52="",'Services - NHC'!F52="[Select]"),"",'Services - NHC'!F52)</f>
        <v>Internal</v>
      </c>
      <c r="G53" s="26"/>
      <c r="H53" s="76">
        <v>18072</v>
      </c>
      <c r="I53" s="76">
        <v>12505</v>
      </c>
      <c r="J53" s="76">
        <v>16423</v>
      </c>
      <c r="K53" s="76">
        <v>540</v>
      </c>
      <c r="L53" s="381">
        <f t="shared" si="0"/>
        <v>47540</v>
      </c>
      <c r="M53" s="31"/>
    </row>
    <row r="54" spans="3:13" ht="12" customHeight="1" x14ac:dyDescent="0.2">
      <c r="C54" s="13"/>
      <c r="D54" s="19">
        <f>'Revenue - NHC'!D55</f>
        <v>44</v>
      </c>
      <c r="E54" s="70" t="str">
        <f>IF(OR('Services - NHC'!E53="",'Services - NHC'!E53="[Enter service]"),"",'Services - NHC'!E53)</f>
        <v>Sewerage</v>
      </c>
      <c r="F54" s="71" t="str">
        <f>IF(OR('Services - NHC'!F53="",'Services - NHC'!F53="[Select]"),"",'Services - NHC'!F53)</f>
        <v>Internal</v>
      </c>
      <c r="G54" s="26"/>
      <c r="H54" s="76">
        <v>0</v>
      </c>
      <c r="I54" s="76">
        <v>0</v>
      </c>
      <c r="J54" s="76">
        <v>0</v>
      </c>
      <c r="K54" s="76">
        <v>0</v>
      </c>
      <c r="L54" s="381">
        <f t="shared" si="0"/>
        <v>0</v>
      </c>
      <c r="M54" s="31"/>
    </row>
    <row r="55" spans="3:13" ht="12" customHeight="1" x14ac:dyDescent="0.2">
      <c r="C55" s="13"/>
      <c r="D55" s="19">
        <f>'Revenue - NHC'!D56</f>
        <v>45</v>
      </c>
      <c r="E55" s="70" t="str">
        <f>IF(OR('Services - NHC'!E54="",'Services - NHC'!E54="[Enter service]"),"",'Services - NHC'!E54)</f>
        <v>Waste Water Management</v>
      </c>
      <c r="F55" s="71" t="str">
        <f>IF(OR('Services - NHC'!F54="",'Services - NHC'!F54="[Select]"),"",'Services - NHC'!F54)</f>
        <v>Internal</v>
      </c>
      <c r="G55" s="26"/>
      <c r="H55" s="76">
        <v>0</v>
      </c>
      <c r="I55" s="76">
        <v>0</v>
      </c>
      <c r="J55" s="76">
        <v>0</v>
      </c>
      <c r="K55" s="76">
        <v>0</v>
      </c>
      <c r="L55" s="381">
        <f t="shared" si="0"/>
        <v>0</v>
      </c>
      <c r="M55" s="31"/>
    </row>
    <row r="56" spans="3:13" ht="12" customHeight="1" x14ac:dyDescent="0.2">
      <c r="C56" s="13"/>
      <c r="D56" s="19">
        <f>'Revenue - NHC'!D57</f>
        <v>46</v>
      </c>
      <c r="E56" s="70" t="str">
        <f>IF(OR('Services - NHC'!E55="",'Services - NHC'!E55="[Enter service]"),"",'Services - NHC'!E55)</f>
        <v>Decontamination of Soil</v>
      </c>
      <c r="F56" s="71" t="str">
        <f>IF(OR('Services - NHC'!F55="",'Services - NHC'!F55="[Select]"),"",'Services - NHC'!F55)</f>
        <v>Internal</v>
      </c>
      <c r="G56" s="26"/>
      <c r="H56" s="76">
        <v>0</v>
      </c>
      <c r="I56" s="76">
        <v>0</v>
      </c>
      <c r="J56" s="76">
        <v>0</v>
      </c>
      <c r="K56" s="76">
        <v>0</v>
      </c>
      <c r="L56" s="381">
        <f t="shared" si="0"/>
        <v>0</v>
      </c>
      <c r="M56" s="31"/>
    </row>
    <row r="57" spans="3:13" ht="12" customHeight="1" x14ac:dyDescent="0.2">
      <c r="C57" s="13"/>
      <c r="D57" s="19">
        <f>'Revenue - NHC'!D58</f>
        <v>47</v>
      </c>
      <c r="E57" s="70" t="str">
        <f>IF(OR('Services - NHC'!E56="",'Services - NHC'!E56="[Enter service]"),"",'Services - NHC'!E56)</f>
        <v>Administration</v>
      </c>
      <c r="F57" s="71" t="str">
        <f>IF(OR('Services - NHC'!F56="",'Services - NHC'!F56="[Select]"),"",'Services - NHC'!F56)</f>
        <v>Internal</v>
      </c>
      <c r="G57" s="26"/>
      <c r="H57" s="76">
        <v>27900</v>
      </c>
      <c r="I57" s="76">
        <v>85000</v>
      </c>
      <c r="J57" s="76">
        <v>0</v>
      </c>
      <c r="K57" s="76">
        <v>0</v>
      </c>
      <c r="L57" s="381">
        <f t="shared" si="0"/>
        <v>112900</v>
      </c>
      <c r="M57" s="31"/>
    </row>
    <row r="58" spans="3:13" ht="12" customHeight="1" x14ac:dyDescent="0.2">
      <c r="C58" s="13"/>
      <c r="D58" s="19">
        <f>'Revenue - NHC'!D59</f>
        <v>48</v>
      </c>
      <c r="E58" s="70" t="str">
        <f>IF(OR('Services - NHC'!E57="",'Services - NHC'!E57="[Enter service]"),"",'Services - NHC'!E57)</f>
        <v>Community Development &amp; Planning</v>
      </c>
      <c r="F58" s="71" t="str">
        <f>IF(OR('Services - NHC'!F57="",'Services - NHC'!F57="[Select]"),"",'Services - NHC'!F57)</f>
        <v>Internal</v>
      </c>
      <c r="G58" s="26"/>
      <c r="H58" s="76">
        <v>277910</v>
      </c>
      <c r="I58" s="76">
        <v>210727</v>
      </c>
      <c r="J58" s="76">
        <v>82115</v>
      </c>
      <c r="K58" s="76">
        <v>2700</v>
      </c>
      <c r="L58" s="381">
        <f t="shared" si="0"/>
        <v>573452</v>
      </c>
      <c r="M58" s="31"/>
    </row>
    <row r="59" spans="3:13" ht="12" customHeight="1" x14ac:dyDescent="0.2">
      <c r="C59" s="13"/>
      <c r="D59" s="19">
        <f>'Revenue - NHC'!D60</f>
        <v>49</v>
      </c>
      <c r="E59" s="70" t="str">
        <f>IF(OR('Services - NHC'!E58="",'Services - NHC'!E58="[Enter service]"),"",'Services - NHC'!E58)</f>
        <v>Building Control</v>
      </c>
      <c r="F59" s="71" t="str">
        <f>IF(OR('Services - NHC'!F58="",'Services - NHC'!F58="[Select]"),"",'Services - NHC'!F58)</f>
        <v>Internal</v>
      </c>
      <c r="G59" s="26"/>
      <c r="H59" s="76">
        <v>206347</v>
      </c>
      <c r="I59" s="76">
        <v>124311</v>
      </c>
      <c r="J59" s="76">
        <v>32846</v>
      </c>
      <c r="K59" s="76">
        <v>1080</v>
      </c>
      <c r="L59" s="381">
        <f t="shared" si="0"/>
        <v>364584</v>
      </c>
      <c r="M59" s="31"/>
    </row>
    <row r="60" spans="3:13" ht="12" customHeight="1" x14ac:dyDescent="0.2">
      <c r="C60" s="13"/>
      <c r="D60" s="19">
        <f>'Revenue - NHC'!D61</f>
        <v>50</v>
      </c>
      <c r="E60" s="70" t="str">
        <f>IF(OR('Services - NHC'!E59="",'Services - NHC'!E59="[Enter service]"),"",'Services - NHC'!E59)</f>
        <v>Tourism &amp; Area Promotion</v>
      </c>
      <c r="F60" s="71" t="str">
        <f>IF(OR('Services - NHC'!F59="",'Services - NHC'!F59="[Select]"),"",'Services - NHC'!F59)</f>
        <v>Internal</v>
      </c>
      <c r="G60" s="26"/>
      <c r="H60" s="76">
        <v>585810</v>
      </c>
      <c r="I60" s="76">
        <v>439001</v>
      </c>
      <c r="J60" s="76">
        <v>65692</v>
      </c>
      <c r="K60" s="76">
        <v>2160</v>
      </c>
      <c r="L60" s="381">
        <f t="shared" si="0"/>
        <v>1092663</v>
      </c>
      <c r="M60" s="31"/>
    </row>
    <row r="61" spans="3:13" ht="12" customHeight="1" x14ac:dyDescent="0.2">
      <c r="C61" s="13"/>
      <c r="D61" s="19">
        <f>'Revenue - NHC'!D62</f>
        <v>51</v>
      </c>
      <c r="E61" s="70" t="str">
        <f>IF(OR('Services - NHC'!E60="",'Services - NHC'!E60="[Enter service]"),"",'Services - NHC'!E60)</f>
        <v>Community Amenities</v>
      </c>
      <c r="F61" s="71" t="str">
        <f>IF(OR('Services - NHC'!F60="",'Services - NHC'!F60="[Select]"),"",'Services - NHC'!F60)</f>
        <v>Internal</v>
      </c>
      <c r="G61" s="26"/>
      <c r="H61" s="76">
        <v>63416</v>
      </c>
      <c r="I61" s="76">
        <v>132956</v>
      </c>
      <c r="J61" s="76">
        <v>49269</v>
      </c>
      <c r="K61" s="76">
        <v>1620</v>
      </c>
      <c r="L61" s="381">
        <f t="shared" si="0"/>
        <v>247261</v>
      </c>
      <c r="M61" s="31"/>
    </row>
    <row r="62" spans="3:13" ht="12" customHeight="1" x14ac:dyDescent="0.2">
      <c r="C62" s="13"/>
      <c r="D62" s="19">
        <f>'Revenue - NHC'!D63</f>
        <v>52</v>
      </c>
      <c r="E62" s="70" t="str">
        <f>IF(OR('Services - NHC'!E61="",'Services - NHC'!E61="[Enter service]"),"",'Services - NHC'!E61)</f>
        <v>Air Transport</v>
      </c>
      <c r="F62" s="71" t="str">
        <f>IF(OR('Services - NHC'!F61="",'Services - NHC'!F61="[Select]"),"",'Services - NHC'!F61)</f>
        <v>Internal</v>
      </c>
      <c r="G62" s="26"/>
      <c r="H62" s="76">
        <v>0</v>
      </c>
      <c r="I62" s="76">
        <v>0</v>
      </c>
      <c r="J62" s="76">
        <v>0</v>
      </c>
      <c r="K62" s="76">
        <v>0</v>
      </c>
      <c r="L62" s="381">
        <f t="shared" si="0"/>
        <v>0</v>
      </c>
      <c r="M62" s="31"/>
    </row>
    <row r="63" spans="3:13" ht="12" customHeight="1" x14ac:dyDescent="0.2">
      <c r="C63" s="13"/>
      <c r="D63" s="19">
        <f>'Revenue - NHC'!D64</f>
        <v>53</v>
      </c>
      <c r="E63" s="70" t="str">
        <f>IF(OR('Services - NHC'!E62="",'Services - NHC'!E62="[Enter service]"),"",'Services - NHC'!E62)</f>
        <v>Markets &amp; Saleyards</v>
      </c>
      <c r="F63" s="71" t="str">
        <f>IF(OR('Services - NHC'!F62="",'Services - NHC'!F62="[Select]"),"",'Services - NHC'!F62)</f>
        <v>Internal</v>
      </c>
      <c r="G63" s="26"/>
      <c r="H63" s="76">
        <v>0</v>
      </c>
      <c r="I63" s="76">
        <v>0</v>
      </c>
      <c r="J63" s="76">
        <v>0</v>
      </c>
      <c r="K63" s="76">
        <v>0</v>
      </c>
      <c r="L63" s="381">
        <f t="shared" si="0"/>
        <v>0</v>
      </c>
      <c r="M63" s="31"/>
    </row>
    <row r="64" spans="3:13" ht="12" customHeight="1" x14ac:dyDescent="0.2">
      <c r="C64" s="13"/>
      <c r="D64" s="19">
        <f>'Revenue - NHC'!D65</f>
        <v>54</v>
      </c>
      <c r="E64" s="70" t="str">
        <f>IF(OR('Services - NHC'!E63="",'Services - NHC'!E63="[Enter service]"),"",'Services - NHC'!E63)</f>
        <v>Economic Affairs</v>
      </c>
      <c r="F64" s="71" t="str">
        <f>IF(OR('Services - NHC'!F63="",'Services - NHC'!F63="[Select]"),"",'Services - NHC'!F63)</f>
        <v>Internal</v>
      </c>
      <c r="G64" s="26"/>
      <c r="H64" s="76">
        <v>0</v>
      </c>
      <c r="I64" s="76">
        <v>0</v>
      </c>
      <c r="J64" s="76">
        <v>0</v>
      </c>
      <c r="K64" s="76">
        <v>0</v>
      </c>
      <c r="L64" s="381">
        <f t="shared" si="0"/>
        <v>0</v>
      </c>
      <c r="M64" s="31"/>
    </row>
    <row r="65" spans="3:13" ht="12" customHeight="1" x14ac:dyDescent="0.2">
      <c r="C65" s="13"/>
      <c r="D65" s="19">
        <f>'Revenue - NHC'!D66</f>
        <v>55</v>
      </c>
      <c r="E65" s="70" t="str">
        <f>IF(OR('Services - NHC'!E64="",'Services - NHC'!E64="[Enter service]"),"",'Services - NHC'!E64)</f>
        <v>Business Undertakings (Property)</v>
      </c>
      <c r="F65" s="71" t="str">
        <f>IF(OR('Services - NHC'!F64="",'Services - NHC'!F64="[Select]"),"",'Services - NHC'!F64)</f>
        <v>Internal</v>
      </c>
      <c r="G65" s="26"/>
      <c r="H65" s="76">
        <v>0</v>
      </c>
      <c r="I65" s="76">
        <v>0</v>
      </c>
      <c r="J65" s="76">
        <v>0</v>
      </c>
      <c r="K65" s="76">
        <v>0</v>
      </c>
      <c r="L65" s="381">
        <f t="shared" si="0"/>
        <v>0</v>
      </c>
      <c r="M65" s="31"/>
    </row>
    <row r="66" spans="3:13" ht="12" customHeight="1" x14ac:dyDescent="0.2">
      <c r="C66" s="13"/>
      <c r="D66" s="19">
        <f>'Revenue - NHC'!D67</f>
        <v>56</v>
      </c>
      <c r="E66" s="70" t="str">
        <f>IF(OR('Services - NHC'!E65="",'Services - NHC'!E65="[Enter service]"),"",'Services - NHC'!E65)</f>
        <v>Administration</v>
      </c>
      <c r="F66" s="71" t="str">
        <f>IF(OR('Services - NHC'!F65="",'Services - NHC'!F65="[Select]"),"",'Services - NHC'!F65)</f>
        <v>Internal</v>
      </c>
      <c r="G66" s="26"/>
      <c r="H66" s="76">
        <v>60563</v>
      </c>
      <c r="I66" s="76">
        <v>24200</v>
      </c>
      <c r="J66" s="76">
        <v>0</v>
      </c>
      <c r="K66" s="76">
        <v>3100</v>
      </c>
      <c r="L66" s="381">
        <f t="shared" si="0"/>
        <v>87863</v>
      </c>
      <c r="M66" s="31"/>
    </row>
    <row r="67" spans="3:13" ht="12" customHeight="1" x14ac:dyDescent="0.2">
      <c r="C67" s="13"/>
      <c r="D67" s="19">
        <f>'Revenue - NHC'!D68</f>
        <v>57</v>
      </c>
      <c r="E67" s="70" t="str">
        <f>IF(OR('Services - NHC'!E66="",'Services - NHC'!E66="[Enter service]"),"",'Services - NHC'!E66)</f>
        <v>Local Roads &amp; Bridges works</v>
      </c>
      <c r="F67" s="71" t="str">
        <f>IF(OR('Services - NHC'!F66="",'Services - NHC'!F66="[Select]"),"",'Services - NHC'!F66)</f>
        <v>Internal</v>
      </c>
      <c r="G67" s="26"/>
      <c r="H67" s="76">
        <v>1138984</v>
      </c>
      <c r="I67" s="76">
        <v>508555</v>
      </c>
      <c r="J67" s="76">
        <v>7494168</v>
      </c>
      <c r="K67" s="76">
        <v>59843</v>
      </c>
      <c r="L67" s="381">
        <f t="shared" si="0"/>
        <v>9201550</v>
      </c>
      <c r="M67" s="31"/>
    </row>
    <row r="68" spans="3:13" ht="12" customHeight="1" x14ac:dyDescent="0.2">
      <c r="C68" s="13"/>
      <c r="D68" s="19">
        <f>'Revenue - NHC'!D69</f>
        <v>58</v>
      </c>
      <c r="E68" s="70" t="str">
        <f>IF(OR('Services - NHC'!E67="",'Services - NHC'!E67="[Enter service]"),"",'Services - NHC'!E67)</f>
        <v>Administration</v>
      </c>
      <c r="F68" s="71" t="str">
        <f>IF(OR('Services - NHC'!F67="",'Services - NHC'!F67="[Select]"),"",'Services - NHC'!F67)</f>
        <v>Internal</v>
      </c>
      <c r="G68" s="26"/>
      <c r="H68" s="76">
        <v>0</v>
      </c>
      <c r="I68" s="76">
        <v>0</v>
      </c>
      <c r="J68" s="76">
        <v>0</v>
      </c>
      <c r="K68" s="76">
        <v>0</v>
      </c>
      <c r="L68" s="381">
        <f t="shared" si="0"/>
        <v>0</v>
      </c>
      <c r="M68" s="31"/>
    </row>
    <row r="69" spans="3:13" ht="12" customHeight="1" x14ac:dyDescent="0.2">
      <c r="C69" s="13"/>
      <c r="D69" s="19">
        <f>'Revenue - NHC'!D70</f>
        <v>59</v>
      </c>
      <c r="E69" s="70" t="str">
        <f>IF(OR('Services - NHC'!E68="",'Services - NHC'!E68="[Enter service]"),"",'Services - NHC'!E68)</f>
        <v>Main Roads &amp; Bridges (State Roads)</v>
      </c>
      <c r="F69" s="71" t="str">
        <f>IF(OR('Services - NHC'!F68="",'Services - NHC'!F68="[Select]"),"",'Services - NHC'!F68)</f>
        <v>Internal</v>
      </c>
      <c r="G69" s="26"/>
      <c r="H69" s="76">
        <v>0</v>
      </c>
      <c r="I69" s="76">
        <v>0</v>
      </c>
      <c r="J69" s="76">
        <v>0</v>
      </c>
      <c r="K69" s="76">
        <v>0</v>
      </c>
      <c r="L69" s="381">
        <f t="shared" si="0"/>
        <v>0</v>
      </c>
      <c r="M69" s="31"/>
    </row>
    <row r="70" spans="3:13" ht="12" customHeight="1" x14ac:dyDescent="0.2">
      <c r="C70" s="13"/>
      <c r="D70" s="19">
        <f>'Revenue - NHC'!D71</f>
        <v>60</v>
      </c>
      <c r="E70" s="70" t="str">
        <f>IF(OR('Services - NHC'!E69="",'Services - NHC'!E69="[Enter service]"),"",'Services - NHC'!E69)</f>
        <v>National Highway System (Federal Roads)</v>
      </c>
      <c r="F70" s="71" t="str">
        <f>IF(OR('Services - NHC'!F69="",'Services - NHC'!F69="[Select]"),"",'Services - NHC'!F69)</f>
        <v>Internal</v>
      </c>
      <c r="G70" s="26"/>
      <c r="H70" s="76">
        <v>0</v>
      </c>
      <c r="I70" s="76">
        <v>0</v>
      </c>
      <c r="J70" s="76">
        <v>0</v>
      </c>
      <c r="K70" s="76">
        <v>0</v>
      </c>
      <c r="L70" s="381">
        <f t="shared" si="0"/>
        <v>0</v>
      </c>
      <c r="M70" s="31"/>
    </row>
    <row r="71" spans="3:13" ht="12" customHeight="1" x14ac:dyDescent="0.2">
      <c r="C71" s="13"/>
      <c r="D71" s="19">
        <f>'Revenue - NHC'!D72</f>
        <v>61</v>
      </c>
      <c r="E71" s="70" t="str">
        <f>IF(OR('Services - NHC'!E70="",'Services - NHC'!E70="[Enter service]"),"",'Services - NHC'!E70)</f>
        <v>Rates &amp; Charges (should equal VGC2 - 04999)</v>
      </c>
      <c r="F71" s="71" t="str">
        <f>IF(OR('Services - NHC'!F70="",'Services - NHC'!F70="[Select]"),"",'Services - NHC'!F70)</f>
        <v>Internal</v>
      </c>
      <c r="G71" s="26"/>
      <c r="H71" s="76">
        <v>0</v>
      </c>
      <c r="I71" s="76">
        <v>0</v>
      </c>
      <c r="J71" s="76">
        <v>0</v>
      </c>
      <c r="K71" s="76">
        <v>0</v>
      </c>
      <c r="L71" s="381">
        <f t="shared" si="0"/>
        <v>0</v>
      </c>
      <c r="M71" s="31"/>
    </row>
    <row r="72" spans="3:13" ht="12" customHeight="1" x14ac:dyDescent="0.2">
      <c r="C72" s="13"/>
      <c r="D72" s="19">
        <f>'Revenue - NHC'!D73</f>
        <v>62</v>
      </c>
      <c r="E72" s="70" t="str">
        <f>IF(OR('Services - NHC'!E71="",'Services - NHC'!E71="[Enter service]"),"",'Services - NHC'!E71)</f>
        <v xml:space="preserve">    - General Purpose Grants</v>
      </c>
      <c r="F72" s="71" t="str">
        <f>IF(OR('Services - NHC'!F71="",'Services - NHC'!F71="[Select]"),"",'Services - NHC'!F71)</f>
        <v>Internal</v>
      </c>
      <c r="G72" s="26"/>
      <c r="H72" s="76">
        <v>0</v>
      </c>
      <c r="I72" s="76">
        <v>0</v>
      </c>
      <c r="J72" s="76">
        <v>0</v>
      </c>
      <c r="K72" s="76">
        <v>0</v>
      </c>
      <c r="L72" s="381">
        <f t="shared" si="0"/>
        <v>0</v>
      </c>
      <c r="M72" s="31"/>
    </row>
    <row r="73" spans="3:13" ht="12" customHeight="1" x14ac:dyDescent="0.2">
      <c r="C73" s="13"/>
      <c r="D73" s="19">
        <f>'Revenue - NHC'!D74</f>
        <v>63</v>
      </c>
      <c r="E73" s="70" t="str">
        <f>IF(OR('Services - NHC'!E72="",'Services - NHC'!E72="[Enter service]"),"",'Services - NHC'!E72)</f>
        <v xml:space="preserve">    - Local Roads Funding</v>
      </c>
      <c r="F73" s="71" t="str">
        <f>IF(OR('Services - NHC'!F72="",'Services - NHC'!F72="[Select]"),"",'Services - NHC'!F72)</f>
        <v>Internal</v>
      </c>
      <c r="G73" s="26"/>
      <c r="H73" s="76">
        <v>0</v>
      </c>
      <c r="I73" s="76">
        <v>0</v>
      </c>
      <c r="J73" s="76">
        <v>0</v>
      </c>
      <c r="K73" s="76">
        <v>0</v>
      </c>
      <c r="L73" s="381">
        <f t="shared" si="0"/>
        <v>0</v>
      </c>
      <c r="M73" s="31"/>
    </row>
    <row r="74" spans="3:13" ht="12" customHeight="1" collapsed="1" thickBot="1" x14ac:dyDescent="0.25">
      <c r="C74" s="13"/>
      <c r="D74" s="19"/>
      <c r="E74" s="78" t="s">
        <v>122</v>
      </c>
      <c r="F74" s="79"/>
      <c r="G74" s="26"/>
      <c r="H74" s="80"/>
      <c r="I74" s="80"/>
      <c r="J74" s="80"/>
      <c r="K74" s="80"/>
      <c r="L74" s="77">
        <f t="shared" ref="L74" si="1">SUM(H74:K74)</f>
        <v>0</v>
      </c>
      <c r="M74" s="31"/>
    </row>
    <row r="75" spans="3:13" ht="12" customHeight="1" thickTop="1" x14ac:dyDescent="0.2">
      <c r="C75" s="13"/>
      <c r="D75" s="14"/>
      <c r="E75" s="50" t="s">
        <v>121</v>
      </c>
      <c r="F75" s="51"/>
      <c r="G75" s="26"/>
      <c r="H75" s="52">
        <f>+SUM(H11:H74)</f>
        <v>6648309</v>
      </c>
      <c r="I75" s="52">
        <f>+SUM(I11:I74)</f>
        <v>5832818</v>
      </c>
      <c r="J75" s="52">
        <f>+SUM(J11:J74)</f>
        <v>9020000</v>
      </c>
      <c r="K75" s="52">
        <f>+SUM(K11:K74)</f>
        <v>315373</v>
      </c>
      <c r="L75" s="53">
        <f>SUM(H75:K75)</f>
        <v>21816500</v>
      </c>
      <c r="M75" s="31"/>
    </row>
    <row r="76" spans="3:13" ht="12.6" customHeight="1" thickBot="1" x14ac:dyDescent="0.25">
      <c r="C76" s="32"/>
      <c r="D76" s="33"/>
      <c r="E76" s="34"/>
      <c r="F76" s="35"/>
      <c r="G76" s="35"/>
      <c r="H76" s="33"/>
      <c r="I76" s="36"/>
      <c r="J76" s="36"/>
      <c r="K76" s="36"/>
      <c r="L76" s="36"/>
      <c r="M76" s="48"/>
    </row>
    <row r="77" spans="3:13" x14ac:dyDescent="0.2">
      <c r="F77" s="6"/>
      <c r="G77" s="6"/>
      <c r="K77" s="38"/>
      <c r="L77" s="38"/>
    </row>
    <row r="78" spans="3:13" x14ac:dyDescent="0.2">
      <c r="F78" s="6"/>
      <c r="G78" s="6"/>
    </row>
    <row r="79" spans="3:13" ht="13.5" thickBot="1" x14ac:dyDescent="0.25">
      <c r="F79" s="6"/>
      <c r="G79" s="6"/>
    </row>
    <row r="80" spans="3:13" x14ac:dyDescent="0.2">
      <c r="C80" s="9"/>
      <c r="D80" s="10"/>
      <c r="E80" s="10"/>
      <c r="F80" s="11"/>
      <c r="G80" s="11"/>
      <c r="H80" s="47"/>
    </row>
    <row r="81" spans="3:8" x14ac:dyDescent="0.2">
      <c r="C81" s="13"/>
      <c r="D81" s="14"/>
      <c r="E81" s="25" t="s">
        <v>302</v>
      </c>
      <c r="F81" s="15"/>
      <c r="G81" s="15"/>
      <c r="H81" s="31"/>
    </row>
    <row r="82" spans="3:8" x14ac:dyDescent="0.2">
      <c r="C82" s="13"/>
      <c r="D82" s="14"/>
      <c r="E82" s="6" t="s">
        <v>305</v>
      </c>
      <c r="F82" s="15" t="s">
        <v>297</v>
      </c>
      <c r="G82" s="15"/>
      <c r="H82" s="31"/>
    </row>
    <row r="83" spans="3:8" x14ac:dyDescent="0.2">
      <c r="C83" s="13"/>
      <c r="D83" s="14"/>
      <c r="E83" s="336" t="s">
        <v>299</v>
      </c>
      <c r="F83" s="337"/>
      <c r="G83" s="338"/>
      <c r="H83" s="31"/>
    </row>
    <row r="84" spans="3:8" x14ac:dyDescent="0.2">
      <c r="C84" s="13"/>
      <c r="D84" s="14"/>
      <c r="E84" s="336" t="s">
        <v>299</v>
      </c>
      <c r="F84" s="337"/>
      <c r="G84" s="338"/>
      <c r="H84" s="31"/>
    </row>
    <row r="85" spans="3:8" x14ac:dyDescent="0.2">
      <c r="C85" s="13"/>
      <c r="D85" s="14"/>
      <c r="E85" s="336" t="s">
        <v>299</v>
      </c>
      <c r="F85" s="337"/>
      <c r="G85" s="338"/>
      <c r="H85" s="31"/>
    </row>
    <row r="86" spans="3:8" x14ac:dyDescent="0.2">
      <c r="C86" s="13"/>
      <c r="D86" s="14"/>
      <c r="E86" s="336" t="s">
        <v>299</v>
      </c>
      <c r="F86" s="337"/>
      <c r="G86" s="338"/>
      <c r="H86" s="31"/>
    </row>
    <row r="87" spans="3:8" x14ac:dyDescent="0.2">
      <c r="C87" s="13"/>
      <c r="D87" s="14"/>
      <c r="E87" s="336" t="s">
        <v>299</v>
      </c>
      <c r="F87" s="337"/>
      <c r="G87" s="338"/>
      <c r="H87" s="31"/>
    </row>
    <row r="88" spans="3:8" x14ac:dyDescent="0.2">
      <c r="C88" s="13"/>
      <c r="D88" s="14"/>
      <c r="E88" s="336" t="s">
        <v>299</v>
      </c>
      <c r="F88" s="337"/>
      <c r="G88" s="338"/>
      <c r="H88" s="31"/>
    </row>
    <row r="89" spans="3:8" x14ac:dyDescent="0.2">
      <c r="C89" s="13"/>
      <c r="D89" s="14"/>
      <c r="E89" s="336" t="s">
        <v>299</v>
      </c>
      <c r="F89" s="337"/>
      <c r="G89" s="338"/>
      <c r="H89" s="31"/>
    </row>
    <row r="90" spans="3:8" x14ac:dyDescent="0.2">
      <c r="C90" s="13"/>
      <c r="D90" s="14"/>
      <c r="E90" s="336" t="s">
        <v>299</v>
      </c>
      <c r="F90" s="337"/>
      <c r="G90" s="338"/>
      <c r="H90" s="31"/>
    </row>
    <row r="91" spans="3:8" x14ac:dyDescent="0.2">
      <c r="C91" s="13"/>
      <c r="D91" s="14"/>
      <c r="E91" s="336" t="s">
        <v>299</v>
      </c>
      <c r="F91" s="337"/>
      <c r="G91" s="338"/>
      <c r="H91" s="31"/>
    </row>
    <row r="92" spans="3:8" x14ac:dyDescent="0.2">
      <c r="C92" s="13"/>
      <c r="D92" s="14"/>
      <c r="E92" s="336" t="s">
        <v>299</v>
      </c>
      <c r="F92" s="337"/>
      <c r="G92" s="338"/>
      <c r="H92" s="31"/>
    </row>
    <row r="93" spans="3:8" x14ac:dyDescent="0.2">
      <c r="C93" s="13"/>
      <c r="D93" s="14"/>
      <c r="E93" s="336" t="s">
        <v>299</v>
      </c>
      <c r="F93" s="337"/>
      <c r="G93" s="338"/>
      <c r="H93" s="31"/>
    </row>
    <row r="94" spans="3:8" x14ac:dyDescent="0.2">
      <c r="C94" s="13"/>
      <c r="D94" s="14"/>
      <c r="E94" s="336" t="s">
        <v>299</v>
      </c>
      <c r="F94" s="337"/>
      <c r="G94" s="338"/>
      <c r="H94" s="31"/>
    </row>
    <row r="95" spans="3:8" x14ac:dyDescent="0.2">
      <c r="C95" s="13"/>
      <c r="D95" s="14"/>
      <c r="E95" s="336" t="s">
        <v>299</v>
      </c>
      <c r="F95" s="337"/>
      <c r="G95" s="338"/>
      <c r="H95" s="31"/>
    </row>
    <row r="96" spans="3:8" x14ac:dyDescent="0.2">
      <c r="C96" s="13"/>
      <c r="D96" s="14"/>
      <c r="E96" s="29" t="s">
        <v>121</v>
      </c>
      <c r="F96" s="338">
        <f>SUM(F83:F95)</f>
        <v>0</v>
      </c>
      <c r="G96" s="338"/>
      <c r="H96" s="31"/>
    </row>
    <row r="97" spans="3:8" x14ac:dyDescent="0.2">
      <c r="C97" s="13"/>
      <c r="D97" s="14"/>
      <c r="E97" s="29"/>
      <c r="F97" s="26"/>
      <c r="G97" s="26"/>
      <c r="H97" s="31"/>
    </row>
    <row r="98" spans="3:8" x14ac:dyDescent="0.2">
      <c r="C98" s="13"/>
      <c r="D98" s="14"/>
      <c r="E98" s="29" t="s">
        <v>303</v>
      </c>
      <c r="F98" s="351">
        <f>L74</f>
        <v>0</v>
      </c>
      <c r="G98" s="351"/>
      <c r="H98" s="31"/>
    </row>
    <row r="99" spans="3:8" x14ac:dyDescent="0.2">
      <c r="C99" s="13"/>
      <c r="D99" s="14"/>
      <c r="E99" s="30" t="s">
        <v>249</v>
      </c>
      <c r="F99" s="350">
        <f>F96-F98</f>
        <v>0</v>
      </c>
      <c r="G99" s="351"/>
      <c r="H99" s="31"/>
    </row>
    <row r="100" spans="3:8" ht="14.25" x14ac:dyDescent="0.2">
      <c r="C100" s="13"/>
      <c r="D100" s="14"/>
      <c r="E100" s="344" t="s">
        <v>298</v>
      </c>
      <c r="F100" s="353" t="str">
        <f>IF(F99="","",IF(F99=0,"OK","ISSUE"))</f>
        <v>OK</v>
      </c>
      <c r="G100" s="343"/>
      <c r="H100" s="31"/>
    </row>
    <row r="101" spans="3:8" x14ac:dyDescent="0.2">
      <c r="C101" s="13"/>
      <c r="D101" s="14"/>
      <c r="G101" s="345"/>
      <c r="H101" s="31"/>
    </row>
    <row r="102" spans="3:8" ht="13.5" thickBot="1" x14ac:dyDescent="0.25">
      <c r="C102" s="32"/>
      <c r="D102" s="33"/>
      <c r="E102" s="33"/>
      <c r="F102" s="352"/>
      <c r="G102" s="352"/>
      <c r="H102" s="116"/>
    </row>
    <row r="103" spans="3:8" x14ac:dyDescent="0.2">
      <c r="F103" s="6"/>
      <c r="G103" s="6"/>
    </row>
    <row r="104" spans="3:8" x14ac:dyDescent="0.2">
      <c r="F104" s="6"/>
      <c r="G104" s="6"/>
    </row>
    <row r="105" spans="3:8" x14ac:dyDescent="0.2">
      <c r="F105" s="6"/>
      <c r="G105" s="6"/>
    </row>
    <row r="106" spans="3:8" x14ac:dyDescent="0.2">
      <c r="F106" s="6"/>
      <c r="G106" s="6"/>
    </row>
    <row r="107" spans="3:8" x14ac:dyDescent="0.2">
      <c r="F107" s="6"/>
      <c r="G107" s="6"/>
    </row>
    <row r="108" spans="3:8" x14ac:dyDescent="0.2">
      <c r="F108" s="6"/>
      <c r="G108" s="6"/>
    </row>
    <row r="109" spans="3:8" x14ac:dyDescent="0.2">
      <c r="F109" s="6"/>
      <c r="G109" s="6"/>
    </row>
    <row r="110" spans="3:8" x14ac:dyDescent="0.2">
      <c r="F110" s="6"/>
      <c r="G110" s="6"/>
    </row>
    <row r="111" spans="3:8" x14ac:dyDescent="0.2">
      <c r="F111" s="6"/>
      <c r="G111" s="6"/>
    </row>
    <row r="112" spans="3:8" x14ac:dyDescent="0.2">
      <c r="F112" s="6"/>
      <c r="G112" s="6"/>
    </row>
    <row r="113" spans="6:7" x14ac:dyDescent="0.2">
      <c r="F113" s="6"/>
      <c r="G113" s="6"/>
    </row>
    <row r="114" spans="6:7" x14ac:dyDescent="0.2">
      <c r="F114" s="6"/>
      <c r="G114" s="6"/>
    </row>
    <row r="115" spans="6:7" x14ac:dyDescent="0.2">
      <c r="F115" s="6"/>
      <c r="G115" s="6"/>
    </row>
    <row r="116" spans="6:7" x14ac:dyDescent="0.2">
      <c r="F116" s="6"/>
      <c r="G116" s="6"/>
    </row>
    <row r="117" spans="6:7" x14ac:dyDescent="0.2">
      <c r="F117" s="6"/>
      <c r="G117" s="6"/>
    </row>
    <row r="118" spans="6:7" x14ac:dyDescent="0.2">
      <c r="F118" s="6"/>
      <c r="G118" s="6"/>
    </row>
    <row r="119" spans="6:7" x14ac:dyDescent="0.2">
      <c r="F119" s="6"/>
      <c r="G119" s="6"/>
    </row>
    <row r="120" spans="6:7" x14ac:dyDescent="0.2">
      <c r="F120" s="6"/>
      <c r="G120" s="6"/>
    </row>
    <row r="121" spans="6:7" x14ac:dyDescent="0.2">
      <c r="F121" s="6"/>
      <c r="G121" s="6"/>
    </row>
    <row r="122" spans="6:7" x14ac:dyDescent="0.2">
      <c r="F122" s="6"/>
      <c r="G122" s="6"/>
    </row>
    <row r="123" spans="6:7" x14ac:dyDescent="0.2">
      <c r="F123" s="6"/>
      <c r="G123" s="6"/>
    </row>
    <row r="124" spans="6:7" x14ac:dyDescent="0.2">
      <c r="F124" s="6"/>
      <c r="G124" s="6"/>
    </row>
  </sheetData>
  <mergeCells count="2">
    <mergeCell ref="B4:E4"/>
    <mergeCell ref="H6:L6"/>
  </mergeCells>
  <phoneticPr fontId="0" type="noConversion"/>
  <conditionalFormatting sqref="G100:G101 F99:F100">
    <cfRule type="cellIs" dxfId="41" priority="1" operator="equal">
      <formula>"OK"</formula>
    </cfRule>
    <cfRule type="cellIs" dxfId="40" priority="2" operator="equal">
      <formula>"ISSUE"</formula>
    </cfRule>
  </conditionalFormatting>
  <pageMargins left="0.23622047244094491" right="0.23622047244094491" top="0.74803149606299213" bottom="0.74803149606299213" header="0.31496062992125984" footer="0.31496062992125984"/>
  <pageSetup paperSize="8"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5" tint="0.39997558519241921"/>
    <pageSetUpPr fitToPage="1"/>
  </sheetPr>
  <dimension ref="A1:V329"/>
  <sheetViews>
    <sheetView zoomScale="75" zoomScaleNormal="80" zoomScalePageLayoutView="80" workbookViewId="0">
      <pane xSplit="5" ySplit="4" topLeftCell="F5" activePane="bottomRight" state="frozen"/>
      <selection activeCell="C13" sqref="C13:N47"/>
      <selection pane="topRight" activeCell="C13" sqref="C13:N47"/>
      <selection pane="bottomLeft" activeCell="C13" sqref="C13:N47"/>
      <selection pane="bottomRight" activeCell="C13" sqref="C12:N51"/>
    </sheetView>
  </sheetViews>
  <sheetFormatPr defaultColWidth="10.83203125" defaultRowHeight="12.75" x14ac:dyDescent="0.2"/>
  <cols>
    <col min="1" max="1" width="2.83203125" style="6" customWidth="1"/>
    <col min="2" max="2" width="3.83203125" style="6" customWidth="1"/>
    <col min="3" max="3" width="2.83203125" style="6" customWidth="1"/>
    <col min="4" max="4" width="4.83203125" style="6" customWidth="1"/>
    <col min="5" max="5" width="47.1640625" style="84" customWidth="1"/>
    <col min="6" max="6" width="19.33203125" style="54" customWidth="1"/>
    <col min="7" max="7" width="6.1640625" style="54" customWidth="1"/>
    <col min="8" max="9" width="50.1640625" style="6" customWidth="1"/>
    <col min="10" max="10" width="3.33203125" style="6" customWidth="1"/>
    <col min="11" max="18" width="17.33203125" style="6" customWidth="1"/>
    <col min="19" max="20" width="22" style="6" customWidth="1"/>
    <col min="21" max="22" width="4.1640625" style="6" customWidth="1"/>
    <col min="23" max="23" width="2.1640625" style="6" customWidth="1"/>
    <col min="24" max="16384" width="10.83203125" style="6"/>
  </cols>
  <sheetData>
    <row r="1" spans="1:22" ht="7.35" customHeight="1" x14ac:dyDescent="0.2"/>
    <row r="2" spans="1:22" ht="18" x14ac:dyDescent="0.2">
      <c r="A2" s="5">
        <v>80</v>
      </c>
      <c r="B2" s="2" t="s">
        <v>217</v>
      </c>
      <c r="H2" s="14"/>
    </row>
    <row r="3" spans="1:22" ht="16.350000000000001" customHeight="1" x14ac:dyDescent="0.2">
      <c r="B3" s="43" t="str">
        <f>'Revenue - NHC'!B3</f>
        <v>Pyrenees (S)</v>
      </c>
    </row>
    <row r="4" spans="1:22" ht="12" customHeight="1" thickBot="1" x14ac:dyDescent="0.25">
      <c r="C4" s="14"/>
      <c r="D4" s="45"/>
      <c r="E4" s="86"/>
      <c r="F4" s="86"/>
      <c r="G4" s="86"/>
      <c r="H4" s="86"/>
      <c r="I4" s="86"/>
      <c r="J4" s="86"/>
      <c r="K4" s="86"/>
      <c r="L4" s="86"/>
      <c r="M4" s="86"/>
      <c r="N4" s="86"/>
      <c r="O4" s="86"/>
      <c r="P4" s="14"/>
      <c r="Q4" s="14"/>
      <c r="R4" s="14"/>
      <c r="S4" s="14"/>
      <c r="T4" s="14"/>
      <c r="U4" s="14"/>
      <c r="V4" s="14"/>
    </row>
    <row r="5" spans="1:22" ht="9.75" customHeight="1" x14ac:dyDescent="0.2">
      <c r="C5" s="9"/>
      <c r="D5" s="114"/>
      <c r="E5" s="85"/>
      <c r="F5" s="55"/>
      <c r="G5" s="10"/>
      <c r="H5" s="10"/>
      <c r="I5" s="10"/>
      <c r="J5" s="10"/>
      <c r="K5" s="10"/>
      <c r="L5" s="10"/>
      <c r="M5" s="10"/>
      <c r="N5" s="10"/>
      <c r="O5" s="10"/>
      <c r="P5" s="10"/>
      <c r="Q5" s="10"/>
      <c r="R5" s="10"/>
      <c r="S5" s="10"/>
      <c r="T5" s="10"/>
      <c r="U5" s="47"/>
      <c r="V5" s="14"/>
    </row>
    <row r="6" spans="1:22" ht="15" customHeight="1" x14ac:dyDescent="0.2">
      <c r="C6" s="13"/>
      <c r="D6" s="45"/>
      <c r="E6" s="86"/>
      <c r="F6" s="56"/>
      <c r="G6" s="14"/>
      <c r="H6" s="14"/>
      <c r="I6" s="14"/>
      <c r="J6" s="14"/>
      <c r="K6" s="515" t="s">
        <v>102</v>
      </c>
      <c r="L6" s="516"/>
      <c r="M6" s="516"/>
      <c r="N6" s="516"/>
      <c r="O6" s="516"/>
      <c r="P6" s="516"/>
      <c r="Q6" s="516"/>
      <c r="R6" s="516"/>
      <c r="S6" s="516"/>
      <c r="T6" s="517"/>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30" customHeight="1" x14ac:dyDescent="0.2">
      <c r="C8" s="13"/>
      <c r="D8" s="14"/>
      <c r="E8" s="86"/>
      <c r="F8" s="555" t="s">
        <v>147</v>
      </c>
      <c r="G8" s="556"/>
      <c r="H8" s="557"/>
      <c r="I8" s="519" t="s">
        <v>203</v>
      </c>
      <c r="J8" s="14"/>
      <c r="K8" s="561" t="s">
        <v>222</v>
      </c>
      <c r="L8" s="562"/>
      <c r="M8" s="563"/>
      <c r="N8" s="524" t="s">
        <v>141</v>
      </c>
      <c r="O8" s="525"/>
      <c r="P8" s="525"/>
      <c r="Q8" s="525"/>
      <c r="R8" s="526"/>
      <c r="S8" s="518" t="s">
        <v>156</v>
      </c>
      <c r="T8" s="518" t="s">
        <v>129</v>
      </c>
      <c r="U8" s="31"/>
      <c r="V8" s="14"/>
    </row>
    <row r="9" spans="1:22" ht="25.5" x14ac:dyDescent="0.2">
      <c r="C9" s="13"/>
      <c r="D9" s="14"/>
      <c r="E9" s="115"/>
      <c r="F9" s="558"/>
      <c r="G9" s="559"/>
      <c r="H9" s="560"/>
      <c r="I9" s="520"/>
      <c r="J9" s="14"/>
      <c r="K9" s="194" t="s">
        <v>157</v>
      </c>
      <c r="L9" s="194" t="s">
        <v>164</v>
      </c>
      <c r="M9" s="194" t="s">
        <v>202</v>
      </c>
      <c r="N9" s="62" t="s">
        <v>143</v>
      </c>
      <c r="O9" s="62" t="s">
        <v>144</v>
      </c>
      <c r="P9" s="62" t="s">
        <v>145</v>
      </c>
      <c r="Q9" s="62" t="s">
        <v>146</v>
      </c>
      <c r="R9" s="62" t="s">
        <v>121</v>
      </c>
      <c r="S9" s="518"/>
      <c r="T9" s="518"/>
      <c r="U9" s="31"/>
      <c r="V9" s="14"/>
    </row>
    <row r="10" spans="1:22" x14ac:dyDescent="0.2">
      <c r="C10" s="13"/>
      <c r="D10" s="14"/>
      <c r="E10" s="115"/>
      <c r="F10" s="139"/>
      <c r="G10" s="139"/>
      <c r="H10" s="139"/>
      <c r="I10" s="139"/>
      <c r="J10" s="14"/>
      <c r="K10" s="56" t="s">
        <v>204</v>
      </c>
      <c r="L10" s="56" t="s">
        <v>204</v>
      </c>
      <c r="M10" s="56" t="s">
        <v>204</v>
      </c>
      <c r="N10" s="56" t="s">
        <v>205</v>
      </c>
      <c r="O10" s="56" t="s">
        <v>205</v>
      </c>
      <c r="P10" s="56" t="s">
        <v>205</v>
      </c>
      <c r="Q10" s="56" t="s">
        <v>205</v>
      </c>
      <c r="R10" s="56" t="s">
        <v>205</v>
      </c>
      <c r="S10" s="56"/>
      <c r="T10" s="56" t="s">
        <v>205</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565" t="s">
        <v>348</v>
      </c>
      <c r="F12" s="551" t="s">
        <v>354</v>
      </c>
      <c r="G12" s="552"/>
      <c r="H12" s="553"/>
      <c r="I12" s="68" t="s">
        <v>351</v>
      </c>
      <c r="J12" s="14"/>
      <c r="K12" s="554"/>
      <c r="L12" s="554"/>
      <c r="M12" s="554">
        <v>3114244</v>
      </c>
      <c r="N12" s="554"/>
      <c r="O12" s="554">
        <f>M12</f>
        <v>3114244</v>
      </c>
      <c r="P12" s="554"/>
      <c r="Q12" s="554"/>
      <c r="R12" s="564">
        <f>SUM(N12:Q16)</f>
        <v>3114244</v>
      </c>
      <c r="S12" s="109" t="s">
        <v>148</v>
      </c>
      <c r="T12" s="110">
        <f>R12</f>
        <v>3114244</v>
      </c>
      <c r="U12" s="31"/>
      <c r="V12" s="14"/>
    </row>
    <row r="13" spans="1:22" ht="12" customHeight="1" x14ac:dyDescent="0.2">
      <c r="C13" s="13"/>
      <c r="D13" s="19"/>
      <c r="E13" s="566"/>
      <c r="F13" s="536"/>
      <c r="G13" s="537"/>
      <c r="H13" s="538"/>
      <c r="I13" s="82"/>
      <c r="J13" s="14"/>
      <c r="K13" s="528"/>
      <c r="L13" s="528"/>
      <c r="M13" s="528"/>
      <c r="N13" s="528"/>
      <c r="O13" s="528"/>
      <c r="P13" s="528"/>
      <c r="Q13" s="528"/>
      <c r="R13" s="531"/>
      <c r="S13" s="67"/>
      <c r="T13" s="111"/>
      <c r="U13" s="31"/>
      <c r="V13" s="14"/>
    </row>
    <row r="14" spans="1:22" ht="12" customHeight="1" x14ac:dyDescent="0.2">
      <c r="C14" s="13"/>
      <c r="D14" s="19"/>
      <c r="E14" s="566"/>
      <c r="F14" s="536"/>
      <c r="G14" s="537"/>
      <c r="H14" s="538"/>
      <c r="I14" s="82"/>
      <c r="J14" s="14"/>
      <c r="K14" s="528"/>
      <c r="L14" s="528"/>
      <c r="M14" s="528"/>
      <c r="N14" s="528"/>
      <c r="O14" s="528"/>
      <c r="P14" s="528"/>
      <c r="Q14" s="528"/>
      <c r="R14" s="531"/>
      <c r="S14" s="67"/>
      <c r="T14" s="111"/>
      <c r="U14" s="31"/>
      <c r="V14" s="14"/>
    </row>
    <row r="15" spans="1:22" ht="12" customHeight="1" x14ac:dyDescent="0.2">
      <c r="C15" s="13"/>
      <c r="D15" s="19"/>
      <c r="E15" s="566"/>
      <c r="F15" s="536"/>
      <c r="G15" s="537"/>
      <c r="H15" s="538"/>
      <c r="I15" s="82"/>
      <c r="J15" s="14"/>
      <c r="K15" s="528"/>
      <c r="L15" s="528"/>
      <c r="M15" s="528"/>
      <c r="N15" s="528"/>
      <c r="O15" s="528"/>
      <c r="P15" s="528"/>
      <c r="Q15" s="528"/>
      <c r="R15" s="531"/>
      <c r="S15" s="67"/>
      <c r="T15" s="111"/>
      <c r="U15" s="31"/>
      <c r="V15" s="14"/>
    </row>
    <row r="16" spans="1:22" ht="12" customHeight="1" x14ac:dyDescent="0.2">
      <c r="C16" s="13"/>
      <c r="D16" s="19"/>
      <c r="E16" s="567"/>
      <c r="F16" s="539"/>
      <c r="G16" s="540"/>
      <c r="H16" s="541"/>
      <c r="I16" s="82"/>
      <c r="J16" s="14"/>
      <c r="K16" s="529"/>
      <c r="L16" s="529"/>
      <c r="M16" s="529"/>
      <c r="N16" s="529"/>
      <c r="O16" s="529"/>
      <c r="P16" s="529"/>
      <c r="Q16" s="529"/>
      <c r="R16" s="532"/>
      <c r="S16" s="140" t="s">
        <v>121</v>
      </c>
      <c r="T16" s="112">
        <f>SUM(T12:T15)</f>
        <v>3114244</v>
      </c>
      <c r="U16" s="31"/>
      <c r="V16" s="14"/>
    </row>
    <row r="17" spans="3:22" ht="12" customHeight="1" x14ac:dyDescent="0.2">
      <c r="C17" s="13"/>
      <c r="D17" s="19">
        <f>D12+1</f>
        <v>2</v>
      </c>
      <c r="E17" s="565" t="s">
        <v>349</v>
      </c>
      <c r="F17" s="551" t="s">
        <v>355</v>
      </c>
      <c r="G17" s="552"/>
      <c r="H17" s="553"/>
      <c r="I17" s="69" t="s">
        <v>351</v>
      </c>
      <c r="J17" s="14"/>
      <c r="K17" s="527"/>
      <c r="L17" s="527"/>
      <c r="M17" s="527">
        <v>1754500</v>
      </c>
      <c r="N17" s="527"/>
      <c r="O17" s="554">
        <f>M17</f>
        <v>1754500</v>
      </c>
      <c r="P17" s="527"/>
      <c r="Q17" s="527"/>
      <c r="R17" s="530">
        <f>SUM(N17:Q21)</f>
        <v>1754500</v>
      </c>
      <c r="S17" s="83" t="s">
        <v>123</v>
      </c>
      <c r="T17" s="113">
        <f>R17</f>
        <v>1754500</v>
      </c>
      <c r="U17" s="31"/>
      <c r="V17" s="14"/>
    </row>
    <row r="18" spans="3:22" ht="12" customHeight="1" x14ac:dyDescent="0.2">
      <c r="C18" s="13"/>
      <c r="D18" s="19"/>
      <c r="E18" s="566"/>
      <c r="F18" s="536"/>
      <c r="G18" s="537"/>
      <c r="H18" s="538"/>
      <c r="I18" s="69"/>
      <c r="J18" s="14"/>
      <c r="K18" s="528"/>
      <c r="L18" s="528"/>
      <c r="M18" s="528"/>
      <c r="N18" s="528"/>
      <c r="O18" s="528"/>
      <c r="P18" s="528"/>
      <c r="Q18" s="528"/>
      <c r="R18" s="531"/>
      <c r="S18" s="67"/>
      <c r="T18" s="113"/>
      <c r="U18" s="31"/>
      <c r="V18" s="14"/>
    </row>
    <row r="19" spans="3:22" ht="12" customHeight="1" x14ac:dyDescent="0.2">
      <c r="C19" s="13"/>
      <c r="D19" s="19"/>
      <c r="E19" s="566"/>
      <c r="F19" s="536"/>
      <c r="G19" s="537"/>
      <c r="H19" s="538"/>
      <c r="I19" s="69"/>
      <c r="J19" s="14"/>
      <c r="K19" s="528"/>
      <c r="L19" s="528"/>
      <c r="M19" s="528"/>
      <c r="N19" s="528"/>
      <c r="O19" s="528"/>
      <c r="P19" s="528"/>
      <c r="Q19" s="528"/>
      <c r="R19" s="531"/>
      <c r="S19" s="67"/>
      <c r="T19" s="113"/>
      <c r="U19" s="31"/>
      <c r="V19" s="14"/>
    </row>
    <row r="20" spans="3:22" ht="12" customHeight="1" x14ac:dyDescent="0.2">
      <c r="C20" s="13"/>
      <c r="D20" s="19"/>
      <c r="E20" s="566"/>
      <c r="F20" s="536"/>
      <c r="G20" s="537"/>
      <c r="H20" s="538"/>
      <c r="I20" s="69"/>
      <c r="J20" s="14"/>
      <c r="K20" s="528"/>
      <c r="L20" s="528"/>
      <c r="M20" s="528"/>
      <c r="N20" s="528"/>
      <c r="O20" s="528"/>
      <c r="P20" s="528"/>
      <c r="Q20" s="528"/>
      <c r="R20" s="531"/>
      <c r="S20" s="67"/>
      <c r="T20" s="113"/>
      <c r="U20" s="31"/>
      <c r="V20" s="14"/>
    </row>
    <row r="21" spans="3:22" ht="12" customHeight="1" x14ac:dyDescent="0.2">
      <c r="C21" s="13"/>
      <c r="D21" s="19"/>
      <c r="E21" s="567"/>
      <c r="F21" s="539"/>
      <c r="G21" s="540"/>
      <c r="H21" s="541"/>
      <c r="I21" s="69"/>
      <c r="J21" s="14"/>
      <c r="K21" s="529"/>
      <c r="L21" s="529"/>
      <c r="M21" s="529"/>
      <c r="N21" s="529"/>
      <c r="O21" s="529"/>
      <c r="P21" s="529"/>
      <c r="Q21" s="529"/>
      <c r="R21" s="532"/>
      <c r="S21" s="140" t="s">
        <v>121</v>
      </c>
      <c r="T21" s="112">
        <f>SUM(T17:T20)</f>
        <v>1754500</v>
      </c>
      <c r="U21" s="31"/>
      <c r="V21" s="14"/>
    </row>
    <row r="22" spans="3:22" ht="12" customHeight="1" x14ac:dyDescent="0.2">
      <c r="C22" s="13"/>
      <c r="D22" s="19">
        <f>D17+1</f>
        <v>3</v>
      </c>
      <c r="E22" s="565" t="s">
        <v>350</v>
      </c>
      <c r="F22" s="533" t="s">
        <v>356</v>
      </c>
      <c r="G22" s="534"/>
      <c r="H22" s="535"/>
      <c r="I22" s="69" t="s">
        <v>352</v>
      </c>
      <c r="J22" s="14"/>
      <c r="K22" s="527"/>
      <c r="L22" s="527"/>
      <c r="M22" s="527">
        <f>102000+102000+102000+10000</f>
        <v>316000</v>
      </c>
      <c r="N22" s="527"/>
      <c r="O22" s="527">
        <f>M22</f>
        <v>316000</v>
      </c>
      <c r="P22" s="527"/>
      <c r="Q22" s="527"/>
      <c r="R22" s="530">
        <f>SUM(N22:Q26)</f>
        <v>316000</v>
      </c>
      <c r="S22" s="109" t="s">
        <v>148</v>
      </c>
      <c r="T22" s="113">
        <f>75000+75000</f>
        <v>150000</v>
      </c>
      <c r="U22" s="31"/>
      <c r="V22" s="14"/>
    </row>
    <row r="23" spans="3:22" ht="12" customHeight="1" x14ac:dyDescent="0.2">
      <c r="C23" s="13"/>
      <c r="D23" s="19"/>
      <c r="E23" s="566"/>
      <c r="F23" s="536"/>
      <c r="G23" s="537"/>
      <c r="H23" s="538"/>
      <c r="I23" s="69"/>
      <c r="J23" s="14"/>
      <c r="K23" s="528"/>
      <c r="L23" s="528"/>
      <c r="M23" s="528"/>
      <c r="N23" s="528"/>
      <c r="O23" s="528"/>
      <c r="P23" s="528"/>
      <c r="Q23" s="528"/>
      <c r="R23" s="531"/>
      <c r="S23" s="67" t="s">
        <v>123</v>
      </c>
      <c r="T23" s="113">
        <v>111000</v>
      </c>
      <c r="U23" s="31"/>
      <c r="V23" s="14"/>
    </row>
    <row r="24" spans="3:22" ht="12" customHeight="1" x14ac:dyDescent="0.2">
      <c r="C24" s="13"/>
      <c r="D24" s="19"/>
      <c r="E24" s="566"/>
      <c r="F24" s="536"/>
      <c r="G24" s="537"/>
      <c r="H24" s="538"/>
      <c r="I24" s="69"/>
      <c r="J24" s="14"/>
      <c r="K24" s="528"/>
      <c r="L24" s="528"/>
      <c r="M24" s="528"/>
      <c r="N24" s="528"/>
      <c r="O24" s="528"/>
      <c r="P24" s="528"/>
      <c r="Q24" s="528"/>
      <c r="R24" s="531"/>
      <c r="S24" s="67"/>
      <c r="T24" s="113"/>
      <c r="U24" s="31"/>
      <c r="V24" s="14"/>
    </row>
    <row r="25" spans="3:22" ht="12" customHeight="1" x14ac:dyDescent="0.2">
      <c r="C25" s="13"/>
      <c r="D25" s="19"/>
      <c r="E25" s="566"/>
      <c r="F25" s="536"/>
      <c r="G25" s="537"/>
      <c r="H25" s="538"/>
      <c r="I25" s="69"/>
      <c r="J25" s="14"/>
      <c r="K25" s="528"/>
      <c r="L25" s="528"/>
      <c r="M25" s="528"/>
      <c r="N25" s="528"/>
      <c r="O25" s="528"/>
      <c r="P25" s="528"/>
      <c r="Q25" s="528"/>
      <c r="R25" s="531"/>
      <c r="S25" s="67"/>
      <c r="T25" s="113"/>
      <c r="U25" s="31"/>
      <c r="V25" s="14"/>
    </row>
    <row r="26" spans="3:22" ht="12" customHeight="1" x14ac:dyDescent="0.2">
      <c r="C26" s="13"/>
      <c r="D26" s="19"/>
      <c r="E26" s="567"/>
      <c r="F26" s="539"/>
      <c r="G26" s="540"/>
      <c r="H26" s="541"/>
      <c r="I26" s="69"/>
      <c r="J26" s="14"/>
      <c r="K26" s="529"/>
      <c r="L26" s="529"/>
      <c r="M26" s="529"/>
      <c r="N26" s="529"/>
      <c r="O26" s="529"/>
      <c r="P26" s="529"/>
      <c r="Q26" s="529"/>
      <c r="R26" s="532"/>
      <c r="S26" s="140" t="s">
        <v>121</v>
      </c>
      <c r="T26" s="112">
        <f>SUM(T22:T25)</f>
        <v>261000</v>
      </c>
      <c r="U26" s="31"/>
      <c r="V26" s="14"/>
    </row>
    <row r="27" spans="3:22" ht="12" customHeight="1" x14ac:dyDescent="0.2">
      <c r="C27" s="13"/>
      <c r="D27" s="19">
        <f>D22+1</f>
        <v>4</v>
      </c>
      <c r="E27" s="565" t="s">
        <v>347</v>
      </c>
      <c r="F27" s="533" t="s">
        <v>357</v>
      </c>
      <c r="G27" s="534"/>
      <c r="H27" s="535"/>
      <c r="I27" s="69" t="s">
        <v>353</v>
      </c>
      <c r="J27" s="14"/>
      <c r="K27" s="527">
        <f>256000</f>
        <v>256000</v>
      </c>
      <c r="L27" s="527"/>
      <c r="M27" s="527"/>
      <c r="N27" s="527">
        <f>K27</f>
        <v>256000</v>
      </c>
      <c r="O27" s="527"/>
      <c r="P27" s="527"/>
      <c r="Q27" s="527"/>
      <c r="R27" s="530">
        <f>SUM(N27:Q31)</f>
        <v>256000</v>
      </c>
      <c r="S27" s="83" t="s">
        <v>152</v>
      </c>
      <c r="T27" s="113">
        <v>256000</v>
      </c>
      <c r="U27" s="31"/>
      <c r="V27" s="14"/>
    </row>
    <row r="28" spans="3:22" ht="12" customHeight="1" x14ac:dyDescent="0.2">
      <c r="C28" s="13"/>
      <c r="D28" s="19"/>
      <c r="E28" s="566"/>
      <c r="F28" s="536"/>
      <c r="G28" s="537"/>
      <c r="H28" s="538"/>
      <c r="I28" s="69"/>
      <c r="J28" s="14"/>
      <c r="K28" s="528"/>
      <c r="L28" s="528"/>
      <c r="M28" s="528"/>
      <c r="N28" s="528"/>
      <c r="O28" s="528"/>
      <c r="P28" s="528"/>
      <c r="Q28" s="528"/>
      <c r="R28" s="531"/>
      <c r="S28" s="67"/>
      <c r="T28" s="113"/>
      <c r="U28" s="31"/>
      <c r="V28" s="14"/>
    </row>
    <row r="29" spans="3:22" ht="12" customHeight="1" x14ac:dyDescent="0.2">
      <c r="C29" s="13"/>
      <c r="D29" s="19"/>
      <c r="E29" s="566"/>
      <c r="F29" s="536"/>
      <c r="G29" s="537"/>
      <c r="H29" s="538"/>
      <c r="I29" s="69"/>
      <c r="J29" s="14"/>
      <c r="K29" s="528"/>
      <c r="L29" s="528"/>
      <c r="M29" s="528"/>
      <c r="N29" s="528"/>
      <c r="O29" s="528"/>
      <c r="P29" s="528"/>
      <c r="Q29" s="528"/>
      <c r="R29" s="531"/>
      <c r="S29" s="67"/>
      <c r="T29" s="113"/>
      <c r="U29" s="31"/>
      <c r="V29" s="14"/>
    </row>
    <row r="30" spans="3:22" ht="12" customHeight="1" x14ac:dyDescent="0.2">
      <c r="C30" s="13"/>
      <c r="D30" s="19"/>
      <c r="E30" s="566"/>
      <c r="F30" s="536"/>
      <c r="G30" s="537"/>
      <c r="H30" s="538"/>
      <c r="I30" s="69"/>
      <c r="J30" s="14"/>
      <c r="K30" s="528"/>
      <c r="L30" s="528"/>
      <c r="M30" s="528"/>
      <c r="N30" s="528"/>
      <c r="O30" s="528"/>
      <c r="P30" s="528"/>
      <c r="Q30" s="528"/>
      <c r="R30" s="531"/>
      <c r="S30" s="67"/>
      <c r="T30" s="113"/>
      <c r="U30" s="31"/>
      <c r="V30" s="14"/>
    </row>
    <row r="31" spans="3:22" ht="12" customHeight="1" x14ac:dyDescent="0.2">
      <c r="C31" s="13"/>
      <c r="D31" s="19"/>
      <c r="E31" s="567"/>
      <c r="F31" s="539"/>
      <c r="G31" s="540"/>
      <c r="H31" s="541"/>
      <c r="I31" s="69"/>
      <c r="J31" s="14"/>
      <c r="K31" s="529"/>
      <c r="L31" s="529"/>
      <c r="M31" s="529"/>
      <c r="N31" s="529"/>
      <c r="O31" s="529"/>
      <c r="P31" s="529"/>
      <c r="Q31" s="529"/>
      <c r="R31" s="532"/>
      <c r="S31" s="140" t="s">
        <v>121</v>
      </c>
      <c r="T31" s="112">
        <f>SUM(T27:T30)</f>
        <v>256000</v>
      </c>
      <c r="U31" s="31"/>
      <c r="V31" s="14"/>
    </row>
    <row r="32" spans="3:22" ht="12" customHeight="1" x14ac:dyDescent="0.2">
      <c r="C32" s="13"/>
      <c r="D32" s="19">
        <f>D27+1</f>
        <v>5</v>
      </c>
      <c r="E32" s="565" t="s">
        <v>160</v>
      </c>
      <c r="F32" s="533" t="s">
        <v>358</v>
      </c>
      <c r="G32" s="534"/>
      <c r="H32" s="535"/>
      <c r="I32" s="69" t="s">
        <v>352</v>
      </c>
      <c r="J32" s="14"/>
      <c r="K32" s="527"/>
      <c r="L32" s="527"/>
      <c r="M32" s="527">
        <f>1122000+50000+72000+108000+25000+140000</f>
        <v>1517000</v>
      </c>
      <c r="N32" s="527"/>
      <c r="O32" s="527">
        <f>M32</f>
        <v>1517000</v>
      </c>
      <c r="P32" s="527"/>
      <c r="Q32" s="527"/>
      <c r="R32" s="530">
        <f>SUM(N32:Q36)</f>
        <v>1517000</v>
      </c>
      <c r="S32" s="83" t="s">
        <v>148</v>
      </c>
      <c r="T32" s="113">
        <f>102500+500000+500000+79500</f>
        <v>1182000</v>
      </c>
      <c r="U32" s="31"/>
      <c r="V32" s="14"/>
    </row>
    <row r="33" spans="3:22" ht="12" customHeight="1" x14ac:dyDescent="0.2">
      <c r="C33" s="13"/>
      <c r="D33" s="19"/>
      <c r="E33" s="566"/>
      <c r="F33" s="536"/>
      <c r="G33" s="537"/>
      <c r="H33" s="538"/>
      <c r="I33" s="69"/>
      <c r="J33" s="14"/>
      <c r="K33" s="528"/>
      <c r="L33" s="528"/>
      <c r="M33" s="528"/>
      <c r="N33" s="528"/>
      <c r="O33" s="528"/>
      <c r="P33" s="528"/>
      <c r="Q33" s="528"/>
      <c r="R33" s="531"/>
      <c r="S33" s="67" t="s">
        <v>149</v>
      </c>
      <c r="T33" s="113">
        <v>50000</v>
      </c>
      <c r="U33" s="31"/>
      <c r="V33" s="14"/>
    </row>
    <row r="34" spans="3:22" ht="12" customHeight="1" x14ac:dyDescent="0.2">
      <c r="C34" s="13"/>
      <c r="D34" s="19"/>
      <c r="E34" s="566"/>
      <c r="F34" s="536"/>
      <c r="G34" s="537"/>
      <c r="H34" s="538"/>
      <c r="I34" s="69"/>
      <c r="J34" s="14"/>
      <c r="K34" s="528"/>
      <c r="L34" s="528"/>
      <c r="M34" s="528"/>
      <c r="N34" s="528"/>
      <c r="O34" s="528"/>
      <c r="P34" s="528"/>
      <c r="Q34" s="528"/>
      <c r="R34" s="531"/>
      <c r="S34" s="67" t="s">
        <v>123</v>
      </c>
      <c r="T34" s="113">
        <v>285000</v>
      </c>
      <c r="U34" s="31"/>
      <c r="V34" s="14"/>
    </row>
    <row r="35" spans="3:22" ht="12" customHeight="1" x14ac:dyDescent="0.2">
      <c r="C35" s="13"/>
      <c r="D35" s="19"/>
      <c r="E35" s="566"/>
      <c r="F35" s="536"/>
      <c r="G35" s="537"/>
      <c r="H35" s="538"/>
      <c r="I35" s="69"/>
      <c r="J35" s="14"/>
      <c r="K35" s="528"/>
      <c r="L35" s="528"/>
      <c r="M35" s="528"/>
      <c r="N35" s="528"/>
      <c r="O35" s="528"/>
      <c r="P35" s="528"/>
      <c r="Q35" s="528"/>
      <c r="R35" s="531"/>
      <c r="S35" s="67"/>
      <c r="T35" s="113"/>
      <c r="U35" s="31"/>
      <c r="V35" s="14"/>
    </row>
    <row r="36" spans="3:22" ht="12" customHeight="1" x14ac:dyDescent="0.2">
      <c r="C36" s="13"/>
      <c r="D36" s="19"/>
      <c r="E36" s="567"/>
      <c r="F36" s="539"/>
      <c r="G36" s="540"/>
      <c r="H36" s="541"/>
      <c r="I36" s="69"/>
      <c r="J36" s="14"/>
      <c r="K36" s="529"/>
      <c r="L36" s="529"/>
      <c r="M36" s="529"/>
      <c r="N36" s="529"/>
      <c r="O36" s="529"/>
      <c r="P36" s="529"/>
      <c r="Q36" s="529"/>
      <c r="R36" s="532"/>
      <c r="S36" s="140" t="s">
        <v>121</v>
      </c>
      <c r="T36" s="112">
        <f>SUM(T32:T35)</f>
        <v>1517000</v>
      </c>
      <c r="U36" s="31"/>
      <c r="V36" s="14"/>
    </row>
    <row r="37" spans="3:22" x14ac:dyDescent="0.2">
      <c r="C37" s="13"/>
      <c r="D37" s="19">
        <f>D32+1</f>
        <v>6</v>
      </c>
      <c r="E37" s="565" t="s">
        <v>166</v>
      </c>
      <c r="F37" s="542" t="s">
        <v>359</v>
      </c>
      <c r="G37" s="534"/>
      <c r="H37" s="535"/>
      <c r="I37" s="69" t="s">
        <v>351</v>
      </c>
      <c r="J37" s="14"/>
      <c r="K37" s="527"/>
      <c r="L37" s="527">
        <f>375000+10000+400000+77000+15000</f>
        <v>877000</v>
      </c>
      <c r="M37" s="527"/>
      <c r="N37" s="527"/>
      <c r="O37" s="527">
        <f>L37</f>
        <v>877000</v>
      </c>
      <c r="P37" s="527"/>
      <c r="Q37" s="527"/>
      <c r="R37" s="530">
        <f>SUM(N37:Q41)</f>
        <v>877000</v>
      </c>
      <c r="S37" s="83" t="s">
        <v>152</v>
      </c>
      <c r="T37" s="113">
        <f>75000+200000+400000</f>
        <v>675000</v>
      </c>
      <c r="U37" s="31"/>
      <c r="V37" s="14"/>
    </row>
    <row r="38" spans="3:22" x14ac:dyDescent="0.2">
      <c r="C38" s="13"/>
      <c r="D38" s="19"/>
      <c r="E38" s="566"/>
      <c r="F38" s="536"/>
      <c r="G38" s="537"/>
      <c r="H38" s="538"/>
      <c r="I38" s="69"/>
      <c r="J38" s="14"/>
      <c r="K38" s="528"/>
      <c r="L38" s="528"/>
      <c r="M38" s="528"/>
      <c r="N38" s="528"/>
      <c r="O38" s="528"/>
      <c r="P38" s="528"/>
      <c r="Q38" s="528"/>
      <c r="R38" s="531"/>
      <c r="S38" s="67" t="s">
        <v>123</v>
      </c>
      <c r="T38" s="113">
        <v>202000</v>
      </c>
      <c r="U38" s="31"/>
      <c r="V38" s="14"/>
    </row>
    <row r="39" spans="3:22" x14ac:dyDescent="0.2">
      <c r="C39" s="13"/>
      <c r="D39" s="19"/>
      <c r="E39" s="566"/>
      <c r="F39" s="536"/>
      <c r="G39" s="537"/>
      <c r="H39" s="538"/>
      <c r="I39" s="69"/>
      <c r="J39" s="14"/>
      <c r="K39" s="528"/>
      <c r="L39" s="528"/>
      <c r="M39" s="528"/>
      <c r="N39" s="528"/>
      <c r="O39" s="528"/>
      <c r="P39" s="528"/>
      <c r="Q39" s="528"/>
      <c r="R39" s="531"/>
      <c r="S39" s="67"/>
      <c r="T39" s="113"/>
      <c r="U39" s="31"/>
      <c r="V39" s="14"/>
    </row>
    <row r="40" spans="3:22" x14ac:dyDescent="0.2">
      <c r="C40" s="13"/>
      <c r="D40" s="19"/>
      <c r="E40" s="566"/>
      <c r="F40" s="536"/>
      <c r="G40" s="537"/>
      <c r="H40" s="538"/>
      <c r="I40" s="69"/>
      <c r="J40" s="14"/>
      <c r="K40" s="528"/>
      <c r="L40" s="528"/>
      <c r="M40" s="528"/>
      <c r="N40" s="528"/>
      <c r="O40" s="528"/>
      <c r="P40" s="528"/>
      <c r="Q40" s="528"/>
      <c r="R40" s="531"/>
      <c r="S40" s="67"/>
      <c r="T40" s="113"/>
      <c r="U40" s="31"/>
      <c r="V40" s="14"/>
    </row>
    <row r="41" spans="3:22" x14ac:dyDescent="0.2">
      <c r="C41" s="13"/>
      <c r="D41" s="19"/>
      <c r="E41" s="567"/>
      <c r="F41" s="539"/>
      <c r="G41" s="540"/>
      <c r="H41" s="541"/>
      <c r="I41" s="69"/>
      <c r="J41" s="14"/>
      <c r="K41" s="529"/>
      <c r="L41" s="529"/>
      <c r="M41" s="529"/>
      <c r="N41" s="529"/>
      <c r="O41" s="529"/>
      <c r="P41" s="529"/>
      <c r="Q41" s="529"/>
      <c r="R41" s="532"/>
      <c r="S41" s="140" t="s">
        <v>121</v>
      </c>
      <c r="T41" s="112">
        <f>SUM(T37:T40)</f>
        <v>877000</v>
      </c>
      <c r="U41" s="31"/>
      <c r="V41" s="14"/>
    </row>
    <row r="42" spans="3:22" x14ac:dyDescent="0.2">
      <c r="C42" s="13"/>
      <c r="D42" s="19">
        <f>D37+1</f>
        <v>7</v>
      </c>
      <c r="E42" s="565" t="s">
        <v>458</v>
      </c>
      <c r="F42" s="542"/>
      <c r="G42" s="534"/>
      <c r="H42" s="535"/>
      <c r="I42" s="69"/>
      <c r="J42" s="14"/>
      <c r="K42" s="527"/>
      <c r="L42" s="527">
        <v>52000</v>
      </c>
      <c r="M42" s="527"/>
      <c r="N42" s="527"/>
      <c r="O42" s="527">
        <f>L42</f>
        <v>52000</v>
      </c>
      <c r="P42" s="527"/>
      <c r="Q42" s="527"/>
      <c r="R42" s="530">
        <f>SUM(N42:Q46)</f>
        <v>52000</v>
      </c>
      <c r="S42" s="83" t="s">
        <v>123</v>
      </c>
      <c r="T42" s="113">
        <v>52000</v>
      </c>
      <c r="U42" s="31"/>
      <c r="V42" s="14"/>
    </row>
    <row r="43" spans="3:22" x14ac:dyDescent="0.2">
      <c r="C43" s="13"/>
      <c r="D43" s="19"/>
      <c r="E43" s="566"/>
      <c r="F43" s="536"/>
      <c r="G43" s="537"/>
      <c r="H43" s="538"/>
      <c r="I43" s="69"/>
      <c r="J43" s="14"/>
      <c r="K43" s="528"/>
      <c r="L43" s="528"/>
      <c r="M43" s="528"/>
      <c r="N43" s="528"/>
      <c r="O43" s="528"/>
      <c r="P43" s="528"/>
      <c r="Q43" s="528"/>
      <c r="R43" s="531"/>
      <c r="S43" s="67"/>
      <c r="T43" s="113"/>
      <c r="U43" s="31"/>
      <c r="V43" s="14"/>
    </row>
    <row r="44" spans="3:22" x14ac:dyDescent="0.2">
      <c r="C44" s="13"/>
      <c r="D44" s="19"/>
      <c r="E44" s="566"/>
      <c r="F44" s="536"/>
      <c r="G44" s="537"/>
      <c r="H44" s="538"/>
      <c r="I44" s="69"/>
      <c r="J44" s="14"/>
      <c r="K44" s="528"/>
      <c r="L44" s="528"/>
      <c r="M44" s="528"/>
      <c r="N44" s="528"/>
      <c r="O44" s="528"/>
      <c r="P44" s="528"/>
      <c r="Q44" s="528"/>
      <c r="R44" s="531"/>
      <c r="S44" s="67"/>
      <c r="T44" s="113"/>
      <c r="U44" s="31"/>
      <c r="V44" s="14"/>
    </row>
    <row r="45" spans="3:22" x14ac:dyDescent="0.2">
      <c r="C45" s="13"/>
      <c r="D45" s="19"/>
      <c r="E45" s="566"/>
      <c r="F45" s="536"/>
      <c r="G45" s="537"/>
      <c r="H45" s="538"/>
      <c r="I45" s="69"/>
      <c r="J45" s="14"/>
      <c r="K45" s="528"/>
      <c r="L45" s="528"/>
      <c r="M45" s="528"/>
      <c r="N45" s="528"/>
      <c r="O45" s="528"/>
      <c r="P45" s="528"/>
      <c r="Q45" s="528"/>
      <c r="R45" s="531"/>
      <c r="S45" s="67"/>
      <c r="T45" s="113"/>
      <c r="U45" s="31"/>
      <c r="V45" s="14"/>
    </row>
    <row r="46" spans="3:22" x14ac:dyDescent="0.2">
      <c r="C46" s="13"/>
      <c r="D46" s="19"/>
      <c r="E46" s="567"/>
      <c r="F46" s="539"/>
      <c r="G46" s="540"/>
      <c r="H46" s="541"/>
      <c r="I46" s="69"/>
      <c r="J46" s="14"/>
      <c r="K46" s="529"/>
      <c r="L46" s="529"/>
      <c r="M46" s="529"/>
      <c r="N46" s="529"/>
      <c r="O46" s="529"/>
      <c r="P46" s="529"/>
      <c r="Q46" s="529"/>
      <c r="R46" s="532"/>
      <c r="S46" s="140" t="s">
        <v>121</v>
      </c>
      <c r="T46" s="112">
        <f>SUM(T42:T45)</f>
        <v>52000</v>
      </c>
      <c r="U46" s="31"/>
      <c r="V46" s="14"/>
    </row>
    <row r="47" spans="3:22" x14ac:dyDescent="0.2">
      <c r="C47" s="13"/>
      <c r="D47" s="19">
        <f>D42+1</f>
        <v>8</v>
      </c>
      <c r="E47" s="565" t="s">
        <v>122</v>
      </c>
      <c r="F47" s="533"/>
      <c r="G47" s="534"/>
      <c r="H47" s="535"/>
      <c r="I47" s="69"/>
      <c r="J47" s="14"/>
      <c r="K47" s="527">
        <v>260000</v>
      </c>
      <c r="L47" s="527">
        <f>55000+31000</f>
        <v>86000</v>
      </c>
      <c r="M47" s="527"/>
      <c r="N47" s="527">
        <f>K47</f>
        <v>260000</v>
      </c>
      <c r="O47" s="527">
        <f>L47</f>
        <v>86000</v>
      </c>
      <c r="P47" s="527"/>
      <c r="Q47" s="527"/>
      <c r="R47" s="530">
        <f>SUM(N47:Q51)</f>
        <v>346000</v>
      </c>
      <c r="S47" s="83" t="s">
        <v>148</v>
      </c>
      <c r="T47" s="113">
        <f>200000</f>
        <v>200000</v>
      </c>
      <c r="U47" s="31"/>
      <c r="V47" s="14"/>
    </row>
    <row r="48" spans="3:22" x14ac:dyDescent="0.2">
      <c r="C48" s="13"/>
      <c r="D48" s="19"/>
      <c r="E48" s="566"/>
      <c r="F48" s="536"/>
      <c r="G48" s="537"/>
      <c r="H48" s="538"/>
      <c r="I48" s="69"/>
      <c r="J48" s="14"/>
      <c r="K48" s="528"/>
      <c r="L48" s="528"/>
      <c r="M48" s="528"/>
      <c r="N48" s="528"/>
      <c r="O48" s="528"/>
      <c r="P48" s="528"/>
      <c r="Q48" s="528"/>
      <c r="R48" s="531"/>
      <c r="S48" s="67"/>
      <c r="T48" s="113"/>
      <c r="U48" s="31"/>
      <c r="V48" s="14"/>
    </row>
    <row r="49" spans="2:22" x14ac:dyDescent="0.2">
      <c r="C49" s="13"/>
      <c r="D49" s="19"/>
      <c r="E49" s="566"/>
      <c r="F49" s="536"/>
      <c r="G49" s="537"/>
      <c r="H49" s="538"/>
      <c r="I49" s="69"/>
      <c r="J49" s="14"/>
      <c r="K49" s="528"/>
      <c r="L49" s="528"/>
      <c r="M49" s="528"/>
      <c r="N49" s="528"/>
      <c r="O49" s="528"/>
      <c r="P49" s="528"/>
      <c r="Q49" s="528"/>
      <c r="R49" s="531"/>
      <c r="S49" s="67"/>
      <c r="T49" s="113"/>
      <c r="U49" s="31"/>
      <c r="V49" s="14"/>
    </row>
    <row r="50" spans="2:22" x14ac:dyDescent="0.2">
      <c r="C50" s="13"/>
      <c r="D50" s="19"/>
      <c r="E50" s="566"/>
      <c r="F50" s="536"/>
      <c r="G50" s="537"/>
      <c r="H50" s="538"/>
      <c r="I50" s="69"/>
      <c r="J50" s="14"/>
      <c r="K50" s="528"/>
      <c r="L50" s="528"/>
      <c r="M50" s="528"/>
      <c r="N50" s="528"/>
      <c r="O50" s="528"/>
      <c r="P50" s="528"/>
      <c r="Q50" s="528"/>
      <c r="R50" s="531"/>
      <c r="S50" s="67"/>
      <c r="T50" s="113"/>
      <c r="U50" s="31"/>
      <c r="V50" s="14"/>
    </row>
    <row r="51" spans="2:22" x14ac:dyDescent="0.2">
      <c r="C51" s="13"/>
      <c r="D51" s="19"/>
      <c r="E51" s="567"/>
      <c r="F51" s="539"/>
      <c r="G51" s="540"/>
      <c r="H51" s="541"/>
      <c r="I51" s="69"/>
      <c r="J51" s="14"/>
      <c r="K51" s="529"/>
      <c r="L51" s="529"/>
      <c r="M51" s="529"/>
      <c r="N51" s="529"/>
      <c r="O51" s="529"/>
      <c r="P51" s="529"/>
      <c r="Q51" s="529"/>
      <c r="R51" s="532"/>
      <c r="S51" s="140" t="s">
        <v>121</v>
      </c>
      <c r="T51" s="112">
        <f>SUM(T47:T50)</f>
        <v>200000</v>
      </c>
      <c r="U51" s="31"/>
      <c r="V51" s="14"/>
    </row>
    <row r="52" spans="2:22" x14ac:dyDescent="0.2">
      <c r="C52" s="13"/>
      <c r="D52" s="14"/>
      <c r="E52" s="86"/>
      <c r="F52" s="56"/>
      <c r="G52" s="56"/>
      <c r="H52" s="14"/>
      <c r="I52" s="14"/>
      <c r="J52" s="14"/>
      <c r="K52" s="14"/>
      <c r="L52" s="14"/>
      <c r="M52" s="14"/>
      <c r="N52" s="14"/>
      <c r="O52" s="14"/>
      <c r="P52" s="14"/>
      <c r="Q52" s="14"/>
      <c r="R52" s="278">
        <f>SUM(R12:R51)/R83</f>
        <v>1</v>
      </c>
      <c r="S52" s="14"/>
      <c r="T52" s="443" t="s">
        <v>398</v>
      </c>
      <c r="U52" s="31"/>
      <c r="V52" s="14"/>
    </row>
    <row r="53" spans="2:22" x14ac:dyDescent="0.2">
      <c r="C53" s="13"/>
      <c r="D53" s="14"/>
      <c r="E53" s="86"/>
      <c r="F53" s="56"/>
      <c r="G53" s="56"/>
      <c r="H53" s="14"/>
      <c r="I53" s="14"/>
      <c r="J53" s="14"/>
      <c r="K53" s="14"/>
      <c r="L53" s="14"/>
      <c r="M53" s="14"/>
      <c r="N53" s="14"/>
      <c r="O53" s="14"/>
      <c r="P53" s="14"/>
      <c r="Q53" s="14"/>
      <c r="R53" s="14"/>
      <c r="S53" s="14"/>
      <c r="T53" s="14"/>
      <c r="U53" s="31"/>
      <c r="V53" s="14"/>
    </row>
    <row r="54" spans="2:22" x14ac:dyDescent="0.2">
      <c r="B54" s="14"/>
      <c r="C54" s="13"/>
      <c r="D54" s="14"/>
      <c r="E54" s="86"/>
      <c r="F54" s="14"/>
      <c r="G54" s="14"/>
      <c r="H54" s="14"/>
      <c r="I54" s="14"/>
      <c r="J54" s="14"/>
      <c r="K54" s="14"/>
      <c r="L54" s="14"/>
      <c r="M54" s="14"/>
      <c r="N54" s="14"/>
      <c r="O54" s="14"/>
      <c r="P54" s="14"/>
      <c r="Q54" s="14"/>
      <c r="R54" s="14"/>
      <c r="S54" s="14"/>
      <c r="T54" s="14"/>
      <c r="U54" s="31"/>
      <c r="V54" s="14"/>
    </row>
    <row r="55" spans="2:22" x14ac:dyDescent="0.2">
      <c r="B55" s="14"/>
      <c r="C55" s="13"/>
      <c r="D55" s="14"/>
      <c r="E55" s="117"/>
      <c r="F55" s="121"/>
      <c r="G55" s="121"/>
      <c r="H55" s="522" t="s">
        <v>185</v>
      </c>
      <c r="I55" s="523"/>
      <c r="J55" s="14"/>
      <c r="K55" s="14"/>
      <c r="L55" s="14"/>
      <c r="M55" s="14"/>
      <c r="N55" s="524" t="s">
        <v>141</v>
      </c>
      <c r="O55" s="525"/>
      <c r="P55" s="525"/>
      <c r="Q55" s="525"/>
      <c r="R55" s="526"/>
      <c r="S55" s="118"/>
      <c r="T55" s="119"/>
      <c r="U55" s="124"/>
      <c r="V55" s="30"/>
    </row>
    <row r="56" spans="2:22" ht="25.5" x14ac:dyDescent="0.2">
      <c r="B56" s="14"/>
      <c r="C56" s="13"/>
      <c r="D56" s="14"/>
      <c r="E56" s="123"/>
      <c r="F56" s="14"/>
      <c r="G56" s="14"/>
      <c r="H56" s="62" t="s">
        <v>183</v>
      </c>
      <c r="I56" s="62" t="s">
        <v>184</v>
      </c>
      <c r="J56" s="14"/>
      <c r="K56" s="14"/>
      <c r="L56" s="14"/>
      <c r="M56" s="14"/>
      <c r="N56" s="62" t="s">
        <v>143</v>
      </c>
      <c r="O56" s="62" t="s">
        <v>144</v>
      </c>
      <c r="P56" s="62" t="s">
        <v>145</v>
      </c>
      <c r="Q56" s="62" t="s">
        <v>146</v>
      </c>
      <c r="R56" s="62" t="s">
        <v>121</v>
      </c>
      <c r="S56" s="62" t="s">
        <v>181</v>
      </c>
      <c r="T56" s="62" t="s">
        <v>182</v>
      </c>
      <c r="U56" s="31"/>
      <c r="V56" s="14"/>
    </row>
    <row r="57" spans="2:22" x14ac:dyDescent="0.2">
      <c r="B57" s="14"/>
      <c r="C57" s="13"/>
      <c r="D57" s="14"/>
      <c r="E57" s="123"/>
      <c r="F57" s="14"/>
      <c r="G57" s="14"/>
      <c r="H57" s="139" t="s">
        <v>205</v>
      </c>
      <c r="I57" s="139" t="s">
        <v>204</v>
      </c>
      <c r="J57" s="14"/>
      <c r="K57" s="14"/>
      <c r="L57" s="14"/>
      <c r="M57" s="14"/>
      <c r="N57" s="139" t="s">
        <v>205</v>
      </c>
      <c r="O57" s="139" t="s">
        <v>205</v>
      </c>
      <c r="P57" s="139" t="s">
        <v>205</v>
      </c>
      <c r="Q57" s="139" t="s">
        <v>205</v>
      </c>
      <c r="R57" s="139" t="s">
        <v>205</v>
      </c>
      <c r="S57" s="139" t="s">
        <v>205</v>
      </c>
      <c r="T57" s="139" t="s">
        <v>204</v>
      </c>
      <c r="U57" s="31"/>
      <c r="V57" s="14"/>
    </row>
    <row r="58" spans="2:22" ht="6.75" customHeight="1" x14ac:dyDescent="0.2">
      <c r="B58" s="14"/>
      <c r="C58" s="13"/>
      <c r="D58" s="14"/>
      <c r="E58" s="123"/>
      <c r="F58" s="14"/>
      <c r="G58" s="14"/>
      <c r="H58" s="139"/>
      <c r="I58" s="139"/>
      <c r="J58" s="14"/>
      <c r="K58" s="14"/>
      <c r="L58" s="14"/>
      <c r="M58" s="14"/>
      <c r="N58" s="139"/>
      <c r="O58" s="139"/>
      <c r="P58" s="139"/>
      <c r="Q58" s="139"/>
      <c r="R58" s="139"/>
      <c r="S58" s="139"/>
      <c r="T58" s="195"/>
      <c r="U58" s="31"/>
      <c r="V58" s="14"/>
    </row>
    <row r="59" spans="2:22" ht="12.75" customHeight="1" x14ac:dyDescent="0.2">
      <c r="B59" s="14"/>
      <c r="C59" s="13"/>
      <c r="D59" s="14"/>
      <c r="E59" s="123" t="s">
        <v>157</v>
      </c>
      <c r="F59" s="14"/>
      <c r="G59" s="14"/>
      <c r="H59" s="139"/>
      <c r="I59" s="139"/>
      <c r="J59" s="14"/>
      <c r="K59" s="14"/>
      <c r="L59" s="14"/>
      <c r="M59" s="14"/>
      <c r="N59" s="139"/>
      <c r="O59" s="139"/>
      <c r="P59" s="139"/>
      <c r="Q59" s="139"/>
      <c r="R59" s="139"/>
      <c r="S59" s="139"/>
      <c r="T59" s="139"/>
      <c r="U59" s="31"/>
      <c r="V59" s="14"/>
    </row>
    <row r="60" spans="2:22" ht="12" customHeight="1" x14ac:dyDescent="0.2">
      <c r="B60" s="14"/>
      <c r="C60" s="13"/>
      <c r="D60" s="19"/>
      <c r="E60" s="133" t="s">
        <v>158</v>
      </c>
      <c r="F60" s="134"/>
      <c r="G60" s="134"/>
      <c r="H60" s="131">
        <v>2983200</v>
      </c>
      <c r="I60" s="437">
        <v>0</v>
      </c>
      <c r="J60" s="14"/>
      <c r="K60" s="14"/>
      <c r="L60" s="14"/>
      <c r="M60" s="14"/>
      <c r="N60" s="131">
        <v>0</v>
      </c>
      <c r="O60" s="131"/>
      <c r="P60" s="131"/>
      <c r="Q60" s="131"/>
      <c r="R60" s="132">
        <f>SUM(N60:Q60)</f>
        <v>0</v>
      </c>
      <c r="S60" s="131"/>
      <c r="T60" s="189" t="str">
        <f t="shared" ref="T60:T65" si="0">IFERROR(O60/S60,"")</f>
        <v/>
      </c>
      <c r="U60" s="31"/>
      <c r="V60" s="14"/>
    </row>
    <row r="61" spans="2:22" ht="12" customHeight="1" x14ac:dyDescent="0.2">
      <c r="B61" s="14"/>
      <c r="C61" s="13"/>
      <c r="D61" s="19"/>
      <c r="E61" s="133" t="s">
        <v>159</v>
      </c>
      <c r="F61" s="134"/>
      <c r="G61" s="134"/>
      <c r="H61" s="131">
        <v>5549822.3899999987</v>
      </c>
      <c r="I61" s="437">
        <v>0</v>
      </c>
      <c r="J61" s="14"/>
      <c r="K61" s="14"/>
      <c r="L61" s="14"/>
      <c r="M61" s="14"/>
      <c r="N61" s="131">
        <f>N27</f>
        <v>256000</v>
      </c>
      <c r="O61" s="131"/>
      <c r="P61" s="131"/>
      <c r="Q61" s="131"/>
      <c r="R61" s="132">
        <f t="shared" ref="R61:R82" si="1">SUM(N61:Q61)</f>
        <v>256000</v>
      </c>
      <c r="S61" s="131"/>
      <c r="T61" s="189" t="str">
        <f t="shared" si="0"/>
        <v/>
      </c>
      <c r="U61" s="31"/>
      <c r="V61" s="14"/>
    </row>
    <row r="62" spans="2:22" ht="12" customHeight="1" x14ac:dyDescent="0.2">
      <c r="B62" s="14"/>
      <c r="C62" s="13"/>
      <c r="D62" s="19"/>
      <c r="E62" s="133" t="s">
        <v>160</v>
      </c>
      <c r="F62" s="134"/>
      <c r="G62" s="134"/>
      <c r="H62" s="131">
        <v>48811824.460000023</v>
      </c>
      <c r="I62" s="437">
        <v>0</v>
      </c>
      <c r="J62" s="14"/>
      <c r="K62" s="14"/>
      <c r="L62" s="14"/>
      <c r="M62" s="14"/>
      <c r="N62" s="131"/>
      <c r="O62" s="131">
        <f>O32</f>
        <v>1517000</v>
      </c>
      <c r="P62" s="131"/>
      <c r="Q62" s="131"/>
      <c r="R62" s="132">
        <f t="shared" si="1"/>
        <v>1517000</v>
      </c>
      <c r="S62" s="131"/>
      <c r="T62" s="189" t="str">
        <f t="shared" si="0"/>
        <v/>
      </c>
      <c r="U62" s="31"/>
      <c r="V62" s="14"/>
    </row>
    <row r="63" spans="2:22" ht="12" customHeight="1" x14ac:dyDescent="0.2">
      <c r="B63" s="14"/>
      <c r="C63" s="13"/>
      <c r="D63" s="19"/>
      <c r="E63" s="133" t="s">
        <v>161</v>
      </c>
      <c r="F63" s="134"/>
      <c r="G63" s="134"/>
      <c r="H63" s="131"/>
      <c r="I63" s="437"/>
      <c r="J63" s="14"/>
      <c r="K63" s="14"/>
      <c r="L63" s="14"/>
      <c r="M63" s="14"/>
      <c r="N63" s="131"/>
      <c r="O63" s="131"/>
      <c r="P63" s="131"/>
      <c r="Q63" s="131"/>
      <c r="R63" s="132">
        <f t="shared" si="1"/>
        <v>0</v>
      </c>
      <c r="S63" s="131"/>
      <c r="T63" s="189" t="str">
        <f t="shared" si="0"/>
        <v/>
      </c>
      <c r="U63" s="31"/>
      <c r="V63" s="14"/>
    </row>
    <row r="64" spans="2:22" ht="12" customHeight="1" x14ac:dyDescent="0.2">
      <c r="B64" s="14"/>
      <c r="C64" s="13"/>
      <c r="D64" s="19"/>
      <c r="E64" s="133" t="s">
        <v>162</v>
      </c>
      <c r="F64" s="134"/>
      <c r="G64" s="134"/>
      <c r="H64" s="131"/>
      <c r="I64" s="437"/>
      <c r="J64" s="14"/>
      <c r="K64" s="14"/>
      <c r="L64" s="14"/>
      <c r="M64" s="14"/>
      <c r="N64" s="131"/>
      <c r="O64" s="131"/>
      <c r="P64" s="131"/>
      <c r="Q64" s="131"/>
      <c r="R64" s="132">
        <f t="shared" si="1"/>
        <v>0</v>
      </c>
      <c r="S64" s="131"/>
      <c r="T64" s="189" t="str">
        <f t="shared" si="0"/>
        <v/>
      </c>
      <c r="U64" s="31"/>
      <c r="V64" s="14"/>
    </row>
    <row r="65" spans="2:22" x14ac:dyDescent="0.2">
      <c r="B65" s="14"/>
      <c r="C65" s="13"/>
      <c r="D65" s="14"/>
      <c r="E65" s="133" t="s">
        <v>163</v>
      </c>
      <c r="F65" s="134"/>
      <c r="G65" s="134"/>
      <c r="H65" s="131"/>
      <c r="I65" s="437"/>
      <c r="J65" s="14"/>
      <c r="K65" s="14"/>
      <c r="L65" s="14"/>
      <c r="M65" s="14"/>
      <c r="N65" s="131"/>
      <c r="O65" s="131"/>
      <c r="P65" s="131"/>
      <c r="Q65" s="131"/>
      <c r="R65" s="132">
        <f t="shared" si="1"/>
        <v>0</v>
      </c>
      <c r="S65" s="131"/>
      <c r="T65" s="189" t="str">
        <f t="shared" si="0"/>
        <v/>
      </c>
      <c r="U65" s="31"/>
      <c r="V65" s="14"/>
    </row>
    <row r="66" spans="2:22" ht="12.6" customHeight="1" x14ac:dyDescent="0.2">
      <c r="B66" s="14"/>
      <c r="C66" s="13"/>
      <c r="D66" s="14"/>
      <c r="E66" s="135" t="s">
        <v>164</v>
      </c>
      <c r="F66" s="134"/>
      <c r="G66" s="134"/>
      <c r="H66" s="134"/>
      <c r="I66" s="438"/>
      <c r="J66" s="14"/>
      <c r="K66" s="14"/>
      <c r="L66" s="14"/>
      <c r="M66" s="14"/>
      <c r="N66" s="134"/>
      <c r="O66" s="134"/>
      <c r="P66" s="134"/>
      <c r="Q66" s="134"/>
      <c r="R66" s="134"/>
      <c r="S66" s="134"/>
      <c r="T66" s="190"/>
      <c r="U66" s="124"/>
      <c r="V66" s="30"/>
    </row>
    <row r="67" spans="2:22" x14ac:dyDescent="0.2">
      <c r="B67" s="14"/>
      <c r="C67" s="13"/>
      <c r="D67" s="19"/>
      <c r="E67" s="133" t="s">
        <v>165</v>
      </c>
      <c r="F67" s="134"/>
      <c r="G67" s="134"/>
      <c r="H67" s="131"/>
      <c r="I67" s="437"/>
      <c r="J67" s="14"/>
      <c r="K67" s="14"/>
      <c r="L67" s="14"/>
      <c r="M67" s="14"/>
      <c r="N67" s="131"/>
      <c r="O67" s="131"/>
      <c r="P67" s="131"/>
      <c r="Q67" s="131"/>
      <c r="R67" s="132">
        <f t="shared" si="1"/>
        <v>0</v>
      </c>
      <c r="S67" s="131"/>
      <c r="T67" s="189" t="str">
        <f t="shared" ref="T67:T82" si="2">IFERROR(O67/S67,"")</f>
        <v/>
      </c>
      <c r="U67" s="31"/>
      <c r="V67" s="14"/>
    </row>
    <row r="68" spans="2:22" x14ac:dyDescent="0.2">
      <c r="B68" s="14"/>
      <c r="C68" s="13"/>
      <c r="D68" s="19"/>
      <c r="E68" s="133" t="s">
        <v>166</v>
      </c>
      <c r="F68" s="134"/>
      <c r="G68" s="134"/>
      <c r="H68" s="131">
        <v>5725555.4699999997</v>
      </c>
      <c r="I68" s="437">
        <v>0</v>
      </c>
      <c r="J68" s="14"/>
      <c r="K68" s="14"/>
      <c r="L68" s="14"/>
      <c r="M68" s="14"/>
      <c r="N68" s="131"/>
      <c r="O68" s="131">
        <f>O37</f>
        <v>877000</v>
      </c>
      <c r="P68" s="131"/>
      <c r="Q68" s="131"/>
      <c r="R68" s="132">
        <f t="shared" si="1"/>
        <v>877000</v>
      </c>
      <c r="S68" s="131"/>
      <c r="T68" s="189" t="str">
        <f t="shared" si="2"/>
        <v/>
      </c>
      <c r="U68" s="31"/>
      <c r="V68" s="14"/>
    </row>
    <row r="69" spans="2:22" x14ac:dyDescent="0.2">
      <c r="B69" s="14"/>
      <c r="C69" s="13"/>
      <c r="D69" s="19"/>
      <c r="E69" s="133" t="s">
        <v>167</v>
      </c>
      <c r="F69" s="134"/>
      <c r="G69" s="134"/>
      <c r="H69" s="131">
        <v>272196.81</v>
      </c>
      <c r="I69" s="437">
        <v>0</v>
      </c>
      <c r="J69" s="14"/>
      <c r="K69" s="14"/>
      <c r="L69" s="14"/>
      <c r="M69" s="14"/>
      <c r="N69" s="131"/>
      <c r="O69" s="131"/>
      <c r="P69" s="131"/>
      <c r="Q69" s="131"/>
      <c r="R69" s="132">
        <f t="shared" si="1"/>
        <v>0</v>
      </c>
      <c r="S69" s="131"/>
      <c r="T69" s="189" t="str">
        <f t="shared" si="2"/>
        <v/>
      </c>
      <c r="U69" s="31"/>
      <c r="V69" s="14"/>
    </row>
    <row r="70" spans="2:22" x14ac:dyDescent="0.2">
      <c r="B70" s="14"/>
      <c r="C70" s="13"/>
      <c r="D70" s="19"/>
      <c r="E70" s="133" t="s">
        <v>168</v>
      </c>
      <c r="F70" s="134"/>
      <c r="G70" s="134"/>
      <c r="H70" s="131">
        <v>1171427.49</v>
      </c>
      <c r="I70" s="437">
        <v>0</v>
      </c>
      <c r="J70" s="14"/>
      <c r="K70" s="14"/>
      <c r="L70" s="14"/>
      <c r="M70" s="14"/>
      <c r="N70" s="131"/>
      <c r="O70" s="131"/>
      <c r="P70" s="131"/>
      <c r="Q70" s="131"/>
      <c r="R70" s="132">
        <f t="shared" si="1"/>
        <v>0</v>
      </c>
      <c r="S70" s="131"/>
      <c r="T70" s="189" t="str">
        <f t="shared" si="2"/>
        <v/>
      </c>
      <c r="U70" s="31"/>
      <c r="V70" s="14"/>
    </row>
    <row r="71" spans="2:22" x14ac:dyDescent="0.2">
      <c r="B71" s="14"/>
      <c r="C71" s="13"/>
      <c r="D71" s="19"/>
      <c r="E71" s="133" t="s">
        <v>169</v>
      </c>
      <c r="F71" s="134"/>
      <c r="G71" s="134"/>
      <c r="H71" s="131">
        <v>284047</v>
      </c>
      <c r="I71" s="437">
        <v>0</v>
      </c>
      <c r="J71" s="14"/>
      <c r="K71" s="14"/>
      <c r="L71" s="14"/>
      <c r="M71" s="14"/>
      <c r="N71" s="131"/>
      <c r="O71" s="131"/>
      <c r="P71" s="131"/>
      <c r="Q71" s="131"/>
      <c r="R71" s="132">
        <f t="shared" si="1"/>
        <v>0</v>
      </c>
      <c r="S71" s="131"/>
      <c r="T71" s="189" t="str">
        <f t="shared" si="2"/>
        <v/>
      </c>
      <c r="U71" s="31"/>
      <c r="V71" s="14"/>
    </row>
    <row r="72" spans="2:22" x14ac:dyDescent="0.2">
      <c r="B72" s="14"/>
      <c r="C72" s="13"/>
      <c r="D72" s="19"/>
      <c r="E72" s="135" t="s">
        <v>170</v>
      </c>
      <c r="F72" s="134"/>
      <c r="G72" s="134"/>
      <c r="H72" s="134"/>
      <c r="I72" s="438"/>
      <c r="J72" s="14"/>
      <c r="K72" s="14"/>
      <c r="L72" s="14"/>
      <c r="M72" s="14"/>
      <c r="N72" s="134"/>
      <c r="O72" s="134"/>
      <c r="P72" s="134"/>
      <c r="Q72" s="134"/>
      <c r="R72" s="134"/>
      <c r="S72" s="134"/>
      <c r="T72" s="190"/>
      <c r="U72" s="31"/>
      <c r="V72" s="14"/>
    </row>
    <row r="73" spans="2:22" x14ac:dyDescent="0.2">
      <c r="B73" s="14"/>
      <c r="C73" s="13"/>
      <c r="D73" s="19"/>
      <c r="E73" s="133" t="s">
        <v>171</v>
      </c>
      <c r="F73" s="134"/>
      <c r="G73" s="134"/>
      <c r="H73" s="131">
        <v>286195094.89999998</v>
      </c>
      <c r="I73" s="437">
        <v>4.4000000000000003E-3</v>
      </c>
      <c r="J73" s="14"/>
      <c r="K73" s="14"/>
      <c r="L73" s="14"/>
      <c r="M73" s="14"/>
      <c r="N73" s="131"/>
      <c r="O73" s="131">
        <f>O12+O17-18000</f>
        <v>4850744</v>
      </c>
      <c r="P73" s="131"/>
      <c r="Q73" s="131"/>
      <c r="R73" s="132">
        <f t="shared" si="1"/>
        <v>4850744</v>
      </c>
      <c r="S73" s="131"/>
      <c r="T73" s="189" t="str">
        <f t="shared" si="2"/>
        <v/>
      </c>
      <c r="U73" s="31"/>
      <c r="V73" s="14"/>
    </row>
    <row r="74" spans="2:22" x14ac:dyDescent="0.2">
      <c r="B74" s="14"/>
      <c r="C74" s="13"/>
      <c r="D74" s="19"/>
      <c r="E74" s="133" t="s">
        <v>172</v>
      </c>
      <c r="F74" s="134"/>
      <c r="G74" s="134"/>
      <c r="H74" s="131">
        <v>35047571.560000002</v>
      </c>
      <c r="I74" s="437">
        <v>4.7100000000000003E-2</v>
      </c>
      <c r="J74" s="14"/>
      <c r="K74" s="14"/>
      <c r="L74" s="14"/>
      <c r="M74" s="14"/>
      <c r="N74" s="131"/>
      <c r="O74" s="131"/>
      <c r="P74" s="131"/>
      <c r="Q74" s="131"/>
      <c r="R74" s="132">
        <f t="shared" si="1"/>
        <v>0</v>
      </c>
      <c r="S74" s="131"/>
      <c r="T74" s="189" t="str">
        <f t="shared" si="2"/>
        <v/>
      </c>
      <c r="U74" s="31"/>
      <c r="V74" s="14"/>
    </row>
    <row r="75" spans="2:22" x14ac:dyDescent="0.2">
      <c r="B75" s="14"/>
      <c r="C75" s="13"/>
      <c r="D75" s="19"/>
      <c r="E75" s="133" t="s">
        <v>173</v>
      </c>
      <c r="F75" s="134"/>
      <c r="G75" s="134"/>
      <c r="H75" s="131">
        <v>1801878</v>
      </c>
      <c r="I75" s="437">
        <v>0</v>
      </c>
      <c r="J75" s="14"/>
      <c r="K75" s="14"/>
      <c r="L75" s="14"/>
      <c r="M75" s="14"/>
      <c r="N75" s="131"/>
      <c r="O75" s="131">
        <v>18000</v>
      </c>
      <c r="P75" s="131"/>
      <c r="Q75" s="131"/>
      <c r="R75" s="132">
        <f t="shared" si="1"/>
        <v>18000</v>
      </c>
      <c r="S75" s="131"/>
      <c r="T75" s="189" t="str">
        <f t="shared" si="2"/>
        <v/>
      </c>
      <c r="U75" s="31"/>
      <c r="V75" s="14"/>
    </row>
    <row r="76" spans="2:22" x14ac:dyDescent="0.2">
      <c r="B76" s="14"/>
      <c r="C76" s="13"/>
      <c r="D76" s="19"/>
      <c r="E76" s="133" t="s">
        <v>174</v>
      </c>
      <c r="F76" s="134"/>
      <c r="G76" s="134"/>
      <c r="H76" s="131">
        <v>16533198.710000001</v>
      </c>
      <c r="I76" s="437">
        <v>0</v>
      </c>
      <c r="J76" s="14"/>
      <c r="K76" s="14"/>
      <c r="L76" s="14"/>
      <c r="M76" s="14"/>
      <c r="N76" s="131"/>
      <c r="O76" s="131"/>
      <c r="P76" s="131"/>
      <c r="Q76" s="131"/>
      <c r="R76" s="132">
        <f t="shared" si="1"/>
        <v>0</v>
      </c>
      <c r="S76" s="131"/>
      <c r="T76" s="189" t="str">
        <f t="shared" si="2"/>
        <v/>
      </c>
      <c r="U76" s="31"/>
      <c r="V76" s="14"/>
    </row>
    <row r="77" spans="2:22" ht="25.5" x14ac:dyDescent="0.2">
      <c r="B77" s="14"/>
      <c r="C77" s="13"/>
      <c r="D77" s="19"/>
      <c r="E77" s="133" t="s">
        <v>175</v>
      </c>
      <c r="F77" s="134"/>
      <c r="G77" s="134"/>
      <c r="H77" s="131"/>
      <c r="I77" s="439"/>
      <c r="J77" s="14"/>
      <c r="K77" s="14"/>
      <c r="L77" s="14"/>
      <c r="M77" s="14"/>
      <c r="N77" s="131"/>
      <c r="O77" s="131">
        <f>M22</f>
        <v>316000</v>
      </c>
      <c r="P77" s="131"/>
      <c r="Q77" s="131"/>
      <c r="R77" s="132">
        <f t="shared" si="1"/>
        <v>316000</v>
      </c>
      <c r="S77" s="131"/>
      <c r="T77" s="189" t="str">
        <f t="shared" si="2"/>
        <v/>
      </c>
      <c r="U77" s="31"/>
      <c r="V77" s="14"/>
    </row>
    <row r="78" spans="2:22" x14ac:dyDescent="0.2">
      <c r="B78" s="14"/>
      <c r="C78" s="13"/>
      <c r="D78" s="19"/>
      <c r="E78" s="133" t="s">
        <v>176</v>
      </c>
      <c r="F78" s="134"/>
      <c r="G78" s="134"/>
      <c r="H78" s="131"/>
      <c r="I78" s="439"/>
      <c r="J78" s="14"/>
      <c r="K78" s="14"/>
      <c r="L78" s="14"/>
      <c r="M78" s="14"/>
      <c r="N78" s="131"/>
      <c r="O78" s="131"/>
      <c r="P78" s="131"/>
      <c r="Q78" s="131"/>
      <c r="R78" s="132">
        <f t="shared" si="1"/>
        <v>0</v>
      </c>
      <c r="S78" s="131"/>
      <c r="T78" s="189" t="str">
        <f t="shared" si="2"/>
        <v/>
      </c>
      <c r="U78" s="31"/>
      <c r="V78" s="14"/>
    </row>
    <row r="79" spans="2:22" x14ac:dyDescent="0.2">
      <c r="B79" s="14"/>
      <c r="C79" s="13"/>
      <c r="D79" s="19"/>
      <c r="E79" s="133" t="s">
        <v>177</v>
      </c>
      <c r="F79" s="134"/>
      <c r="G79" s="134"/>
      <c r="H79" s="131"/>
      <c r="I79" s="439"/>
      <c r="J79" s="14"/>
      <c r="K79" s="14"/>
      <c r="L79" s="14"/>
      <c r="M79" s="14"/>
      <c r="N79" s="131"/>
      <c r="O79" s="131"/>
      <c r="P79" s="131"/>
      <c r="Q79" s="131"/>
      <c r="R79" s="132">
        <f t="shared" si="1"/>
        <v>0</v>
      </c>
      <c r="S79" s="131"/>
      <c r="T79" s="189" t="str">
        <f t="shared" si="2"/>
        <v/>
      </c>
      <c r="U79" s="31"/>
      <c r="V79" s="14"/>
    </row>
    <row r="80" spans="2:22" x14ac:dyDescent="0.2">
      <c r="B80" s="14"/>
      <c r="C80" s="13"/>
      <c r="D80" s="19"/>
      <c r="E80" s="133" t="s">
        <v>178</v>
      </c>
      <c r="F80" s="134"/>
      <c r="G80" s="134"/>
      <c r="H80" s="131"/>
      <c r="I80" s="439"/>
      <c r="J80" s="14"/>
      <c r="K80" s="14"/>
      <c r="L80" s="14"/>
      <c r="M80" s="14"/>
      <c r="N80" s="131"/>
      <c r="O80" s="131"/>
      <c r="P80" s="131"/>
      <c r="Q80" s="131"/>
      <c r="R80" s="132">
        <f t="shared" si="1"/>
        <v>0</v>
      </c>
      <c r="S80" s="131"/>
      <c r="T80" s="189" t="str">
        <f t="shared" si="2"/>
        <v/>
      </c>
      <c r="U80" s="31"/>
      <c r="V80" s="14"/>
    </row>
    <row r="81" spans="2:22" x14ac:dyDescent="0.2">
      <c r="B81" s="14"/>
      <c r="C81" s="13"/>
      <c r="D81" s="19"/>
      <c r="E81" s="136" t="s">
        <v>179</v>
      </c>
      <c r="F81" s="137"/>
      <c r="G81" s="137"/>
      <c r="H81" s="131"/>
      <c r="I81" s="439"/>
      <c r="J81" s="14"/>
      <c r="K81" s="14"/>
      <c r="L81" s="14"/>
      <c r="M81" s="14"/>
      <c r="N81" s="131"/>
      <c r="O81" s="131"/>
      <c r="P81" s="131"/>
      <c r="Q81" s="131"/>
      <c r="R81" s="132">
        <f t="shared" si="1"/>
        <v>0</v>
      </c>
      <c r="S81" s="131"/>
      <c r="T81" s="189" t="str">
        <f t="shared" si="2"/>
        <v/>
      </c>
      <c r="U81" s="31"/>
      <c r="V81" s="14"/>
    </row>
    <row r="82" spans="2:22" ht="13.5" thickBot="1" x14ac:dyDescent="0.25">
      <c r="B82" s="14"/>
      <c r="C82" s="13"/>
      <c r="D82" s="19"/>
      <c r="E82" s="125" t="s">
        <v>180</v>
      </c>
      <c r="F82" s="126"/>
      <c r="G82" s="126"/>
      <c r="H82" s="127">
        <v>716836.76</v>
      </c>
      <c r="I82" s="437">
        <v>0</v>
      </c>
      <c r="J82" s="14"/>
      <c r="K82" s="14"/>
      <c r="L82" s="14"/>
      <c r="M82" s="14"/>
      <c r="N82" s="127"/>
      <c r="O82" s="127">
        <f>L42+K47+L47</f>
        <v>398000</v>
      </c>
      <c r="P82" s="127"/>
      <c r="Q82" s="127"/>
      <c r="R82" s="128">
        <f t="shared" si="1"/>
        <v>398000</v>
      </c>
      <c r="S82" s="127"/>
      <c r="T82" s="191" t="str">
        <f t="shared" si="2"/>
        <v/>
      </c>
      <c r="U82" s="31"/>
      <c r="V82" s="14"/>
    </row>
    <row r="83" spans="2:22" ht="13.5" thickTop="1" x14ac:dyDescent="0.2">
      <c r="B83" s="14"/>
      <c r="C83" s="13"/>
      <c r="D83" s="14"/>
      <c r="E83" s="129"/>
      <c r="F83" s="130" t="s">
        <v>121</v>
      </c>
      <c r="G83" s="122"/>
      <c r="H83" s="59">
        <f>SUM(H60:H82)</f>
        <v>405092653.54999995</v>
      </c>
      <c r="I83" s="59"/>
      <c r="J83" s="14"/>
      <c r="K83" s="14"/>
      <c r="L83" s="14"/>
      <c r="M83" s="14"/>
      <c r="N83" s="59">
        <f t="shared" ref="N83:S83" si="3">SUM(N60:N82)</f>
        <v>256000</v>
      </c>
      <c r="O83" s="59">
        <f t="shared" si="3"/>
        <v>7976744</v>
      </c>
      <c r="P83" s="59">
        <f t="shared" si="3"/>
        <v>0</v>
      </c>
      <c r="Q83" s="59">
        <f t="shared" si="3"/>
        <v>0</v>
      </c>
      <c r="R83" s="59">
        <f t="shared" si="3"/>
        <v>8232744</v>
      </c>
      <c r="S83" s="59">
        <f t="shared" si="3"/>
        <v>0</v>
      </c>
      <c r="T83" s="120"/>
      <c r="U83" s="31"/>
      <c r="V83" s="14"/>
    </row>
    <row r="84" spans="2:22" ht="13.5" thickBot="1" x14ac:dyDescent="0.25">
      <c r="B84" s="14"/>
      <c r="C84" s="32"/>
      <c r="D84" s="33"/>
      <c r="E84" s="33"/>
      <c r="F84" s="33"/>
      <c r="G84" s="33"/>
      <c r="H84" s="33"/>
      <c r="I84" s="33"/>
      <c r="J84" s="33"/>
      <c r="K84" s="36"/>
      <c r="L84" s="36"/>
      <c r="M84" s="36"/>
      <c r="N84" s="36"/>
      <c r="O84" s="36"/>
      <c r="P84" s="36"/>
      <c r="Q84" s="36"/>
      <c r="R84" s="36"/>
      <c r="S84" s="36"/>
      <c r="T84" s="36"/>
      <c r="U84" s="116"/>
      <c r="V84" s="14"/>
    </row>
    <row r="85" spans="2:22" x14ac:dyDescent="0.2">
      <c r="B85" s="14"/>
      <c r="C85" s="14"/>
      <c r="F85" s="6"/>
      <c r="G85" s="6"/>
      <c r="I85" s="38"/>
      <c r="J85" s="38"/>
      <c r="K85" s="38"/>
      <c r="L85" s="38"/>
      <c r="M85" s="38"/>
      <c r="N85" s="38"/>
      <c r="O85" s="38"/>
      <c r="P85" s="38"/>
      <c r="Q85" s="38"/>
      <c r="R85" s="38"/>
      <c r="S85" s="38"/>
      <c r="T85" s="38"/>
      <c r="U85" s="14"/>
      <c r="V85" s="14"/>
    </row>
    <row r="86" spans="2:22" x14ac:dyDescent="0.2">
      <c r="E86" s="6"/>
      <c r="F86" s="6"/>
      <c r="G86" s="6"/>
      <c r="I86" s="38"/>
      <c r="J86" s="38"/>
      <c r="K86" s="38"/>
      <c r="L86" s="38"/>
      <c r="M86" s="38"/>
      <c r="N86" s="444">
        <f>SUM(K12:M51)</f>
        <v>8232744</v>
      </c>
      <c r="O86" s="38"/>
      <c r="P86" s="38"/>
      <c r="Q86" s="38"/>
      <c r="R86" s="38"/>
      <c r="S86" s="38"/>
      <c r="T86" s="38"/>
    </row>
    <row r="87" spans="2:22" x14ac:dyDescent="0.2">
      <c r="E87" s="6"/>
      <c r="F87" s="6"/>
      <c r="G87" s="6"/>
      <c r="N87" s="180">
        <f>R83</f>
        <v>8232744</v>
      </c>
    </row>
    <row r="88" spans="2:22" x14ac:dyDescent="0.2">
      <c r="E88" s="6"/>
      <c r="F88" s="6"/>
      <c r="G88" s="6"/>
    </row>
    <row r="89" spans="2:22" x14ac:dyDescent="0.2">
      <c r="E89" s="6"/>
      <c r="F89" s="6"/>
      <c r="G89" s="6"/>
    </row>
    <row r="90" spans="2:22" x14ac:dyDescent="0.2">
      <c r="E90" s="6"/>
      <c r="F90" s="6"/>
      <c r="G90" s="6"/>
      <c r="N90" s="180">
        <f>N86-N87</f>
        <v>0</v>
      </c>
    </row>
    <row r="91" spans="2:22" x14ac:dyDescent="0.2">
      <c r="E91" s="6"/>
      <c r="F91" s="6"/>
      <c r="G91" s="6"/>
    </row>
    <row r="92" spans="2:22" x14ac:dyDescent="0.2">
      <c r="E92" s="6"/>
      <c r="F92" s="6"/>
      <c r="G92" s="6"/>
    </row>
    <row r="93" spans="2:22" x14ac:dyDescent="0.2">
      <c r="E93" s="6"/>
      <c r="F93" s="6"/>
      <c r="G93" s="6"/>
    </row>
    <row r="94" spans="2:22" x14ac:dyDescent="0.2">
      <c r="E94" s="6"/>
      <c r="F94" s="6"/>
      <c r="G94" s="6"/>
    </row>
    <row r="95" spans="2:22" x14ac:dyDescent="0.2">
      <c r="E95" s="6"/>
      <c r="F95" s="6"/>
      <c r="G95" s="6"/>
    </row>
    <row r="96" spans="2:22" x14ac:dyDescent="0.2">
      <c r="E96" s="6"/>
      <c r="F96" s="6"/>
      <c r="G96" s="6"/>
    </row>
    <row r="97" spans="5:7" x14ac:dyDescent="0.2">
      <c r="E97" s="6"/>
      <c r="F97" s="6"/>
      <c r="G97" s="6"/>
    </row>
    <row r="98" spans="5:7" x14ac:dyDescent="0.2">
      <c r="E98" s="6"/>
      <c r="F98" s="6"/>
      <c r="G98" s="6"/>
    </row>
    <row r="99" spans="5:7" x14ac:dyDescent="0.2">
      <c r="E99" s="6"/>
      <c r="F99" s="6"/>
      <c r="G99" s="6"/>
    </row>
    <row r="100" spans="5:7" x14ac:dyDescent="0.2">
      <c r="E100" s="6"/>
      <c r="F100" s="6"/>
      <c r="G100" s="6"/>
    </row>
    <row r="101" spans="5:7" x14ac:dyDescent="0.2">
      <c r="E101" s="6"/>
      <c r="F101" s="6"/>
      <c r="G101" s="6"/>
    </row>
    <row r="102" spans="5:7" x14ac:dyDescent="0.2">
      <c r="E102" s="6"/>
      <c r="F102" s="6"/>
      <c r="G102" s="6"/>
    </row>
    <row r="103" spans="5:7" x14ac:dyDescent="0.2">
      <c r="E103" s="6"/>
      <c r="F103" s="6"/>
      <c r="G103" s="6"/>
    </row>
    <row r="104" spans="5:7" x14ac:dyDescent="0.2">
      <c r="E104" s="6"/>
      <c r="F104" s="6"/>
      <c r="G104" s="6"/>
    </row>
    <row r="105" spans="5:7" ht="12.75" customHeight="1" x14ac:dyDescent="0.2">
      <c r="E105" s="6"/>
      <c r="F105" s="6"/>
      <c r="G105" s="6"/>
    </row>
    <row r="106" spans="5:7" ht="12.75" customHeight="1" x14ac:dyDescent="0.2">
      <c r="E106" s="6"/>
      <c r="F106" s="6"/>
      <c r="G106" s="6"/>
    </row>
    <row r="107" spans="5:7" ht="12.75" customHeight="1" x14ac:dyDescent="0.2">
      <c r="E107" s="6"/>
      <c r="F107" s="6"/>
      <c r="G107" s="6"/>
    </row>
    <row r="108" spans="5:7" ht="12.75" customHeight="1" x14ac:dyDescent="0.2">
      <c r="E108" s="6"/>
      <c r="F108" s="6"/>
      <c r="G108" s="6"/>
    </row>
    <row r="109" spans="5:7" ht="12.75" customHeight="1" x14ac:dyDescent="0.2">
      <c r="E109" s="6"/>
      <c r="F109" s="6"/>
      <c r="G109" s="6"/>
    </row>
    <row r="110" spans="5:7" ht="12.75" customHeight="1" x14ac:dyDescent="0.2">
      <c r="E110" s="6"/>
      <c r="F110" s="6"/>
      <c r="G110" s="6"/>
    </row>
    <row r="111" spans="5:7" ht="12.75" customHeight="1" x14ac:dyDescent="0.2">
      <c r="E111" s="6"/>
      <c r="F111" s="6"/>
      <c r="G111" s="6"/>
    </row>
    <row r="112" spans="5:7" ht="12.75" customHeight="1" x14ac:dyDescent="0.2">
      <c r="E112" s="6"/>
      <c r="F112" s="6"/>
      <c r="G112" s="6"/>
    </row>
    <row r="113" spans="5:7" ht="12.75" customHeight="1" x14ac:dyDescent="0.2">
      <c r="E113" s="6"/>
      <c r="F113" s="6"/>
      <c r="G113" s="6"/>
    </row>
    <row r="114" spans="5:7" ht="12.75" customHeight="1" x14ac:dyDescent="0.2">
      <c r="E114" s="6"/>
      <c r="F114" s="6"/>
      <c r="G114" s="6"/>
    </row>
    <row r="115" spans="5:7" ht="12.75" customHeight="1" x14ac:dyDescent="0.2">
      <c r="E115" s="6"/>
      <c r="F115" s="6"/>
      <c r="G115" s="6"/>
    </row>
    <row r="116" spans="5:7" ht="12.75" customHeight="1" x14ac:dyDescent="0.2">
      <c r="E116" s="6"/>
      <c r="F116" s="6"/>
      <c r="G116" s="6"/>
    </row>
    <row r="117" spans="5:7" ht="12.75" customHeight="1" x14ac:dyDescent="0.2">
      <c r="E117" s="6"/>
      <c r="F117" s="6"/>
      <c r="G117" s="6"/>
    </row>
    <row r="118" spans="5:7" ht="12.75" customHeight="1" x14ac:dyDescent="0.2">
      <c r="E118" s="6"/>
      <c r="F118" s="6"/>
      <c r="G118" s="6"/>
    </row>
    <row r="119" spans="5:7" ht="12.75" customHeight="1" x14ac:dyDescent="0.2">
      <c r="E119" s="6"/>
      <c r="F119" s="6"/>
      <c r="G119" s="6"/>
    </row>
    <row r="120" spans="5:7" ht="12.75" customHeight="1" x14ac:dyDescent="0.2">
      <c r="E120" s="6"/>
      <c r="F120" s="6"/>
      <c r="G120" s="6"/>
    </row>
    <row r="121" spans="5:7" ht="12.75" customHeight="1" x14ac:dyDescent="0.2">
      <c r="E121" s="6"/>
      <c r="F121" s="6"/>
      <c r="G121" s="6"/>
    </row>
    <row r="122" spans="5:7" ht="12.75" customHeight="1" x14ac:dyDescent="0.2">
      <c r="E122" s="6"/>
      <c r="F122" s="6"/>
      <c r="G122" s="6"/>
    </row>
    <row r="123" spans="5:7" ht="12.75" customHeight="1" x14ac:dyDescent="0.2">
      <c r="E123" s="6"/>
      <c r="F123" s="6"/>
      <c r="G123" s="6"/>
    </row>
    <row r="124" spans="5:7" ht="12.75" customHeight="1" x14ac:dyDescent="0.2">
      <c r="E124" s="6"/>
      <c r="F124" s="6"/>
      <c r="G124" s="6"/>
    </row>
    <row r="125" spans="5:7" ht="12.75" customHeight="1" x14ac:dyDescent="0.2">
      <c r="E125" s="6"/>
      <c r="F125" s="6"/>
      <c r="G125" s="6"/>
    </row>
    <row r="126" spans="5:7" ht="12.75" customHeight="1" x14ac:dyDescent="0.2">
      <c r="E126" s="6"/>
      <c r="F126" s="6"/>
      <c r="G126" s="6"/>
    </row>
    <row r="127" spans="5:7" ht="12.75" customHeight="1" x14ac:dyDescent="0.2">
      <c r="E127" s="6"/>
      <c r="F127" s="6"/>
      <c r="G127" s="6"/>
    </row>
    <row r="128" spans="5:7" ht="12.75" customHeight="1" x14ac:dyDescent="0.2">
      <c r="E128" s="6"/>
      <c r="F128" s="6"/>
      <c r="G128" s="6"/>
    </row>
    <row r="129" spans="5:7" ht="12.75" customHeight="1" x14ac:dyDescent="0.2">
      <c r="E129" s="6"/>
      <c r="F129" s="6"/>
      <c r="G129" s="6"/>
    </row>
    <row r="130" spans="5:7" ht="12.75" customHeight="1" x14ac:dyDescent="0.2">
      <c r="E130" s="6"/>
      <c r="F130" s="6"/>
      <c r="G130" s="6"/>
    </row>
    <row r="131" spans="5:7" ht="12.75" customHeight="1" x14ac:dyDescent="0.2">
      <c r="E131" s="6"/>
      <c r="F131" s="6"/>
      <c r="G131" s="6"/>
    </row>
    <row r="132" spans="5:7" ht="12.75" customHeight="1" x14ac:dyDescent="0.2">
      <c r="E132" s="6"/>
      <c r="F132" s="6"/>
      <c r="G132" s="6"/>
    </row>
    <row r="133" spans="5:7" ht="12.75" customHeight="1" x14ac:dyDescent="0.2">
      <c r="E133" s="6"/>
      <c r="F133" s="6"/>
      <c r="G133" s="6"/>
    </row>
    <row r="134" spans="5:7" ht="12.75" customHeight="1" x14ac:dyDescent="0.2">
      <c r="E134" s="6"/>
      <c r="F134" s="6"/>
      <c r="G134" s="6"/>
    </row>
    <row r="135" spans="5:7" ht="12.75" customHeight="1" x14ac:dyDescent="0.2">
      <c r="E135" s="6"/>
      <c r="F135" s="6"/>
      <c r="G135" s="6"/>
    </row>
    <row r="136" spans="5:7" ht="12.75" customHeight="1" x14ac:dyDescent="0.2">
      <c r="E136" s="6"/>
      <c r="F136" s="6"/>
      <c r="G136" s="6"/>
    </row>
    <row r="137" spans="5:7" ht="12.75" customHeight="1" x14ac:dyDescent="0.2">
      <c r="E137" s="6"/>
      <c r="F137" s="6"/>
      <c r="G137" s="6"/>
    </row>
    <row r="138" spans="5:7" ht="12.75" customHeight="1" x14ac:dyDescent="0.2">
      <c r="E138" s="6"/>
      <c r="F138" s="6"/>
      <c r="G138" s="6"/>
    </row>
    <row r="139" spans="5:7" ht="12.75" customHeight="1" x14ac:dyDescent="0.2">
      <c r="E139" s="6"/>
      <c r="F139" s="6"/>
      <c r="G139" s="6"/>
    </row>
    <row r="140" spans="5:7" ht="12.75" customHeight="1" x14ac:dyDescent="0.2">
      <c r="E140" s="6"/>
      <c r="F140" s="6"/>
      <c r="G140" s="6"/>
    </row>
    <row r="141" spans="5:7" ht="12.75" customHeight="1" x14ac:dyDescent="0.2">
      <c r="E141" s="6"/>
      <c r="F141" s="6"/>
      <c r="G141" s="6"/>
    </row>
    <row r="142" spans="5:7" ht="12.75" customHeight="1" x14ac:dyDescent="0.2">
      <c r="E142" s="6"/>
      <c r="F142" s="6"/>
      <c r="G142" s="6"/>
    </row>
    <row r="143" spans="5:7" ht="12.75" customHeight="1" x14ac:dyDescent="0.2">
      <c r="E143" s="6"/>
      <c r="F143" s="6"/>
      <c r="G143" s="6"/>
    </row>
    <row r="144" spans="5:7" x14ac:dyDescent="0.2">
      <c r="E144" s="6"/>
      <c r="F144" s="6"/>
      <c r="G144" s="6"/>
    </row>
    <row r="145" spans="5:7" x14ac:dyDescent="0.2">
      <c r="E145" s="6"/>
      <c r="F145" s="6"/>
      <c r="G145" s="6"/>
    </row>
    <row r="146" spans="5:7" x14ac:dyDescent="0.2">
      <c r="E146" s="6"/>
      <c r="F146" s="6"/>
      <c r="G146" s="6"/>
    </row>
    <row r="147" spans="5:7" x14ac:dyDescent="0.2">
      <c r="E147" s="6"/>
      <c r="F147" s="6"/>
      <c r="G147" s="6"/>
    </row>
    <row r="148" spans="5:7" x14ac:dyDescent="0.2">
      <c r="E148" s="6"/>
      <c r="F148" s="6"/>
      <c r="G148" s="6"/>
    </row>
    <row r="149" spans="5:7" x14ac:dyDescent="0.2">
      <c r="E149" s="6"/>
      <c r="F149" s="6"/>
      <c r="G149" s="6"/>
    </row>
    <row r="150" spans="5:7" x14ac:dyDescent="0.2">
      <c r="E150" s="6"/>
      <c r="F150" s="6"/>
      <c r="G150" s="6"/>
    </row>
    <row r="151" spans="5:7" x14ac:dyDescent="0.2">
      <c r="E151" s="6"/>
      <c r="F151" s="6"/>
      <c r="G151" s="6"/>
    </row>
    <row r="152" spans="5:7" x14ac:dyDescent="0.2">
      <c r="E152" s="6"/>
      <c r="F152" s="6"/>
      <c r="G152" s="6"/>
    </row>
    <row r="153" spans="5:7" x14ac:dyDescent="0.2">
      <c r="E153" s="6"/>
      <c r="F153" s="6"/>
      <c r="G153" s="6"/>
    </row>
    <row r="154" spans="5:7" x14ac:dyDescent="0.2">
      <c r="E154" s="6"/>
      <c r="F154" s="6"/>
      <c r="G154" s="6"/>
    </row>
    <row r="155" spans="5:7" x14ac:dyDescent="0.2">
      <c r="E155" s="6"/>
      <c r="F155" s="6"/>
      <c r="G155" s="6"/>
    </row>
    <row r="156" spans="5:7" x14ac:dyDescent="0.2">
      <c r="E156" s="6"/>
      <c r="F156" s="6"/>
      <c r="G156" s="6"/>
    </row>
    <row r="157" spans="5:7" x14ac:dyDescent="0.2">
      <c r="E157" s="6"/>
      <c r="F157" s="6"/>
      <c r="G157" s="6"/>
    </row>
    <row r="158" spans="5:7" x14ac:dyDescent="0.2">
      <c r="E158" s="6"/>
      <c r="F158" s="6"/>
      <c r="G158" s="6"/>
    </row>
    <row r="159" spans="5:7" x14ac:dyDescent="0.2">
      <c r="E159" s="6"/>
      <c r="F159" s="6"/>
      <c r="G159" s="6"/>
    </row>
    <row r="160" spans="5:7" x14ac:dyDescent="0.2">
      <c r="E160" s="6"/>
      <c r="F160" s="6"/>
      <c r="G160" s="6"/>
    </row>
    <row r="161" spans="5:7" x14ac:dyDescent="0.2">
      <c r="E161" s="6"/>
      <c r="F161" s="6"/>
      <c r="G161" s="6"/>
    </row>
    <row r="162" spans="5:7" x14ac:dyDescent="0.2">
      <c r="E162" s="88"/>
      <c r="F162" s="6"/>
      <c r="G162" s="6"/>
    </row>
    <row r="163" spans="5:7" x14ac:dyDescent="0.2">
      <c r="E163" s="88"/>
      <c r="F163" s="6"/>
      <c r="G163" s="6"/>
    </row>
    <row r="164" spans="5:7" x14ac:dyDescent="0.2">
      <c r="E164" s="88"/>
      <c r="F164" s="6"/>
      <c r="G164" s="6"/>
    </row>
    <row r="165" spans="5:7" x14ac:dyDescent="0.2">
      <c r="E165" s="88"/>
      <c r="F165" s="6"/>
      <c r="G165" s="6"/>
    </row>
    <row r="166" spans="5:7" x14ac:dyDescent="0.2">
      <c r="E166" s="88"/>
      <c r="F166" s="6"/>
      <c r="G166" s="6"/>
    </row>
    <row r="167" spans="5:7" x14ac:dyDescent="0.2">
      <c r="E167" s="88"/>
      <c r="F167" s="6"/>
      <c r="G167" s="6"/>
    </row>
    <row r="168" spans="5:7" x14ac:dyDescent="0.2">
      <c r="E168" s="88"/>
      <c r="F168" s="6"/>
      <c r="G168" s="6"/>
    </row>
    <row r="169" spans="5:7" x14ac:dyDescent="0.2">
      <c r="E169" s="88"/>
      <c r="F169" s="6"/>
      <c r="G169" s="6"/>
    </row>
    <row r="170" spans="5:7" x14ac:dyDescent="0.2">
      <c r="E170" s="88"/>
      <c r="F170" s="6"/>
      <c r="G170" s="6"/>
    </row>
    <row r="171" spans="5:7" x14ac:dyDescent="0.2">
      <c r="E171" s="88"/>
      <c r="F171" s="6"/>
      <c r="G171" s="6"/>
    </row>
    <row r="172" spans="5:7" x14ac:dyDescent="0.2">
      <c r="E172" s="88"/>
      <c r="F172" s="6"/>
      <c r="G172" s="6"/>
    </row>
    <row r="173" spans="5:7" x14ac:dyDescent="0.2">
      <c r="E173" s="88"/>
      <c r="F173" s="6"/>
      <c r="G173" s="6"/>
    </row>
    <row r="174" spans="5:7" x14ac:dyDescent="0.2">
      <c r="E174" s="88"/>
      <c r="F174" s="6"/>
      <c r="G174" s="6"/>
    </row>
    <row r="175" spans="5:7" x14ac:dyDescent="0.2">
      <c r="E175" s="88"/>
      <c r="F175" s="6"/>
      <c r="G175" s="6"/>
    </row>
    <row r="176" spans="5:7" x14ac:dyDescent="0.2">
      <c r="E176" s="88"/>
      <c r="F176" s="6"/>
      <c r="G176" s="6"/>
    </row>
    <row r="177" spans="5:19" x14ac:dyDescent="0.2">
      <c r="E177" s="88"/>
      <c r="F177" s="6"/>
      <c r="G177" s="6"/>
    </row>
    <row r="178" spans="5:19" x14ac:dyDescent="0.2">
      <c r="E178" s="88"/>
      <c r="F178" s="6"/>
      <c r="G178" s="6"/>
    </row>
    <row r="179" spans="5:19" x14ac:dyDescent="0.2">
      <c r="E179" s="88"/>
      <c r="F179" s="6"/>
      <c r="G179" s="6"/>
    </row>
    <row r="180" spans="5:19" x14ac:dyDescent="0.2">
      <c r="E180" s="88"/>
      <c r="F180" s="6"/>
      <c r="G180" s="6"/>
    </row>
    <row r="181" spans="5:19" x14ac:dyDescent="0.2">
      <c r="E181" s="88"/>
      <c r="F181" s="6"/>
      <c r="G181" s="6"/>
    </row>
    <row r="182" spans="5:19" x14ac:dyDescent="0.2">
      <c r="E182" s="88"/>
      <c r="F182" s="6"/>
      <c r="G182" s="6"/>
    </row>
    <row r="183" spans="5:19" x14ac:dyDescent="0.2">
      <c r="E183" s="88"/>
      <c r="F183" s="6"/>
      <c r="G183" s="6"/>
    </row>
    <row r="184" spans="5:19" x14ac:dyDescent="0.2">
      <c r="E184" s="88"/>
      <c r="F184" s="6"/>
      <c r="G184" s="6"/>
    </row>
    <row r="185" spans="5:19" x14ac:dyDescent="0.2">
      <c r="E185" s="88"/>
      <c r="F185" s="6"/>
      <c r="G185" s="6"/>
    </row>
    <row r="186" spans="5:19" x14ac:dyDescent="0.2">
      <c r="E186" s="88"/>
      <c r="F186" s="6"/>
      <c r="G186" s="6"/>
    </row>
    <row r="187" spans="5:19" x14ac:dyDescent="0.2">
      <c r="E187" s="88"/>
      <c r="F187" s="6"/>
      <c r="G187" s="6"/>
    </row>
    <row r="188" spans="5:19" x14ac:dyDescent="0.2">
      <c r="E188" s="88"/>
      <c r="F188" s="6"/>
      <c r="G188" s="6"/>
    </row>
    <row r="189" spans="5:19" x14ac:dyDescent="0.2">
      <c r="E189" s="88"/>
      <c r="F189" s="6"/>
      <c r="G189" s="6"/>
    </row>
    <row r="190" spans="5:19" x14ac:dyDescent="0.2">
      <c r="E190" s="88"/>
      <c r="F190" s="6"/>
      <c r="G190" s="6"/>
      <c r="I190" s="6" t="str">
        <f>'Revenue - NHC'!E12</f>
        <v>Council Operations</v>
      </c>
      <c r="S190" s="6" t="s">
        <v>123</v>
      </c>
    </row>
    <row r="191" spans="5:19" x14ac:dyDescent="0.2">
      <c r="E191" s="88"/>
      <c r="F191" s="6"/>
      <c r="G191" s="6"/>
      <c r="I191" s="6" t="str">
        <f>'Revenue - NHC'!E13</f>
        <v>Public Order and Safety</v>
      </c>
      <c r="S191" s="6" t="s">
        <v>148</v>
      </c>
    </row>
    <row r="192" spans="5:19" x14ac:dyDescent="0.2">
      <c r="E192" s="88"/>
      <c r="F192" s="6"/>
      <c r="G192" s="6"/>
      <c r="I192" s="6" t="str">
        <f>'Revenue - NHC'!E14</f>
        <v>Financial &amp; Fiscal Affairs</v>
      </c>
      <c r="S192" s="6" t="s">
        <v>149</v>
      </c>
    </row>
    <row r="193" spans="5:19" x14ac:dyDescent="0.2">
      <c r="E193" s="88"/>
      <c r="F193" s="6"/>
      <c r="G193" s="6"/>
      <c r="I193" s="6" t="str">
        <f>'Revenue - NHC'!E15</f>
        <v>Natural Disaster Relief</v>
      </c>
      <c r="S193" s="6" t="s">
        <v>142</v>
      </c>
    </row>
    <row r="194" spans="5:19" x14ac:dyDescent="0.2">
      <c r="E194" s="88"/>
      <c r="F194" s="6"/>
      <c r="G194" s="6"/>
      <c r="I194" s="6" t="str">
        <f>'Revenue - NHC'!E16</f>
        <v>General Operations</v>
      </c>
      <c r="S194" s="6" t="s">
        <v>150</v>
      </c>
    </row>
    <row r="195" spans="5:19" x14ac:dyDescent="0.2">
      <c r="E195" s="88"/>
      <c r="F195" s="6"/>
      <c r="G195" s="6"/>
      <c r="I195" s="6" t="str">
        <f>'Revenue - NHC'!E17</f>
        <v>General Administration</v>
      </c>
      <c r="S195" s="6" t="s">
        <v>151</v>
      </c>
    </row>
    <row r="196" spans="5:19" x14ac:dyDescent="0.2">
      <c r="E196" s="88"/>
      <c r="F196" s="6"/>
      <c r="G196" s="6"/>
      <c r="I196" s="6" t="str">
        <f>'Revenue - NHC'!E18</f>
        <v>Families &amp; Children</v>
      </c>
      <c r="S196" s="6" t="s">
        <v>152</v>
      </c>
    </row>
    <row r="197" spans="5:19" x14ac:dyDescent="0.2">
      <c r="E197" s="88"/>
      <c r="F197" s="6"/>
      <c r="G197" s="6"/>
      <c r="I197" s="6" t="str">
        <f>'Revenue - NHC'!E19</f>
        <v>Community Health</v>
      </c>
      <c r="S197" s="6" t="s">
        <v>122</v>
      </c>
    </row>
    <row r="198" spans="5:19" x14ac:dyDescent="0.2">
      <c r="E198" s="88"/>
      <c r="F198" s="6"/>
      <c r="G198" s="6"/>
      <c r="I198" s="6" t="str">
        <f>'Revenue - NHC'!E20</f>
        <v>Community Welfare Services</v>
      </c>
    </row>
    <row r="199" spans="5:19" x14ac:dyDescent="0.2">
      <c r="E199" s="88"/>
      <c r="F199" s="6"/>
      <c r="G199" s="6"/>
      <c r="I199" s="6" t="str">
        <f>'Revenue - NHC'!E21</f>
        <v>Education</v>
      </c>
    </row>
    <row r="200" spans="5:19" x14ac:dyDescent="0.2">
      <c r="E200" s="88"/>
      <c r="F200" s="6"/>
      <c r="G200" s="6"/>
      <c r="I200" s="6" t="str">
        <f>'Revenue - NHC'!E22</f>
        <v>Community Housing</v>
      </c>
    </row>
    <row r="201" spans="5:19" x14ac:dyDescent="0.2">
      <c r="E201" s="88"/>
      <c r="F201" s="6"/>
      <c r="G201" s="6"/>
      <c r="I201" s="6" t="str">
        <f>'Revenue - NHC'!E23</f>
        <v>Administration</v>
      </c>
    </row>
    <row r="202" spans="5:19" x14ac:dyDescent="0.2">
      <c r="E202" s="88"/>
      <c r="F202" s="6"/>
      <c r="G202" s="6"/>
      <c r="I202" s="6" t="str">
        <f>'Revenue - NHC'!E24</f>
        <v>Residential Care Services</v>
      </c>
    </row>
    <row r="203" spans="5:19" x14ac:dyDescent="0.2">
      <c r="E203" s="88"/>
      <c r="F203" s="6"/>
      <c r="G203" s="6"/>
      <c r="I203" s="6" t="str">
        <f>'Revenue - NHC'!E25</f>
        <v>Community Care Services</v>
      </c>
    </row>
    <row r="204" spans="5:19" x14ac:dyDescent="0.2">
      <c r="E204" s="88"/>
      <c r="F204" s="6"/>
      <c r="G204" s="6"/>
      <c r="I204" s="6" t="str">
        <f>'Revenue - NHC'!E26</f>
        <v>Facilities</v>
      </c>
    </row>
    <row r="205" spans="5:19" x14ac:dyDescent="0.2">
      <c r="E205" s="88"/>
      <c r="F205" s="6"/>
      <c r="G205" s="6"/>
      <c r="I205" s="6" t="str">
        <f>'Revenue - NHC'!E27</f>
        <v>Administration</v>
      </c>
    </row>
    <row r="206" spans="5:19" x14ac:dyDescent="0.2">
      <c r="E206" s="88"/>
      <c r="F206" s="6"/>
      <c r="G206" s="6"/>
      <c r="I206" s="6" t="str">
        <f>'Revenue - NHC'!E28</f>
        <v>Sports Grounds &amp; Facilities</v>
      </c>
    </row>
    <row r="207" spans="5:19" x14ac:dyDescent="0.2">
      <c r="E207" s="88"/>
      <c r="F207" s="6"/>
      <c r="G207" s="6"/>
      <c r="I207" s="6" t="str">
        <f>'Revenue - NHC'!E29</f>
        <v>Parks &amp; Reserves</v>
      </c>
    </row>
    <row r="208" spans="5:19" x14ac:dyDescent="0.2">
      <c r="E208" s="88"/>
      <c r="F208" s="6"/>
      <c r="G208" s="6"/>
      <c r="I208" s="6" t="str">
        <f>'Revenue - NHC'!E30</f>
        <v>Waterways, Lakes &amp; Beaches</v>
      </c>
    </row>
    <row r="209" spans="5:9" x14ac:dyDescent="0.2">
      <c r="E209" s="88"/>
      <c r="F209" s="6"/>
      <c r="G209" s="6"/>
      <c r="I209" s="6" t="str">
        <f>'Revenue - NHC'!E31</f>
        <v>Art Galleries</v>
      </c>
    </row>
    <row r="210" spans="5:9" x14ac:dyDescent="0.2">
      <c r="E210" s="88"/>
      <c r="F210" s="6"/>
      <c r="G210" s="6"/>
      <c r="I210" s="6" t="str">
        <f>'Revenue - NHC'!E32</f>
        <v>Museums and Cultural Heritage</v>
      </c>
    </row>
    <row r="211" spans="5:9" x14ac:dyDescent="0.2">
      <c r="E211" s="88"/>
      <c r="F211" s="6"/>
      <c r="G211" s="6"/>
      <c r="I211" s="6" t="str">
        <f>'Revenue - NHC'!E33</f>
        <v>Performing Arts Centres</v>
      </c>
    </row>
    <row r="212" spans="5:9" x14ac:dyDescent="0.2">
      <c r="E212" s="88"/>
      <c r="F212" s="6"/>
      <c r="G212" s="6"/>
      <c r="I212" s="6" t="str">
        <f>'Revenue - NHC'!E34</f>
        <v>Libraries</v>
      </c>
    </row>
    <row r="213" spans="5:9" x14ac:dyDescent="0.2">
      <c r="E213" s="88"/>
      <c r="F213" s="6"/>
      <c r="G213" s="6"/>
      <c r="I213" s="6" t="str">
        <f>'Revenue - NHC'!E35</f>
        <v>Public Centres &amp; Halls</v>
      </c>
    </row>
    <row r="214" spans="5:9" x14ac:dyDescent="0.2">
      <c r="E214" s="88"/>
      <c r="F214" s="6"/>
      <c r="G214" s="6"/>
      <c r="I214" s="6" t="str">
        <f>'Revenue - NHC'!E36</f>
        <v>Programs</v>
      </c>
    </row>
    <row r="215" spans="5:9" x14ac:dyDescent="0.2">
      <c r="E215" s="88"/>
      <c r="F215" s="6"/>
      <c r="G215" s="6"/>
      <c r="I215" s="6" t="str">
        <f>'Revenue - NHC'!E37</f>
        <v>Administration</v>
      </c>
    </row>
    <row r="216" spans="5:9" x14ac:dyDescent="0.2">
      <c r="E216" s="88"/>
      <c r="F216" s="6"/>
      <c r="G216" s="6"/>
      <c r="I216" s="6" t="str">
        <f>'Revenue - NHC'!E38</f>
        <v>Residential - General Waste</v>
      </c>
    </row>
    <row r="217" spans="5:9" x14ac:dyDescent="0.2">
      <c r="E217" s="88"/>
      <c r="F217" s="6"/>
      <c r="G217" s="6"/>
      <c r="I217" s="6" t="str">
        <f>'Revenue - NHC'!E39</f>
        <v>Residential - Recycled Waste</v>
      </c>
    </row>
    <row r="218" spans="5:9" x14ac:dyDescent="0.2">
      <c r="E218" s="88"/>
      <c r="F218" s="6"/>
      <c r="G218" s="6"/>
      <c r="I218" s="6" t="str">
        <f>'Revenue - NHC'!E40</f>
        <v>Commercial Waste Disposal</v>
      </c>
    </row>
    <row r="219" spans="5:9" x14ac:dyDescent="0.2">
      <c r="E219" s="88"/>
      <c r="F219" s="6"/>
      <c r="G219" s="6"/>
      <c r="I219" s="6" t="str">
        <f>'Revenue - NHC'!E41</f>
        <v>Administration</v>
      </c>
    </row>
    <row r="220" spans="5:9" x14ac:dyDescent="0.2">
      <c r="E220" s="88"/>
      <c r="F220" s="6"/>
      <c r="G220" s="6"/>
      <c r="I220" s="6" t="str">
        <f>'Revenue - NHC'!E42</f>
        <v>Footpaths</v>
      </c>
    </row>
    <row r="221" spans="5:9" x14ac:dyDescent="0.2">
      <c r="E221" s="88"/>
      <c r="F221" s="6"/>
      <c r="G221" s="6"/>
      <c r="I221" s="6" t="str">
        <f>'Revenue - NHC'!E43</f>
        <v>Kerbs &amp; Channels</v>
      </c>
    </row>
    <row r="222" spans="5:9" x14ac:dyDescent="0.2">
      <c r="E222" s="88"/>
      <c r="F222" s="6"/>
      <c r="G222" s="6"/>
      <c r="I222" s="6" t="str">
        <f>'Revenue - NHC'!E44</f>
        <v>Traffic Control</v>
      </c>
    </row>
    <row r="223" spans="5:9" x14ac:dyDescent="0.2">
      <c r="E223" s="88"/>
      <c r="F223" s="6"/>
      <c r="G223" s="6"/>
      <c r="I223" s="6" t="str">
        <f>'Revenue - NHC'!E45</f>
        <v>Parking Fines</v>
      </c>
    </row>
    <row r="224" spans="5:9" x14ac:dyDescent="0.2">
      <c r="E224" s="88"/>
      <c r="F224" s="6"/>
      <c r="G224" s="6"/>
      <c r="I224" s="6" t="str">
        <f>'Revenue - NHC'!E46</f>
        <v>Parking Facilities</v>
      </c>
    </row>
    <row r="225" spans="5:9" x14ac:dyDescent="0.2">
      <c r="E225" s="88"/>
      <c r="F225" s="6"/>
      <c r="G225" s="6"/>
      <c r="I225" s="6" t="str">
        <f>'Revenue - NHC'!E47</f>
        <v>Street Enhancements</v>
      </c>
    </row>
    <row r="226" spans="5:9" x14ac:dyDescent="0.2">
      <c r="E226" s="88"/>
      <c r="F226" s="6"/>
      <c r="G226" s="6"/>
      <c r="I226" s="6" t="str">
        <f>'Revenue - NHC'!E48</f>
        <v>Street Lighting</v>
      </c>
    </row>
    <row r="227" spans="5:9" x14ac:dyDescent="0.2">
      <c r="E227" s="88"/>
      <c r="F227" s="6"/>
      <c r="G227" s="6"/>
      <c r="I227" s="6" t="str">
        <f>'Revenue - NHC'!E49</f>
        <v>Street Cleaning</v>
      </c>
    </row>
    <row r="228" spans="5:9" x14ac:dyDescent="0.2">
      <c r="E228" s="88"/>
      <c r="F228" s="6"/>
      <c r="G228" s="6"/>
      <c r="I228" s="6" t="str">
        <f>'Revenue - NHC'!E50</f>
        <v>Administration</v>
      </c>
    </row>
    <row r="229" spans="5:9" x14ac:dyDescent="0.2">
      <c r="E229" s="88"/>
      <c r="F229" s="6"/>
      <c r="G229" s="6"/>
      <c r="I229" s="6" t="str">
        <f>'Revenue - NHC'!E51</f>
        <v>Protection of Biodiversity &amp; Habitat</v>
      </c>
    </row>
    <row r="230" spans="5:9" x14ac:dyDescent="0.2">
      <c r="E230" s="88"/>
      <c r="F230" s="6"/>
      <c r="G230" s="6"/>
      <c r="I230" s="6" t="str">
        <f>'Revenue - NHC'!E52</f>
        <v>Fire Protection</v>
      </c>
    </row>
    <row r="231" spans="5:9" x14ac:dyDescent="0.2">
      <c r="E231" s="88"/>
      <c r="F231" s="6"/>
      <c r="G231" s="6"/>
      <c r="I231" s="6" t="str">
        <f>'Revenue - NHC'!E53</f>
        <v>Drainage</v>
      </c>
    </row>
    <row r="232" spans="5:9" x14ac:dyDescent="0.2">
      <c r="E232" s="88"/>
      <c r="F232" s="6"/>
      <c r="G232" s="6"/>
      <c r="I232" s="6" t="str">
        <f>'Revenue - NHC'!E54</f>
        <v>Agricultural Services</v>
      </c>
    </row>
    <row r="233" spans="5:9" x14ac:dyDescent="0.2">
      <c r="E233" s="88"/>
      <c r="F233" s="6"/>
      <c r="G233" s="6"/>
      <c r="I233" s="6" t="str">
        <f>'Revenue - NHC'!E55</f>
        <v>Sewerage</v>
      </c>
    </row>
    <row r="234" spans="5:9" x14ac:dyDescent="0.2">
      <c r="E234" s="88"/>
      <c r="F234" s="6"/>
      <c r="G234" s="6"/>
      <c r="I234" s="6" t="str">
        <f>'Revenue - NHC'!E56</f>
        <v>Waste Water Management</v>
      </c>
    </row>
    <row r="235" spans="5:9" x14ac:dyDescent="0.2">
      <c r="E235" s="88"/>
      <c r="F235" s="6"/>
      <c r="G235" s="6"/>
      <c r="I235" s="6" t="str">
        <f>'Revenue - NHC'!E57</f>
        <v>Decontamination of Soil</v>
      </c>
    </row>
    <row r="236" spans="5:9" x14ac:dyDescent="0.2">
      <c r="E236" s="88"/>
      <c r="F236" s="6"/>
      <c r="G236" s="6"/>
      <c r="I236" s="6" t="str">
        <f>'Revenue - NHC'!E58</f>
        <v>Administration</v>
      </c>
    </row>
    <row r="237" spans="5:9" x14ac:dyDescent="0.2">
      <c r="E237" s="88"/>
      <c r="F237" s="6"/>
      <c r="G237" s="6"/>
      <c r="I237" s="6" t="str">
        <f>'Revenue - NHC'!E59</f>
        <v>Community Development &amp; Planning</v>
      </c>
    </row>
    <row r="238" spans="5:9" x14ac:dyDescent="0.2">
      <c r="E238" s="88"/>
      <c r="F238" s="6"/>
      <c r="G238" s="6"/>
      <c r="I238" s="6" t="str">
        <f>'Revenue - NHC'!E60</f>
        <v>Building Control</v>
      </c>
    </row>
    <row r="239" spans="5:9" x14ac:dyDescent="0.2">
      <c r="I239" s="6" t="str">
        <f>'Revenue - NHC'!E61</f>
        <v>Tourism &amp; Area Promotion</v>
      </c>
    </row>
    <row r="240" spans="5:9" x14ac:dyDescent="0.2">
      <c r="I240" s="6" t="str">
        <f>'Revenue - NHC'!E62</f>
        <v>Community Amenities</v>
      </c>
    </row>
    <row r="241" spans="9:9" x14ac:dyDescent="0.2">
      <c r="I241" s="6" t="str">
        <f>'Revenue - NHC'!E63</f>
        <v>Air Transport</v>
      </c>
    </row>
    <row r="242" spans="9:9" x14ac:dyDescent="0.2">
      <c r="I242" s="6" t="str">
        <f>'Revenue - NHC'!E64</f>
        <v>Markets &amp; Saleyards</v>
      </c>
    </row>
    <row r="243" spans="9:9" x14ac:dyDescent="0.2">
      <c r="I243" s="6" t="str">
        <f>'Revenue - NHC'!E65</f>
        <v>Economic Affairs</v>
      </c>
    </row>
    <row r="244" spans="9:9" x14ac:dyDescent="0.2">
      <c r="I244" s="6" t="str">
        <f>'Revenue - NHC'!E66</f>
        <v>Business Undertakings (Property)</v>
      </c>
    </row>
    <row r="245" spans="9:9" x14ac:dyDescent="0.2">
      <c r="I245" s="6" t="str">
        <f>'Revenue - NHC'!E67</f>
        <v>Administration</v>
      </c>
    </row>
    <row r="246" spans="9:9" x14ac:dyDescent="0.2">
      <c r="I246" s="6" t="str">
        <f>'Revenue - NHC'!E68</f>
        <v>Local Roads &amp; Bridges works</v>
      </c>
    </row>
    <row r="247" spans="9:9" x14ac:dyDescent="0.2">
      <c r="I247" s="6" t="str">
        <f>'Revenue - NHC'!E69</f>
        <v>Administration</v>
      </c>
    </row>
    <row r="248" spans="9:9" x14ac:dyDescent="0.2">
      <c r="I248" s="6" t="str">
        <f>'Revenue - NHC'!E70</f>
        <v>Main Roads &amp; Bridges (State Roads)</v>
      </c>
    </row>
    <row r="249" spans="9:9" x14ac:dyDescent="0.2">
      <c r="I249" s="6" t="str">
        <f>'Revenue - NHC'!E71</f>
        <v>National Highway System (Federal Roads)</v>
      </c>
    </row>
    <row r="250" spans="9:9" x14ac:dyDescent="0.2">
      <c r="I250" s="6" t="str">
        <f>'Revenue - NHC'!E72</f>
        <v>Rates &amp; Charges (should equal VGC2 - 04999)</v>
      </c>
    </row>
    <row r="251" spans="9:9" x14ac:dyDescent="0.2">
      <c r="I251" s="6" t="str">
        <f>'Revenue - NHC'!E73</f>
        <v xml:space="preserve">    - General Purpose Grants</v>
      </c>
    </row>
    <row r="252" spans="9:9" x14ac:dyDescent="0.2">
      <c r="I252" s="6" t="str">
        <f>'Revenue - NHC'!E74</f>
        <v xml:space="preserve">    - Local Roads Funding</v>
      </c>
    </row>
    <row r="253" spans="9:9" x14ac:dyDescent="0.2">
      <c r="I253" s="6" t="e">
        <f>'Revenue - NHC'!#REF!</f>
        <v>#REF!</v>
      </c>
    </row>
    <row r="254" spans="9:9" x14ac:dyDescent="0.2">
      <c r="I254" s="6" t="e">
        <f>'Revenue - NHC'!#REF!</f>
        <v>#REF!</v>
      </c>
    </row>
    <row r="255" spans="9:9" x14ac:dyDescent="0.2">
      <c r="I255" s="6" t="e">
        <f>'Revenue - NHC'!#REF!</f>
        <v>#REF!</v>
      </c>
    </row>
    <row r="256" spans="9:9" x14ac:dyDescent="0.2">
      <c r="I256" s="6" t="e">
        <f>'Revenue - NHC'!#REF!</f>
        <v>#REF!</v>
      </c>
    </row>
    <row r="257" spans="9:9" x14ac:dyDescent="0.2">
      <c r="I257" s="6" t="e">
        <f>'Revenue - NHC'!#REF!</f>
        <v>#REF!</v>
      </c>
    </row>
    <row r="258" spans="9:9" x14ac:dyDescent="0.2">
      <c r="I258" s="6" t="e">
        <f>'Revenue - NHC'!#REF!</f>
        <v>#REF!</v>
      </c>
    </row>
    <row r="259" spans="9:9" x14ac:dyDescent="0.2">
      <c r="I259" s="6" t="e">
        <f>'Revenue - NHC'!#REF!</f>
        <v>#REF!</v>
      </c>
    </row>
    <row r="260" spans="9:9" x14ac:dyDescent="0.2">
      <c r="I260" s="6" t="e">
        <f>'Revenue - NHC'!#REF!</f>
        <v>#REF!</v>
      </c>
    </row>
    <row r="261" spans="9:9" x14ac:dyDescent="0.2">
      <c r="I261" s="6" t="e">
        <f>'Revenue - NHC'!#REF!</f>
        <v>#REF!</v>
      </c>
    </row>
    <row r="262" spans="9:9" x14ac:dyDescent="0.2">
      <c r="I262" s="6" t="e">
        <f>'Revenue - NHC'!#REF!</f>
        <v>#REF!</v>
      </c>
    </row>
    <row r="263" spans="9:9" x14ac:dyDescent="0.2">
      <c r="I263" s="6" t="e">
        <f>'Revenue - NHC'!#REF!</f>
        <v>#REF!</v>
      </c>
    </row>
    <row r="264" spans="9:9" x14ac:dyDescent="0.2">
      <c r="I264" s="6" t="e">
        <f>'Revenue - NHC'!#REF!</f>
        <v>#REF!</v>
      </c>
    </row>
    <row r="265" spans="9:9" x14ac:dyDescent="0.2">
      <c r="I265" s="6" t="e">
        <f>'Revenue - NHC'!#REF!</f>
        <v>#REF!</v>
      </c>
    </row>
    <row r="266" spans="9:9" x14ac:dyDescent="0.2">
      <c r="I266" s="6" t="e">
        <f>'Revenue - NHC'!#REF!</f>
        <v>#REF!</v>
      </c>
    </row>
    <row r="267" spans="9:9" x14ac:dyDescent="0.2">
      <c r="I267" s="6" t="e">
        <f>'Revenue - NHC'!#REF!</f>
        <v>#REF!</v>
      </c>
    </row>
    <row r="268" spans="9:9" x14ac:dyDescent="0.2">
      <c r="I268" s="6" t="e">
        <f>'Revenue - NHC'!#REF!</f>
        <v>#REF!</v>
      </c>
    </row>
    <row r="269" spans="9:9" x14ac:dyDescent="0.2">
      <c r="I269" s="6" t="e">
        <f>'Revenue - NHC'!#REF!</f>
        <v>#REF!</v>
      </c>
    </row>
    <row r="270" spans="9:9" x14ac:dyDescent="0.2">
      <c r="I270" s="6" t="e">
        <f>'Revenue - NHC'!#REF!</f>
        <v>#REF!</v>
      </c>
    </row>
    <row r="271" spans="9:9" x14ac:dyDescent="0.2">
      <c r="I271" s="6" t="e">
        <f>'Revenue - NHC'!#REF!</f>
        <v>#REF!</v>
      </c>
    </row>
    <row r="272" spans="9:9" x14ac:dyDescent="0.2">
      <c r="I272" s="6" t="e">
        <f>'Revenue - NHC'!#REF!</f>
        <v>#REF!</v>
      </c>
    </row>
    <row r="273" spans="9:9" x14ac:dyDescent="0.2">
      <c r="I273" s="6" t="e">
        <f>'Revenue - NHC'!#REF!</f>
        <v>#REF!</v>
      </c>
    </row>
    <row r="274" spans="9:9" x14ac:dyDescent="0.2">
      <c r="I274" s="6" t="e">
        <f>'Revenue - NHC'!#REF!</f>
        <v>#REF!</v>
      </c>
    </row>
    <row r="275" spans="9:9" x14ac:dyDescent="0.2">
      <c r="I275" s="6" t="e">
        <f>'Revenue - NHC'!#REF!</f>
        <v>#REF!</v>
      </c>
    </row>
    <row r="276" spans="9:9" x14ac:dyDescent="0.2">
      <c r="I276" s="6" t="e">
        <f>'Revenue - NHC'!#REF!</f>
        <v>#REF!</v>
      </c>
    </row>
    <row r="277" spans="9:9" x14ac:dyDescent="0.2">
      <c r="I277" s="6" t="e">
        <f>'Revenue - NHC'!#REF!</f>
        <v>#REF!</v>
      </c>
    </row>
    <row r="278" spans="9:9" x14ac:dyDescent="0.2">
      <c r="I278" s="6" t="e">
        <f>'Revenue - NHC'!#REF!</f>
        <v>#REF!</v>
      </c>
    </row>
    <row r="279" spans="9:9" x14ac:dyDescent="0.2">
      <c r="I279" s="6" t="e">
        <f>'Revenue - NHC'!#REF!</f>
        <v>#REF!</v>
      </c>
    </row>
    <row r="280" spans="9:9" x14ac:dyDescent="0.2">
      <c r="I280" s="6" t="e">
        <f>'Revenue - NHC'!#REF!</f>
        <v>#REF!</v>
      </c>
    </row>
    <row r="281" spans="9:9" x14ac:dyDescent="0.2">
      <c r="I281" s="6" t="e">
        <f>'Revenue - NHC'!#REF!</f>
        <v>#REF!</v>
      </c>
    </row>
    <row r="282" spans="9:9" x14ac:dyDescent="0.2">
      <c r="I282" s="6" t="e">
        <f>'Revenue - NHC'!#REF!</f>
        <v>#REF!</v>
      </c>
    </row>
    <row r="283" spans="9:9" x14ac:dyDescent="0.2">
      <c r="I283" s="6" t="e">
        <f>'Revenue - NHC'!#REF!</f>
        <v>#REF!</v>
      </c>
    </row>
    <row r="284" spans="9:9" x14ac:dyDescent="0.2">
      <c r="I284" s="6" t="e">
        <f>'Revenue - NHC'!#REF!</f>
        <v>#REF!</v>
      </c>
    </row>
    <row r="285" spans="9:9" x14ac:dyDescent="0.2">
      <c r="I285" s="6" t="e">
        <f>'Revenue - NHC'!#REF!</f>
        <v>#REF!</v>
      </c>
    </row>
    <row r="286" spans="9:9" x14ac:dyDescent="0.2">
      <c r="I286" s="6" t="e">
        <f>'Revenue - NHC'!#REF!</f>
        <v>#REF!</v>
      </c>
    </row>
    <row r="287" spans="9:9" x14ac:dyDescent="0.2">
      <c r="I287" s="6" t="e">
        <f>'Revenue - NHC'!#REF!</f>
        <v>#REF!</v>
      </c>
    </row>
    <row r="288" spans="9:9" x14ac:dyDescent="0.2">
      <c r="I288" s="6" t="e">
        <f>'Revenue - NHC'!#REF!</f>
        <v>#REF!</v>
      </c>
    </row>
    <row r="289" spans="9:9" x14ac:dyDescent="0.2">
      <c r="I289" s="6" t="e">
        <f>'Revenue - NHC'!#REF!</f>
        <v>#REF!</v>
      </c>
    </row>
    <row r="290" spans="9:9" x14ac:dyDescent="0.2">
      <c r="I290" s="6" t="e">
        <f>'Revenue - NHC'!#REF!</f>
        <v>#REF!</v>
      </c>
    </row>
    <row r="291" spans="9:9" x14ac:dyDescent="0.2">
      <c r="I291" s="6" t="e">
        <f>'Revenue - NHC'!#REF!</f>
        <v>#REF!</v>
      </c>
    </row>
    <row r="292" spans="9:9" x14ac:dyDescent="0.2">
      <c r="I292" s="6" t="e">
        <f>'Revenue - NHC'!#REF!</f>
        <v>#REF!</v>
      </c>
    </row>
    <row r="293" spans="9:9" x14ac:dyDescent="0.2">
      <c r="I293" s="6" t="e">
        <f>'Revenue - NHC'!#REF!</f>
        <v>#REF!</v>
      </c>
    </row>
    <row r="294" spans="9:9" x14ac:dyDescent="0.2">
      <c r="I294" s="6" t="e">
        <f>'Revenue - NHC'!#REF!</f>
        <v>#REF!</v>
      </c>
    </row>
    <row r="295" spans="9:9" x14ac:dyDescent="0.2">
      <c r="I295" s="6" t="e">
        <f>'Revenue - NHC'!#REF!</f>
        <v>#REF!</v>
      </c>
    </row>
    <row r="296" spans="9:9" x14ac:dyDescent="0.2">
      <c r="I296" s="6" t="e">
        <f>'Revenue - NHC'!#REF!</f>
        <v>#REF!</v>
      </c>
    </row>
    <row r="297" spans="9:9" x14ac:dyDescent="0.2">
      <c r="I297" s="6" t="e">
        <f>'Revenue - NHC'!#REF!</f>
        <v>#REF!</v>
      </c>
    </row>
    <row r="298" spans="9:9" x14ac:dyDescent="0.2">
      <c r="I298" s="6" t="e">
        <f>'Revenue - NHC'!#REF!</f>
        <v>#REF!</v>
      </c>
    </row>
    <row r="299" spans="9:9" x14ac:dyDescent="0.2">
      <c r="I299" s="6" t="e">
        <f>'Revenue - NHC'!#REF!</f>
        <v>#REF!</v>
      </c>
    </row>
    <row r="300" spans="9:9" x14ac:dyDescent="0.2">
      <c r="I300" s="6" t="e">
        <f>'Revenue - NHC'!#REF!</f>
        <v>#REF!</v>
      </c>
    </row>
    <row r="301" spans="9:9" x14ac:dyDescent="0.2">
      <c r="I301" s="6" t="e">
        <f>'Revenue - NHC'!#REF!</f>
        <v>#REF!</v>
      </c>
    </row>
    <row r="302" spans="9:9" x14ac:dyDescent="0.2">
      <c r="I302" s="6" t="e">
        <f>'Revenue - NHC'!#REF!</f>
        <v>#REF!</v>
      </c>
    </row>
    <row r="303" spans="9:9" x14ac:dyDescent="0.2">
      <c r="I303" s="6" t="e">
        <f>'Revenue - NHC'!#REF!</f>
        <v>#REF!</v>
      </c>
    </row>
    <row r="304" spans="9:9" x14ac:dyDescent="0.2">
      <c r="I304" s="6" t="e">
        <f>'Revenue - NHC'!#REF!</f>
        <v>#REF!</v>
      </c>
    </row>
    <row r="305" spans="9:9" x14ac:dyDescent="0.2">
      <c r="I305" s="6" t="e">
        <f>'Revenue - NHC'!#REF!</f>
        <v>#REF!</v>
      </c>
    </row>
    <row r="306" spans="9:9" x14ac:dyDescent="0.2">
      <c r="I306" s="6" t="e">
        <f>'Revenue - NHC'!#REF!</f>
        <v>#REF!</v>
      </c>
    </row>
    <row r="307" spans="9:9" x14ac:dyDescent="0.2">
      <c r="I307" s="6" t="e">
        <f>'Revenue - NHC'!#REF!</f>
        <v>#REF!</v>
      </c>
    </row>
    <row r="308" spans="9:9" x14ac:dyDescent="0.2">
      <c r="I308" s="6" t="e">
        <f>'Revenue - NHC'!#REF!</f>
        <v>#REF!</v>
      </c>
    </row>
    <row r="309" spans="9:9" x14ac:dyDescent="0.2">
      <c r="I309" s="6" t="e">
        <f>'Revenue - NHC'!#REF!</f>
        <v>#REF!</v>
      </c>
    </row>
    <row r="310" spans="9:9" x14ac:dyDescent="0.2">
      <c r="I310" s="6" t="e">
        <f>'Revenue - NHC'!#REF!</f>
        <v>#REF!</v>
      </c>
    </row>
    <row r="311" spans="9:9" x14ac:dyDescent="0.2">
      <c r="I311" s="6" t="e">
        <f>'Revenue - NHC'!#REF!</f>
        <v>#REF!</v>
      </c>
    </row>
    <row r="312" spans="9:9" x14ac:dyDescent="0.2">
      <c r="I312" s="6" t="e">
        <f>'Revenue - NHC'!#REF!</f>
        <v>#REF!</v>
      </c>
    </row>
    <row r="313" spans="9:9" x14ac:dyDescent="0.2">
      <c r="I313" s="6" t="e">
        <f>'Revenue - NHC'!#REF!</f>
        <v>#REF!</v>
      </c>
    </row>
    <row r="314" spans="9:9" x14ac:dyDescent="0.2">
      <c r="I314" s="6" t="e">
        <f>'Revenue - NHC'!#REF!</f>
        <v>#REF!</v>
      </c>
    </row>
    <row r="315" spans="9:9" x14ac:dyDescent="0.2">
      <c r="I315" s="6" t="e">
        <f>'Revenue - NHC'!#REF!</f>
        <v>#REF!</v>
      </c>
    </row>
    <row r="316" spans="9:9" x14ac:dyDescent="0.2">
      <c r="I316" s="6" t="e">
        <f>'Revenue - NHC'!#REF!</f>
        <v>#REF!</v>
      </c>
    </row>
    <row r="317" spans="9:9" x14ac:dyDescent="0.2">
      <c r="I317" s="6" t="e">
        <f>'Revenue - NHC'!#REF!</f>
        <v>#REF!</v>
      </c>
    </row>
    <row r="318" spans="9:9" x14ac:dyDescent="0.2">
      <c r="I318" s="6" t="e">
        <f>'Revenue - NHC'!#REF!</f>
        <v>#REF!</v>
      </c>
    </row>
    <row r="319" spans="9:9" x14ac:dyDescent="0.2">
      <c r="I319" s="6" t="e">
        <f>'Revenue - NHC'!#REF!</f>
        <v>#REF!</v>
      </c>
    </row>
    <row r="320" spans="9:9" x14ac:dyDescent="0.2">
      <c r="I320" s="6" t="e">
        <f>'Revenue - NHC'!#REF!</f>
        <v>#REF!</v>
      </c>
    </row>
    <row r="321" spans="9:9" x14ac:dyDescent="0.2">
      <c r="I321" s="6" t="e">
        <f>'Revenue - NHC'!#REF!</f>
        <v>#REF!</v>
      </c>
    </row>
    <row r="322" spans="9:9" x14ac:dyDescent="0.2">
      <c r="I322" s="6" t="e">
        <f>'Revenue - NHC'!#REF!</f>
        <v>#REF!</v>
      </c>
    </row>
    <row r="323" spans="9:9" x14ac:dyDescent="0.2">
      <c r="I323" s="6" t="e">
        <f>'Revenue - NHC'!#REF!</f>
        <v>#REF!</v>
      </c>
    </row>
    <row r="324" spans="9:9" x14ac:dyDescent="0.2">
      <c r="I324" s="6" t="e">
        <f>'Revenue - NHC'!#REF!</f>
        <v>#REF!</v>
      </c>
    </row>
    <row r="325" spans="9:9" x14ac:dyDescent="0.2">
      <c r="I325" s="6" t="e">
        <f>'Revenue - NHC'!#REF!</f>
        <v>#REF!</v>
      </c>
    </row>
    <row r="326" spans="9:9" x14ac:dyDescent="0.2">
      <c r="I326" s="6" t="e">
        <f>'Revenue - NHC'!#REF!</f>
        <v>#REF!</v>
      </c>
    </row>
    <row r="327" spans="9:9" x14ac:dyDescent="0.2">
      <c r="I327" s="6" t="e">
        <f>'Revenue - NHC'!#REF!</f>
        <v>#REF!</v>
      </c>
    </row>
    <row r="328" spans="9:9" x14ac:dyDescent="0.2">
      <c r="I328" s="6" t="e">
        <f>'Revenue - NHC'!#REF!</f>
        <v>#REF!</v>
      </c>
    </row>
    <row r="329" spans="9:9" x14ac:dyDescent="0.2">
      <c r="I329" s="6" t="e">
        <f>'Revenue - NHC'!#REF!</f>
        <v>#REF!</v>
      </c>
    </row>
  </sheetData>
  <mergeCells count="89">
    <mergeCell ref="E47:E51"/>
    <mergeCell ref="F47:H51"/>
    <mergeCell ref="N47:N51"/>
    <mergeCell ref="F42:H46"/>
    <mergeCell ref="N42:N46"/>
    <mergeCell ref="M42:M46"/>
    <mergeCell ref="K42:K46"/>
    <mergeCell ref="F8:H9"/>
    <mergeCell ref="S8:S9"/>
    <mergeCell ref="T8:T9"/>
    <mergeCell ref="N8:R8"/>
    <mergeCell ref="I8:I9"/>
    <mergeCell ref="K8:M8"/>
    <mergeCell ref="P12:P16"/>
    <mergeCell ref="E42:E46"/>
    <mergeCell ref="P32:P36"/>
    <mergeCell ref="E37:E41"/>
    <mergeCell ref="F37:H41"/>
    <mergeCell ref="L42:L46"/>
    <mergeCell ref="N37:N41"/>
    <mergeCell ref="O37:O41"/>
    <mergeCell ref="E12:E16"/>
    <mergeCell ref="F12:H16"/>
    <mergeCell ref="E17:E21"/>
    <mergeCell ref="F17:H21"/>
    <mergeCell ref="E27:E31"/>
    <mergeCell ref="F27:H31"/>
    <mergeCell ref="E32:E36"/>
    <mergeCell ref="F32:H36"/>
    <mergeCell ref="N32:N36"/>
    <mergeCell ref="K17:K21"/>
    <mergeCell ref="O12:O16"/>
    <mergeCell ref="H55:I55"/>
    <mergeCell ref="L22:L26"/>
    <mergeCell ref="Q12:Q16"/>
    <mergeCell ref="P22:P26"/>
    <mergeCell ref="Q22:Q26"/>
    <mergeCell ref="O17:O21"/>
    <mergeCell ref="P17:P21"/>
    <mergeCell ref="N22:N26"/>
    <mergeCell ref="O22:O26"/>
    <mergeCell ref="N12:N16"/>
    <mergeCell ref="N17:N21"/>
    <mergeCell ref="L17:L21"/>
    <mergeCell ref="M17:M21"/>
    <mergeCell ref="O32:O36"/>
    <mergeCell ref="Q37:Q41"/>
    <mergeCell ref="M22:M26"/>
    <mergeCell ref="E22:E26"/>
    <mergeCell ref="F22:H26"/>
    <mergeCell ref="K12:K16"/>
    <mergeCell ref="L12:L16"/>
    <mergeCell ref="M12:M16"/>
    <mergeCell ref="R37:R41"/>
    <mergeCell ref="K22:K26"/>
    <mergeCell ref="R22:R26"/>
    <mergeCell ref="N27:N31"/>
    <mergeCell ref="O27:O31"/>
    <mergeCell ref="L32:L36"/>
    <mergeCell ref="M32:M36"/>
    <mergeCell ref="K37:K41"/>
    <mergeCell ref="L37:L41"/>
    <mergeCell ref="M37:M41"/>
    <mergeCell ref="P37:P41"/>
    <mergeCell ref="Q32:Q36"/>
    <mergeCell ref="R32:R36"/>
    <mergeCell ref="N55:R55"/>
    <mergeCell ref="P47:P51"/>
    <mergeCell ref="Q47:Q51"/>
    <mergeCell ref="O42:O46"/>
    <mergeCell ref="P42:P46"/>
    <mergeCell ref="Q42:Q46"/>
    <mergeCell ref="O47:O51"/>
    <mergeCell ref="K6:T6"/>
    <mergeCell ref="K47:K51"/>
    <mergeCell ref="L47:L51"/>
    <mergeCell ref="M47:M51"/>
    <mergeCell ref="R47:R51"/>
    <mergeCell ref="K27:K31"/>
    <mergeCell ref="L27:L31"/>
    <mergeCell ref="M27:M31"/>
    <mergeCell ref="P27:P31"/>
    <mergeCell ref="R12:R16"/>
    <mergeCell ref="R17:R21"/>
    <mergeCell ref="Q27:Q31"/>
    <mergeCell ref="R27:R31"/>
    <mergeCell ref="Q17:Q21"/>
    <mergeCell ref="R42:R46"/>
    <mergeCell ref="K32:K36"/>
  </mergeCells>
  <phoneticPr fontId="0" type="noConversion"/>
  <dataValidations count="2">
    <dataValidation type="list" allowBlank="1" showInputMessage="1" showErrorMessage="1" sqref="I12:I51">
      <formula1>$I$190:$I$290</formula1>
    </dataValidation>
    <dataValidation type="list" allowBlank="1" showInputMessage="1" showErrorMessage="1" sqref="S12:S15 S22:S25 S47:S50 S42:S45 S32:S35 S27:S30 S37:S40 S17:S20">
      <formula1>$S$190:$S$197</formula1>
    </dataValidation>
  </dataValidations>
  <pageMargins left="0.23622047244094491" right="0.23622047244094491" top="0.74803149606299213" bottom="0.74803149606299213" header="0.31496062992125984" footer="0.31496062992125984"/>
  <pageSetup paperSize="8"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I146"/>
  <sheetViews>
    <sheetView zoomScale="80" zoomScaleNormal="80" zoomScalePageLayoutView="80" workbookViewId="0">
      <pane ySplit="9" topLeftCell="A10" activePane="bottomLeft" state="frozen"/>
      <selection activeCell="C13" sqref="C13:N47"/>
      <selection pane="bottomLeft" activeCell="G12" sqref="G12"/>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1" width="3.1640625" style="6" customWidth="1"/>
    <col min="12" max="16384" width="10.83203125" style="6"/>
  </cols>
  <sheetData>
    <row r="1" spans="1:9" ht="7.35" customHeight="1" x14ac:dyDescent="0.2"/>
    <row r="2" spans="1:9" ht="18" x14ac:dyDescent="0.2">
      <c r="A2" s="5">
        <v>80</v>
      </c>
      <c r="B2" s="2" t="s">
        <v>218</v>
      </c>
      <c r="H2" s="14"/>
    </row>
    <row r="3" spans="1:9" ht="16.350000000000001" customHeight="1" x14ac:dyDescent="0.2">
      <c r="B3" s="43" t="str">
        <f>'Revenue - WHC'!B3</f>
        <v>Pyrenees (S)</v>
      </c>
    </row>
    <row r="4" spans="1:9" ht="13.5" thickBot="1" x14ac:dyDescent="0.25">
      <c r="B4" s="509"/>
      <c r="C4" s="509"/>
      <c r="D4" s="509"/>
      <c r="E4" s="509"/>
    </row>
    <row r="5" spans="1:9" ht="6.75" customHeight="1" x14ac:dyDescent="0.2">
      <c r="C5" s="9"/>
      <c r="D5" s="10"/>
      <c r="E5" s="85"/>
      <c r="F5" s="55"/>
      <c r="G5" s="94"/>
      <c r="H5" s="55"/>
      <c r="I5" s="47"/>
    </row>
    <row r="6" spans="1:9" x14ac:dyDescent="0.2">
      <c r="C6" s="13"/>
      <c r="D6" s="14"/>
      <c r="E6" s="512" t="s">
        <v>102</v>
      </c>
      <c r="F6" s="513"/>
      <c r="G6" s="513"/>
      <c r="H6" s="514"/>
      <c r="I6" s="31"/>
    </row>
    <row r="7" spans="1:9" ht="6.75" customHeight="1" x14ac:dyDescent="0.2">
      <c r="C7" s="13"/>
      <c r="D7" s="14"/>
      <c r="E7" s="86"/>
      <c r="F7" s="56"/>
      <c r="G7" s="138"/>
      <c r="H7" s="56"/>
      <c r="I7" s="31"/>
    </row>
    <row r="8" spans="1:9" ht="25.5" x14ac:dyDescent="0.2">
      <c r="C8" s="13"/>
      <c r="D8" s="14"/>
      <c r="E8" s="65" t="s">
        <v>130</v>
      </c>
      <c r="F8" s="62" t="s">
        <v>153</v>
      </c>
      <c r="G8" s="92" t="s">
        <v>139</v>
      </c>
      <c r="H8" s="62" t="s">
        <v>128</v>
      </c>
      <c r="I8" s="31"/>
    </row>
    <row r="9" spans="1:9" ht="7.5" customHeight="1" x14ac:dyDescent="0.2">
      <c r="C9" s="13"/>
      <c r="D9" s="14"/>
      <c r="E9" s="86"/>
      <c r="F9" s="57"/>
      <c r="G9" s="138"/>
      <c r="H9" s="56"/>
      <c r="I9" s="31"/>
    </row>
    <row r="10" spans="1:9" ht="115.5" customHeight="1" x14ac:dyDescent="0.2">
      <c r="C10" s="13"/>
      <c r="D10" s="19">
        <v>1</v>
      </c>
      <c r="E10" s="378" t="str">
        <f>'Base Summary 2015-16'!E11</f>
        <v>Council Operations</v>
      </c>
      <c r="F10" s="106" t="s">
        <v>154</v>
      </c>
      <c r="G10" s="419" t="s">
        <v>335</v>
      </c>
      <c r="H10" s="141">
        <v>4.3685482476894046</v>
      </c>
      <c r="I10" s="31"/>
    </row>
    <row r="11" spans="1:9" s="88" customFormat="1" ht="109.5" customHeight="1" x14ac:dyDescent="0.2">
      <c r="C11" s="89"/>
      <c r="D11" s="90">
        <f>D10+1</f>
        <v>2</v>
      </c>
      <c r="E11" s="378" t="str">
        <f>'Base Summary 2015-16'!E12</f>
        <v>Public Order and Safety</v>
      </c>
      <c r="F11" s="107" t="s">
        <v>154</v>
      </c>
      <c r="G11" s="419" t="s">
        <v>336</v>
      </c>
      <c r="H11" s="141">
        <v>3.518813312613736</v>
      </c>
      <c r="I11" s="91"/>
    </row>
    <row r="12" spans="1:9" ht="70.5" customHeight="1" x14ac:dyDescent="0.2">
      <c r="C12" s="13"/>
      <c r="D12" s="19">
        <f>D11+1</f>
        <v>3</v>
      </c>
      <c r="E12" s="378" t="str">
        <f>'Base Summary 2015-16'!E13</f>
        <v>Financial &amp; Fiscal Affairs</v>
      </c>
      <c r="F12" s="107" t="s">
        <v>154</v>
      </c>
      <c r="G12" s="419" t="s">
        <v>337</v>
      </c>
      <c r="H12" s="141">
        <v>4.9819305221405132</v>
      </c>
      <c r="I12" s="31"/>
    </row>
    <row r="13" spans="1:9" ht="19.5" customHeight="1" x14ac:dyDescent="0.2">
      <c r="C13" s="13"/>
      <c r="D13" s="19">
        <f>D12+1</f>
        <v>4</v>
      </c>
      <c r="E13" s="378" t="str">
        <f>'Base Summary 2015-16'!E14</f>
        <v>Natural Disaster Relief</v>
      </c>
      <c r="F13" s="107" t="s">
        <v>154</v>
      </c>
      <c r="G13" s="419" t="s">
        <v>338</v>
      </c>
      <c r="H13" s="141">
        <v>0.43744529847694008</v>
      </c>
      <c r="I13" s="31"/>
    </row>
    <row r="14" spans="1:9" ht="93" customHeight="1" x14ac:dyDescent="0.2">
      <c r="C14" s="13"/>
      <c r="D14" s="19">
        <f>D13+1</f>
        <v>5</v>
      </c>
      <c r="E14" s="378" t="str">
        <f>'Base Summary 2015-16'!E15</f>
        <v>General Operations</v>
      </c>
      <c r="F14" s="107" t="s">
        <v>154</v>
      </c>
      <c r="G14" s="419" t="s">
        <v>339</v>
      </c>
      <c r="H14" s="141">
        <v>0</v>
      </c>
      <c r="I14" s="31"/>
    </row>
    <row r="15" spans="1:9" ht="19.5" customHeight="1" x14ac:dyDescent="0.2">
      <c r="C15" s="13"/>
      <c r="D15" s="90">
        <f t="shared" ref="D15:D72" si="0">D14+1</f>
        <v>6</v>
      </c>
      <c r="E15" s="378" t="str">
        <f>'Base Summary 2015-16'!E16</f>
        <v>General Administration</v>
      </c>
      <c r="F15" s="107" t="s">
        <v>154</v>
      </c>
      <c r="G15" s="419"/>
      <c r="H15" s="141">
        <v>0</v>
      </c>
      <c r="I15" s="31"/>
    </row>
    <row r="16" spans="1:9" ht="46.5" customHeight="1" x14ac:dyDescent="0.2">
      <c r="C16" s="13"/>
      <c r="D16" s="19">
        <f t="shared" si="0"/>
        <v>7</v>
      </c>
      <c r="E16" s="378" t="str">
        <f>'Base Summary 2015-16'!E17</f>
        <v>Families &amp; Children</v>
      </c>
      <c r="F16" s="107" t="s">
        <v>138</v>
      </c>
      <c r="G16" s="419" t="s">
        <v>340</v>
      </c>
      <c r="H16" s="141">
        <v>0.43744529847694008</v>
      </c>
      <c r="I16" s="31"/>
    </row>
    <row r="17" spans="3:9" ht="19.5" customHeight="1" x14ac:dyDescent="0.2">
      <c r="C17" s="13"/>
      <c r="D17" s="19">
        <f t="shared" si="0"/>
        <v>8</v>
      </c>
      <c r="E17" s="378" t="str">
        <f>'Base Summary 2015-16'!E18</f>
        <v>Community Health</v>
      </c>
      <c r="F17" s="107" t="s">
        <v>154</v>
      </c>
      <c r="G17" s="419"/>
      <c r="H17" s="141">
        <v>0</v>
      </c>
      <c r="I17" s="31"/>
    </row>
    <row r="18" spans="3:9" ht="45" customHeight="1" x14ac:dyDescent="0.2">
      <c r="C18" s="13"/>
      <c r="D18" s="19">
        <f t="shared" si="0"/>
        <v>9</v>
      </c>
      <c r="E18" s="378" t="str">
        <f>'Base Summary 2015-16'!E19</f>
        <v>Community Welfare Services</v>
      </c>
      <c r="F18" s="107" t="s">
        <v>154</v>
      </c>
      <c r="G18" s="419" t="s">
        <v>341</v>
      </c>
      <c r="H18" s="141">
        <v>3.200545433408625</v>
      </c>
      <c r="I18" s="31"/>
    </row>
    <row r="19" spans="3:9" ht="63" customHeight="1" x14ac:dyDescent="0.2">
      <c r="C19" s="13"/>
      <c r="D19" s="90">
        <f t="shared" si="0"/>
        <v>10</v>
      </c>
      <c r="E19" s="378" t="str">
        <f>'Base Summary 2015-16'!E20</f>
        <v>Education</v>
      </c>
      <c r="F19" s="107" t="s">
        <v>154</v>
      </c>
      <c r="G19" s="419" t="s">
        <v>342</v>
      </c>
      <c r="H19" s="141">
        <v>0.43744529847694008</v>
      </c>
      <c r="I19" s="31"/>
    </row>
    <row r="20" spans="3:9" ht="32.25" customHeight="1" x14ac:dyDescent="0.2">
      <c r="C20" s="13"/>
      <c r="D20" s="19">
        <f t="shared" si="0"/>
        <v>11</v>
      </c>
      <c r="E20" s="378" t="str">
        <f>'Base Summary 2015-16'!E21</f>
        <v>Community Housing</v>
      </c>
      <c r="F20" s="107" t="s">
        <v>154</v>
      </c>
      <c r="G20" s="419" t="s">
        <v>343</v>
      </c>
      <c r="H20" s="141">
        <v>0.22928660888551031</v>
      </c>
      <c r="I20" s="31"/>
    </row>
    <row r="21" spans="3:9" ht="25.5" x14ac:dyDescent="0.2">
      <c r="C21" s="13"/>
      <c r="D21" s="19">
        <f t="shared" si="0"/>
        <v>12</v>
      </c>
      <c r="E21" s="378" t="str">
        <f>'Base Summary 2015-16'!E22</f>
        <v>Administration</v>
      </c>
      <c r="F21" s="107" t="s">
        <v>154</v>
      </c>
      <c r="G21" s="419" t="s">
        <v>332</v>
      </c>
      <c r="H21" s="141">
        <v>2.4425329374691396</v>
      </c>
      <c r="I21" s="31"/>
    </row>
    <row r="22" spans="3:9" ht="19.5" customHeight="1" x14ac:dyDescent="0.2">
      <c r="C22" s="13"/>
      <c r="D22" s="90">
        <f t="shared" si="0"/>
        <v>13</v>
      </c>
      <c r="E22" s="378" t="str">
        <f>'Base Summary 2015-16'!E23</f>
        <v>Residential Care Services</v>
      </c>
      <c r="F22" s="107" t="s">
        <v>154</v>
      </c>
      <c r="G22" s="419"/>
      <c r="H22" s="141">
        <v>0</v>
      </c>
      <c r="I22" s="31"/>
    </row>
    <row r="23" spans="3:9" ht="96.75" customHeight="1" x14ac:dyDescent="0.2">
      <c r="C23" s="13"/>
      <c r="D23" s="19">
        <f t="shared" si="0"/>
        <v>14</v>
      </c>
      <c r="E23" s="378" t="str">
        <f>'Base Summary 2015-16'!E24</f>
        <v>Community Care Services</v>
      </c>
      <c r="F23" s="107" t="s">
        <v>154</v>
      </c>
      <c r="G23" s="419" t="s">
        <v>344</v>
      </c>
      <c r="H23" s="141">
        <v>9.2561520008307205</v>
      </c>
      <c r="I23" s="31"/>
    </row>
    <row r="24" spans="3:9" ht="25.5" x14ac:dyDescent="0.2">
      <c r="C24" s="13"/>
      <c r="D24" s="19">
        <f t="shared" si="0"/>
        <v>15</v>
      </c>
      <c r="E24" s="378" t="str">
        <f>'Base Summary 2015-16'!E25</f>
        <v>Facilities</v>
      </c>
      <c r="F24" s="107" t="s">
        <v>154</v>
      </c>
      <c r="G24" s="419" t="s">
        <v>333</v>
      </c>
      <c r="H24" s="141">
        <v>0.21872851484626962</v>
      </c>
      <c r="I24" s="31"/>
    </row>
    <row r="25" spans="3:9" ht="19.5" customHeight="1" x14ac:dyDescent="0.2">
      <c r="C25" s="13"/>
      <c r="D25" s="19">
        <f t="shared" si="0"/>
        <v>16</v>
      </c>
      <c r="E25" s="378" t="str">
        <f>'Base Summary 2015-16'!E26</f>
        <v>Administration</v>
      </c>
      <c r="F25" s="107" t="s">
        <v>154</v>
      </c>
      <c r="G25" s="419" t="s">
        <v>398</v>
      </c>
      <c r="H25" s="141">
        <v>0</v>
      </c>
      <c r="I25" s="31"/>
    </row>
    <row r="26" spans="3:9" ht="57" customHeight="1" x14ac:dyDescent="0.2">
      <c r="C26" s="13"/>
      <c r="D26" s="90">
        <f t="shared" si="0"/>
        <v>17</v>
      </c>
      <c r="E26" s="378" t="str">
        <f>'Base Summary 2015-16'!E27</f>
        <v>Sports Grounds &amp; Facilities</v>
      </c>
      <c r="F26" s="107" t="s">
        <v>138</v>
      </c>
      <c r="G26" s="419" t="s">
        <v>345</v>
      </c>
      <c r="H26" s="141">
        <v>1.1147352998786311</v>
      </c>
      <c r="I26" s="31"/>
    </row>
    <row r="27" spans="3:9" ht="66" customHeight="1" x14ac:dyDescent="0.2">
      <c r="C27" s="13"/>
      <c r="D27" s="19">
        <f t="shared" si="0"/>
        <v>18</v>
      </c>
      <c r="E27" s="378" t="str">
        <f>'Base Summary 2015-16'!E28</f>
        <v>Parks &amp; Reserves</v>
      </c>
      <c r="F27" s="107" t="s">
        <v>154</v>
      </c>
      <c r="G27" s="419" t="s">
        <v>346</v>
      </c>
      <c r="H27" s="141">
        <v>3.0421153667420189</v>
      </c>
      <c r="I27" s="31"/>
    </row>
    <row r="28" spans="3:9" ht="33" customHeight="1" x14ac:dyDescent="0.2">
      <c r="C28" s="13"/>
      <c r="D28" s="19">
        <f t="shared" si="0"/>
        <v>19</v>
      </c>
      <c r="E28" s="378" t="str">
        <f>'Base Summary 2015-16'!E29</f>
        <v>Waterways, Lakes &amp; Beaches</v>
      </c>
      <c r="F28" s="107" t="s">
        <v>154</v>
      </c>
      <c r="G28" s="419" t="s">
        <v>1</v>
      </c>
      <c r="H28" s="141">
        <v>0.21872851484626962</v>
      </c>
      <c r="I28" s="31"/>
    </row>
    <row r="29" spans="3:9" ht="19.5" customHeight="1" x14ac:dyDescent="0.2">
      <c r="C29" s="13"/>
      <c r="D29" s="19">
        <f t="shared" si="0"/>
        <v>20</v>
      </c>
      <c r="E29" s="378" t="str">
        <f>'Base Summary 2015-16'!E30</f>
        <v>Art Galleries</v>
      </c>
      <c r="F29" s="107" t="s">
        <v>154</v>
      </c>
      <c r="G29" s="419"/>
      <c r="H29" s="141">
        <v>0</v>
      </c>
      <c r="I29" s="31"/>
    </row>
    <row r="30" spans="3:9" ht="48" customHeight="1" x14ac:dyDescent="0.2">
      <c r="C30" s="13"/>
      <c r="D30" s="90">
        <f t="shared" si="0"/>
        <v>21</v>
      </c>
      <c r="E30" s="378" t="str">
        <f>'Base Summary 2015-16'!E31</f>
        <v>Museums and Cultural Heritage</v>
      </c>
      <c r="F30" s="107" t="s">
        <v>154</v>
      </c>
      <c r="G30" s="419" t="s">
        <v>2</v>
      </c>
      <c r="H30" s="141">
        <v>0.43744529847694008</v>
      </c>
      <c r="I30" s="31"/>
    </row>
    <row r="31" spans="3:9" ht="19.5" customHeight="1" x14ac:dyDescent="0.2">
      <c r="C31" s="13"/>
      <c r="D31" s="19">
        <f t="shared" si="0"/>
        <v>22</v>
      </c>
      <c r="E31" s="378" t="str">
        <f>'Base Summary 2015-16'!E32</f>
        <v>Performing Arts Centres</v>
      </c>
      <c r="F31" s="107" t="s">
        <v>154</v>
      </c>
      <c r="G31" s="419"/>
      <c r="H31" s="141">
        <v>0</v>
      </c>
      <c r="I31" s="31"/>
    </row>
    <row r="32" spans="3:9" ht="25.5" x14ac:dyDescent="0.2">
      <c r="C32" s="13"/>
      <c r="D32" s="19">
        <f t="shared" si="0"/>
        <v>23</v>
      </c>
      <c r="E32" s="378" t="str">
        <f>'Base Summary 2015-16'!E33</f>
        <v>Libraries</v>
      </c>
      <c r="F32" s="107" t="s">
        <v>138</v>
      </c>
      <c r="G32" s="419" t="s">
        <v>3</v>
      </c>
      <c r="H32" s="141">
        <v>1.7145054286010972</v>
      </c>
      <c r="I32" s="31"/>
    </row>
    <row r="33" spans="3:9" ht="51" x14ac:dyDescent="0.2">
      <c r="C33" s="13"/>
      <c r="D33" s="90">
        <f t="shared" si="0"/>
        <v>24</v>
      </c>
      <c r="E33" s="378" t="str">
        <f>'Base Summary 2015-16'!E34</f>
        <v>Public Centres &amp; Halls</v>
      </c>
      <c r="F33" s="107" t="s">
        <v>154</v>
      </c>
      <c r="G33" s="419" t="s">
        <v>4</v>
      </c>
      <c r="H33" s="141">
        <v>0.44624371017630732</v>
      </c>
      <c r="I33" s="31"/>
    </row>
    <row r="34" spans="3:9" ht="42" customHeight="1" x14ac:dyDescent="0.2">
      <c r="C34" s="13"/>
      <c r="D34" s="19">
        <f t="shared" si="0"/>
        <v>25</v>
      </c>
      <c r="E34" s="378" t="str">
        <f>'Base Summary 2015-16'!E35</f>
        <v>Programs</v>
      </c>
      <c r="F34" s="107" t="s">
        <v>154</v>
      </c>
      <c r="G34" s="419" t="s">
        <v>5</v>
      </c>
      <c r="H34" s="141">
        <v>0.22189594305804181</v>
      </c>
      <c r="I34" s="31"/>
    </row>
    <row r="35" spans="3:9" ht="33.75" customHeight="1" x14ac:dyDescent="0.2">
      <c r="C35" s="13"/>
      <c r="D35" s="19">
        <f t="shared" si="0"/>
        <v>26</v>
      </c>
      <c r="E35" s="378" t="str">
        <f>'Base Summary 2015-16'!E36</f>
        <v>Administration</v>
      </c>
      <c r="F35" s="107" t="s">
        <v>154</v>
      </c>
      <c r="G35" s="419" t="s">
        <v>6</v>
      </c>
      <c r="H35" s="141">
        <v>0</v>
      </c>
      <c r="I35" s="31"/>
    </row>
    <row r="36" spans="3:9" ht="68.25" customHeight="1" x14ac:dyDescent="0.2">
      <c r="C36" s="13"/>
      <c r="D36" s="19">
        <f t="shared" si="0"/>
        <v>27</v>
      </c>
      <c r="E36" s="378" t="str">
        <f>'Base Summary 2015-16'!E37</f>
        <v>Residential - General Waste</v>
      </c>
      <c r="F36" s="107" t="s">
        <v>155</v>
      </c>
      <c r="G36" s="419" t="s">
        <v>7</v>
      </c>
      <c r="H36" s="141">
        <v>0.68256904842131139</v>
      </c>
      <c r="I36" s="31"/>
    </row>
    <row r="37" spans="3:9" ht="103.5" customHeight="1" x14ac:dyDescent="0.2">
      <c r="C37" s="13"/>
      <c r="D37" s="90">
        <f t="shared" si="0"/>
        <v>28</v>
      </c>
      <c r="E37" s="378" t="str">
        <f>'Base Summary 2015-16'!E38</f>
        <v>Residential - Recycled Waste</v>
      </c>
      <c r="F37" s="107" t="s">
        <v>155</v>
      </c>
      <c r="G37" s="419" t="s">
        <v>8</v>
      </c>
      <c r="H37" s="141">
        <v>0.43744529847694008</v>
      </c>
      <c r="I37" s="31"/>
    </row>
    <row r="38" spans="3:9" ht="19.5" customHeight="1" x14ac:dyDescent="0.2">
      <c r="C38" s="13"/>
      <c r="D38" s="19">
        <f t="shared" si="0"/>
        <v>29</v>
      </c>
      <c r="E38" s="378" t="str">
        <f>'Base Summary 2015-16'!E39</f>
        <v>Commercial Waste Disposal</v>
      </c>
      <c r="F38" s="107" t="s">
        <v>155</v>
      </c>
      <c r="G38" s="419" t="s">
        <v>9</v>
      </c>
      <c r="H38" s="141">
        <v>0.21872851484626962</v>
      </c>
      <c r="I38" s="31"/>
    </row>
    <row r="39" spans="3:9" ht="19.5" customHeight="1" x14ac:dyDescent="0.2">
      <c r="C39" s="13"/>
      <c r="D39" s="19">
        <f t="shared" si="0"/>
        <v>30</v>
      </c>
      <c r="E39" s="378" t="str">
        <f>'Base Summary 2015-16'!E40</f>
        <v>Administration</v>
      </c>
      <c r="F39" s="107" t="s">
        <v>154</v>
      </c>
      <c r="G39" s="419"/>
      <c r="H39" s="141">
        <v>0</v>
      </c>
      <c r="I39" s="31"/>
    </row>
    <row r="40" spans="3:9" ht="63" customHeight="1" x14ac:dyDescent="0.2">
      <c r="C40" s="13"/>
      <c r="D40" s="19">
        <f t="shared" si="0"/>
        <v>31</v>
      </c>
      <c r="E40" s="378" t="str">
        <f>'Base Summary 2015-16'!E41</f>
        <v>Footpaths</v>
      </c>
      <c r="F40" s="107" t="s">
        <v>154</v>
      </c>
      <c r="G40" s="419" t="s">
        <v>10</v>
      </c>
      <c r="H40" s="141">
        <v>0.81454522391182005</v>
      </c>
      <c r="I40" s="31"/>
    </row>
    <row r="41" spans="3:9" ht="42.75" customHeight="1" x14ac:dyDescent="0.2">
      <c r="C41" s="13"/>
      <c r="D41" s="90">
        <f t="shared" si="0"/>
        <v>32</v>
      </c>
      <c r="E41" s="378" t="str">
        <f>'Base Summary 2015-16'!E42</f>
        <v>Kerbs &amp; Channels</v>
      </c>
      <c r="F41" s="107" t="s">
        <v>154</v>
      </c>
      <c r="G41" s="419" t="s">
        <v>11</v>
      </c>
      <c r="H41" s="141">
        <v>0.4902357686731435</v>
      </c>
      <c r="I41" s="31"/>
    </row>
    <row r="42" spans="3:9" ht="42" customHeight="1" x14ac:dyDescent="0.2">
      <c r="C42" s="13"/>
      <c r="D42" s="19">
        <f t="shared" si="0"/>
        <v>33</v>
      </c>
      <c r="E42" s="378" t="str">
        <f>'Base Summary 2015-16'!E43</f>
        <v>Traffic Control</v>
      </c>
      <c r="F42" s="107" t="s">
        <v>154</v>
      </c>
      <c r="G42" s="419" t="s">
        <v>12</v>
      </c>
      <c r="H42" s="141">
        <v>2.2097856199818779</v>
      </c>
      <c r="I42" s="31"/>
    </row>
    <row r="43" spans="3:9" ht="19.5" customHeight="1" x14ac:dyDescent="0.2">
      <c r="C43" s="13"/>
      <c r="D43" s="19">
        <f t="shared" si="0"/>
        <v>34</v>
      </c>
      <c r="E43" s="378" t="str">
        <f>'Base Summary 2015-16'!E44</f>
        <v>Parking Fines</v>
      </c>
      <c r="F43" s="107" t="s">
        <v>154</v>
      </c>
      <c r="G43" s="419"/>
      <c r="H43" s="141">
        <v>0</v>
      </c>
      <c r="I43" s="31"/>
    </row>
    <row r="44" spans="3:9" ht="92.25" customHeight="1" x14ac:dyDescent="0.2">
      <c r="C44" s="13"/>
      <c r="D44" s="90">
        <f t="shared" si="0"/>
        <v>35</v>
      </c>
      <c r="E44" s="378" t="str">
        <f>'Base Summary 2015-16'!E45</f>
        <v>Parking Facilities</v>
      </c>
      <c r="F44" s="107" t="s">
        <v>154</v>
      </c>
      <c r="G44" s="419" t="s">
        <v>13</v>
      </c>
      <c r="H44" s="141">
        <v>0.21872851484626962</v>
      </c>
      <c r="I44" s="31"/>
    </row>
    <row r="45" spans="3:9" ht="67.5" customHeight="1" x14ac:dyDescent="0.2">
      <c r="C45" s="13"/>
      <c r="D45" s="19">
        <f t="shared" si="0"/>
        <v>36</v>
      </c>
      <c r="E45" s="378" t="str">
        <f>'Base Summary 2015-16'!E46</f>
        <v>Street Enhancements</v>
      </c>
      <c r="F45" s="107" t="s">
        <v>154</v>
      </c>
      <c r="G45" s="419" t="s">
        <v>14</v>
      </c>
      <c r="H45" s="141">
        <v>0.65617381332320968</v>
      </c>
      <c r="I45" s="31"/>
    </row>
    <row r="46" spans="3:9" ht="19.5" customHeight="1" x14ac:dyDescent="0.2">
      <c r="C46" s="13"/>
      <c r="D46" s="19">
        <f t="shared" si="0"/>
        <v>37</v>
      </c>
      <c r="E46" s="378" t="str">
        <f>'Base Summary 2015-16'!E47</f>
        <v>Street Lighting</v>
      </c>
      <c r="F46" s="107" t="s">
        <v>154</v>
      </c>
      <c r="G46" s="419" t="s">
        <v>15</v>
      </c>
      <c r="H46" s="141">
        <v>0.21872851484626962</v>
      </c>
      <c r="I46" s="31"/>
    </row>
    <row r="47" spans="3:9" ht="42.75" customHeight="1" x14ac:dyDescent="0.2">
      <c r="C47" s="13"/>
      <c r="D47" s="19">
        <f t="shared" si="0"/>
        <v>38</v>
      </c>
      <c r="E47" s="378" t="str">
        <f>'Base Summary 2015-16'!E48</f>
        <v>Street Cleaning</v>
      </c>
      <c r="F47" s="107" t="s">
        <v>154</v>
      </c>
      <c r="G47" s="419" t="s">
        <v>16</v>
      </c>
      <c r="H47" s="141">
        <v>0.79466081347125006</v>
      </c>
      <c r="I47" s="31"/>
    </row>
    <row r="48" spans="3:9" ht="58.5" customHeight="1" x14ac:dyDescent="0.2">
      <c r="C48" s="13"/>
      <c r="D48" s="90">
        <f t="shared" si="0"/>
        <v>39</v>
      </c>
      <c r="E48" s="378" t="str">
        <f>'Base Summary 2015-16'!E49</f>
        <v>Administration</v>
      </c>
      <c r="F48" s="107" t="s">
        <v>154</v>
      </c>
      <c r="G48" s="419" t="s">
        <v>17</v>
      </c>
      <c r="H48" s="141">
        <v>0.31260170207071852</v>
      </c>
      <c r="I48" s="31"/>
    </row>
    <row r="49" spans="3:9" ht="125.25" customHeight="1" x14ac:dyDescent="0.2">
      <c r="C49" s="13"/>
      <c r="D49" s="19">
        <f t="shared" si="0"/>
        <v>40</v>
      </c>
      <c r="E49" s="378" t="str">
        <f>'Base Summary 2015-16'!E50</f>
        <v>Protection of Biodiversity &amp; Habitat</v>
      </c>
      <c r="F49" s="107" t="s">
        <v>154</v>
      </c>
      <c r="G49" s="419" t="s">
        <v>18</v>
      </c>
      <c r="H49" s="141">
        <v>3.5535377107872388</v>
      </c>
      <c r="I49" s="31"/>
    </row>
    <row r="50" spans="3:9" ht="68.25" customHeight="1" x14ac:dyDescent="0.2">
      <c r="C50" s="13"/>
      <c r="D50" s="19">
        <f t="shared" si="0"/>
        <v>41</v>
      </c>
      <c r="E50" s="378" t="str">
        <f>'Base Summary 2015-16'!E51</f>
        <v>Fire Protection</v>
      </c>
      <c r="F50" s="107" t="s">
        <v>154</v>
      </c>
      <c r="G50" s="419" t="s">
        <v>19</v>
      </c>
      <c r="H50" s="141">
        <v>1.2940821239585327</v>
      </c>
      <c r="I50" s="31"/>
    </row>
    <row r="51" spans="3:9" ht="84.75" customHeight="1" x14ac:dyDescent="0.2">
      <c r="C51" s="13"/>
      <c r="D51" s="19">
        <f t="shared" si="0"/>
        <v>42</v>
      </c>
      <c r="E51" s="378" t="str">
        <f>'Base Summary 2015-16'!E52</f>
        <v>Drainage</v>
      </c>
      <c r="F51" s="107" t="s">
        <v>154</v>
      </c>
      <c r="G51" s="419" t="s">
        <v>20</v>
      </c>
      <c r="H51" s="141">
        <v>1.5020531141003761</v>
      </c>
      <c r="I51" s="31"/>
    </row>
    <row r="52" spans="3:9" ht="33.75" customHeight="1" x14ac:dyDescent="0.2">
      <c r="C52" s="13"/>
      <c r="D52" s="90">
        <f t="shared" si="0"/>
        <v>43</v>
      </c>
      <c r="E52" s="378" t="str">
        <f>'Base Summary 2015-16'!E53</f>
        <v>Agricultural Services</v>
      </c>
      <c r="F52" s="107" t="s">
        <v>154</v>
      </c>
      <c r="G52" s="419" t="s">
        <v>21</v>
      </c>
      <c r="H52" s="141">
        <v>0.21872851484626962</v>
      </c>
      <c r="I52" s="31"/>
    </row>
    <row r="53" spans="3:9" ht="19.5" customHeight="1" x14ac:dyDescent="0.2">
      <c r="C53" s="13"/>
      <c r="D53" s="19">
        <f t="shared" si="0"/>
        <v>44</v>
      </c>
      <c r="E53" s="378" t="str">
        <f>'Base Summary 2015-16'!E54</f>
        <v>Sewerage</v>
      </c>
      <c r="F53" s="107" t="s">
        <v>154</v>
      </c>
      <c r="G53" s="419" t="s">
        <v>22</v>
      </c>
      <c r="H53" s="141">
        <v>0</v>
      </c>
      <c r="I53" s="31"/>
    </row>
    <row r="54" spans="3:9" ht="44.25" customHeight="1" x14ac:dyDescent="0.2">
      <c r="C54" s="13"/>
      <c r="D54" s="19">
        <f t="shared" si="0"/>
        <v>45</v>
      </c>
      <c r="E54" s="378" t="str">
        <f>'Base Summary 2015-16'!E55</f>
        <v>Waste Water Management</v>
      </c>
      <c r="F54" s="107" t="s">
        <v>154</v>
      </c>
      <c r="G54" s="419" t="s">
        <v>23</v>
      </c>
      <c r="H54" s="141">
        <v>0</v>
      </c>
      <c r="I54" s="31"/>
    </row>
    <row r="55" spans="3:9" ht="19.5" customHeight="1" x14ac:dyDescent="0.2">
      <c r="C55" s="13"/>
      <c r="D55" s="90">
        <f t="shared" si="0"/>
        <v>46</v>
      </c>
      <c r="E55" s="378" t="str">
        <f>'Base Summary 2015-16'!E56</f>
        <v>Decontamination of Soil</v>
      </c>
      <c r="F55" s="107" t="s">
        <v>154</v>
      </c>
      <c r="G55" s="419"/>
      <c r="H55" s="141">
        <v>0</v>
      </c>
      <c r="I55" s="31"/>
    </row>
    <row r="56" spans="3:9" ht="29.25" customHeight="1" x14ac:dyDescent="0.2">
      <c r="C56" s="13"/>
      <c r="D56" s="19">
        <f t="shared" si="0"/>
        <v>47</v>
      </c>
      <c r="E56" s="378" t="str">
        <f>'Base Summary 2015-16'!E57</f>
        <v>Administration</v>
      </c>
      <c r="F56" s="107" t="s">
        <v>154</v>
      </c>
      <c r="G56" s="419" t="s">
        <v>24</v>
      </c>
      <c r="H56" s="141">
        <v>0.31885443998506879</v>
      </c>
      <c r="I56" s="31"/>
    </row>
    <row r="57" spans="3:9" ht="57.75" customHeight="1" x14ac:dyDescent="0.2">
      <c r="C57" s="13"/>
      <c r="D57" s="19">
        <f t="shared" si="0"/>
        <v>48</v>
      </c>
      <c r="E57" s="378" t="str">
        <f>'Base Summary 2015-16'!E58</f>
        <v>Community Development &amp; Planning</v>
      </c>
      <c r="F57" s="107" t="s">
        <v>154</v>
      </c>
      <c r="G57" s="419" t="s">
        <v>25</v>
      </c>
      <c r="H57" s="141">
        <v>3.1653400553955566</v>
      </c>
      <c r="I57" s="31"/>
    </row>
    <row r="58" spans="3:9" ht="35.25" customHeight="1" x14ac:dyDescent="0.2">
      <c r="C58" s="13"/>
      <c r="D58" s="19">
        <f t="shared" si="0"/>
        <v>49</v>
      </c>
      <c r="E58" s="378" t="str">
        <f>'Base Summary 2015-16'!E59</f>
        <v>Building Control</v>
      </c>
      <c r="F58" s="107" t="s">
        <v>154</v>
      </c>
      <c r="G58" s="419" t="s">
        <v>26</v>
      </c>
      <c r="H58" s="141">
        <v>2.4240680041160676</v>
      </c>
      <c r="I58" s="31"/>
    </row>
    <row r="59" spans="3:9" ht="29.25" customHeight="1" x14ac:dyDescent="0.2">
      <c r="C59" s="13"/>
      <c r="D59" s="90">
        <f t="shared" si="0"/>
        <v>50</v>
      </c>
      <c r="E59" s="378" t="str">
        <f>'Base Summary 2015-16'!E60</f>
        <v>Tourism &amp; Area Promotion</v>
      </c>
      <c r="F59" s="107" t="s">
        <v>154</v>
      </c>
      <c r="G59" s="419" t="s">
        <v>27</v>
      </c>
      <c r="H59" s="141">
        <v>6.401219910188841</v>
      </c>
      <c r="I59" s="31"/>
    </row>
    <row r="60" spans="3:9" ht="30" customHeight="1" x14ac:dyDescent="0.2">
      <c r="C60" s="13"/>
      <c r="D60" s="19">
        <f t="shared" si="0"/>
        <v>51</v>
      </c>
      <c r="E60" s="378" t="str">
        <f>'Base Summary 2015-16'!E61</f>
        <v>Community Amenities</v>
      </c>
      <c r="F60" s="107" t="s">
        <v>154</v>
      </c>
      <c r="G60" s="419" t="s">
        <v>28</v>
      </c>
      <c r="H60" s="141">
        <v>0.79782824168302224</v>
      </c>
      <c r="I60" s="31"/>
    </row>
    <row r="61" spans="3:9" ht="19.5" customHeight="1" x14ac:dyDescent="0.2">
      <c r="C61" s="13"/>
      <c r="D61" s="19">
        <f t="shared" si="0"/>
        <v>52</v>
      </c>
      <c r="E61" s="378" t="str">
        <f>'Base Summary 2015-16'!E62</f>
        <v>Air Transport</v>
      </c>
      <c r="F61" s="107" t="s">
        <v>154</v>
      </c>
      <c r="G61" s="419"/>
      <c r="H61" s="141">
        <v>0</v>
      </c>
      <c r="I61" s="31"/>
    </row>
    <row r="62" spans="3:9" ht="19.5" customHeight="1" x14ac:dyDescent="0.2">
      <c r="C62" s="13"/>
      <c r="D62" s="19">
        <f t="shared" si="0"/>
        <v>53</v>
      </c>
      <c r="E62" s="378" t="str">
        <f>'Base Summary 2015-16'!E63</f>
        <v>Markets &amp; Saleyards</v>
      </c>
      <c r="F62" s="107" t="s">
        <v>154</v>
      </c>
      <c r="G62" s="419"/>
      <c r="H62" s="141">
        <v>0</v>
      </c>
      <c r="I62" s="31"/>
    </row>
    <row r="63" spans="3:9" ht="63" customHeight="1" x14ac:dyDescent="0.2">
      <c r="C63" s="13"/>
      <c r="D63" s="90">
        <f t="shared" si="0"/>
        <v>54</v>
      </c>
      <c r="E63" s="378" t="str">
        <f>'Base Summary 2015-16'!E64</f>
        <v>Economic Affairs</v>
      </c>
      <c r="F63" s="107" t="s">
        <v>154</v>
      </c>
      <c r="G63" s="419" t="s">
        <v>29</v>
      </c>
      <c r="H63" s="141">
        <v>0</v>
      </c>
      <c r="I63" s="31"/>
    </row>
    <row r="64" spans="3:9" ht="19.5" customHeight="1" x14ac:dyDescent="0.2">
      <c r="C64" s="13"/>
      <c r="D64" s="19">
        <f t="shared" si="0"/>
        <v>55</v>
      </c>
      <c r="E64" s="378" t="str">
        <f>'Base Summary 2015-16'!E65</f>
        <v>Business Undertakings (Property)</v>
      </c>
      <c r="F64" s="107" t="s">
        <v>154</v>
      </c>
      <c r="G64" s="419"/>
      <c r="H64" s="141">
        <v>0</v>
      </c>
      <c r="I64" s="31"/>
    </row>
    <row r="65" spans="3:9" ht="31.5" customHeight="1" x14ac:dyDescent="0.2">
      <c r="C65" s="13"/>
      <c r="D65" s="19">
        <f t="shared" si="0"/>
        <v>56</v>
      </c>
      <c r="E65" s="378" t="str">
        <f>'Base Summary 2015-16'!E66</f>
        <v>Administration</v>
      </c>
      <c r="F65" s="107" t="s">
        <v>154</v>
      </c>
      <c r="G65" s="419" t="s">
        <v>332</v>
      </c>
      <c r="H65" s="141">
        <v>0.69507452425001204</v>
      </c>
      <c r="I65" s="31"/>
    </row>
    <row r="66" spans="3:9" ht="204" customHeight="1" x14ac:dyDescent="0.2">
      <c r="C66" s="13"/>
      <c r="D66" s="90">
        <f t="shared" si="0"/>
        <v>57</v>
      </c>
      <c r="E66" s="378" t="str">
        <f>'Base Summary 2015-16'!E67</f>
        <v>Local Roads &amp; Bridges works</v>
      </c>
      <c r="F66" s="107" t="s">
        <v>154</v>
      </c>
      <c r="G66" s="419" t="s">
        <v>0</v>
      </c>
      <c r="H66" s="141">
        <v>13.600467492725889</v>
      </c>
      <c r="I66" s="31"/>
    </row>
    <row r="67" spans="3:9" ht="19.5" customHeight="1" x14ac:dyDescent="0.2">
      <c r="C67" s="13"/>
      <c r="D67" s="19">
        <f t="shared" si="0"/>
        <v>58</v>
      </c>
      <c r="E67" s="378" t="str">
        <f>'Base Summary 2015-16'!E68</f>
        <v>Administration</v>
      </c>
      <c r="F67" s="107" t="s">
        <v>154</v>
      </c>
      <c r="G67" s="419"/>
      <c r="H67" s="141">
        <v>0</v>
      </c>
      <c r="I67" s="31"/>
    </row>
    <row r="68" spans="3:9" ht="19.5" customHeight="1" x14ac:dyDescent="0.2">
      <c r="C68" s="13"/>
      <c r="D68" s="19">
        <f t="shared" si="0"/>
        <v>59</v>
      </c>
      <c r="E68" s="378" t="str">
        <f>'Base Summary 2015-16'!E69</f>
        <v>Main Roads &amp; Bridges (State Roads)</v>
      </c>
      <c r="F68" s="107" t="s">
        <v>154</v>
      </c>
      <c r="G68" s="419"/>
      <c r="H68" s="141">
        <v>0</v>
      </c>
      <c r="I68" s="31"/>
    </row>
    <row r="69" spans="3:9" ht="19.5" customHeight="1" x14ac:dyDescent="0.2">
      <c r="C69" s="13"/>
      <c r="D69" s="19">
        <f t="shared" si="0"/>
        <v>60</v>
      </c>
      <c r="E69" s="378" t="str">
        <f>'Base Summary 2015-16'!E70</f>
        <v>National Highway System (Federal Roads)</v>
      </c>
      <c r="F69" s="107" t="s">
        <v>154</v>
      </c>
      <c r="G69" s="419"/>
      <c r="H69" s="141">
        <v>0</v>
      </c>
      <c r="I69" s="31"/>
    </row>
    <row r="70" spans="3:9" ht="19.5" customHeight="1" x14ac:dyDescent="0.2">
      <c r="C70" s="13"/>
      <c r="D70" s="90">
        <f t="shared" si="0"/>
        <v>61</v>
      </c>
      <c r="E70" s="378" t="str">
        <f>'Base Summary 2015-16'!E71</f>
        <v>Rates &amp; Charges (should equal VGC2 - 04999)</v>
      </c>
      <c r="F70" s="107" t="s">
        <v>154</v>
      </c>
      <c r="G70" s="419" t="s">
        <v>293</v>
      </c>
      <c r="H70" s="141">
        <v>0</v>
      </c>
      <c r="I70" s="31"/>
    </row>
    <row r="71" spans="3:9" ht="19.5" customHeight="1" x14ac:dyDescent="0.2">
      <c r="C71" s="13"/>
      <c r="D71" s="19">
        <f t="shared" si="0"/>
        <v>62</v>
      </c>
      <c r="E71" s="378" t="str">
        <f>'Base Summary 2015-16'!E72</f>
        <v xml:space="preserve">    - General Purpose Grants</v>
      </c>
      <c r="F71" s="107" t="s">
        <v>154</v>
      </c>
      <c r="G71" s="419" t="s">
        <v>334</v>
      </c>
      <c r="H71" s="141">
        <v>0</v>
      </c>
      <c r="I71" s="31"/>
    </row>
    <row r="72" spans="3:9" ht="19.5" customHeight="1" x14ac:dyDescent="0.2">
      <c r="C72" s="13"/>
      <c r="D72" s="19">
        <f t="shared" si="0"/>
        <v>63</v>
      </c>
      <c r="E72" s="378" t="str">
        <f>'Base Summary 2015-16'!E73</f>
        <v xml:space="preserve">    - Local Roads Funding</v>
      </c>
      <c r="F72" s="107" t="s">
        <v>154</v>
      </c>
      <c r="G72" s="419" t="s">
        <v>334</v>
      </c>
      <c r="H72" s="141">
        <v>0</v>
      </c>
      <c r="I72" s="31"/>
    </row>
    <row r="73" spans="3:9" x14ac:dyDescent="0.2">
      <c r="C73" s="13"/>
      <c r="D73" s="14"/>
      <c r="E73" s="86"/>
      <c r="F73" s="56"/>
      <c r="G73" s="138"/>
      <c r="H73" s="56"/>
      <c r="I73" s="31"/>
    </row>
    <row r="74" spans="3:9" ht="13.5" thickBot="1" x14ac:dyDescent="0.25">
      <c r="C74" s="32"/>
      <c r="D74" s="33"/>
      <c r="E74" s="243"/>
      <c r="F74" s="244"/>
      <c r="G74" s="95"/>
      <c r="H74" s="244"/>
      <c r="I74" s="116"/>
    </row>
    <row r="143" spans="6:6" x14ac:dyDescent="0.2">
      <c r="F143" s="7" t="s">
        <v>120</v>
      </c>
    </row>
    <row r="144" spans="6:6" x14ac:dyDescent="0.2">
      <c r="F144" s="7" t="s">
        <v>154</v>
      </c>
    </row>
    <row r="145" spans="6:6" x14ac:dyDescent="0.2">
      <c r="F145" s="7" t="s">
        <v>155</v>
      </c>
    </row>
    <row r="146" spans="6:6" x14ac:dyDescent="0.2">
      <c r="F146" s="7" t="s">
        <v>138</v>
      </c>
    </row>
  </sheetData>
  <mergeCells count="2">
    <mergeCell ref="B4:E4"/>
    <mergeCell ref="E6:H6"/>
  </mergeCells>
  <phoneticPr fontId="0" type="noConversion"/>
  <dataValidations count="1">
    <dataValidation type="list" allowBlank="1" showInputMessage="1" showErrorMessage="1" sqref="F10:F72">
      <formula1>$F$169:$F$172</formula1>
    </dataValidation>
  </dataValidations>
  <pageMargins left="0.23622047244094491" right="0.23622047244094491" top="0.74803149606299213" bottom="0.74803149606299213" header="0.31496062992125984" footer="0.31496062992125984"/>
  <pageSetup paperSize="8" scale="3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I203"/>
  <sheetViews>
    <sheetView zoomScale="80" zoomScaleNormal="80" zoomScalePageLayoutView="80" workbookViewId="0">
      <pane ySplit="9" topLeftCell="A10" activePane="bottomLeft" state="frozen"/>
      <selection activeCell="C13" sqref="C13:N47"/>
      <selection pane="bottomLeft" activeCell="G63" sqref="G63"/>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6384" width="10.83203125" style="6"/>
  </cols>
  <sheetData>
    <row r="1" spans="1:9" ht="7.35" customHeight="1" x14ac:dyDescent="0.2"/>
    <row r="2" spans="1:9" ht="18" x14ac:dyDescent="0.2">
      <c r="A2" s="5">
        <v>80</v>
      </c>
      <c r="B2" s="2" t="s">
        <v>218</v>
      </c>
      <c r="H2" s="14"/>
    </row>
    <row r="3" spans="1:9" ht="16.350000000000001" customHeight="1" x14ac:dyDescent="0.2">
      <c r="B3" s="43" t="str">
        <f>'Revenue - WHC'!B3</f>
        <v>Pyrenees (S)</v>
      </c>
    </row>
    <row r="4" spans="1:9" ht="13.5" thickBot="1" x14ac:dyDescent="0.25">
      <c r="B4" s="509"/>
      <c r="C4" s="509"/>
      <c r="D4" s="509"/>
      <c r="E4" s="509"/>
    </row>
    <row r="5" spans="1:9" ht="6.75" customHeight="1" x14ac:dyDescent="0.2">
      <c r="C5" s="9"/>
      <c r="D5" s="10"/>
      <c r="E5" s="85"/>
      <c r="F5" s="55"/>
      <c r="G5" s="94"/>
      <c r="H5" s="55"/>
      <c r="I5" s="47"/>
    </row>
    <row r="6" spans="1:9" x14ac:dyDescent="0.2">
      <c r="C6" s="13"/>
      <c r="D6" s="14"/>
      <c r="E6" s="512" t="s">
        <v>102</v>
      </c>
      <c r="F6" s="513"/>
      <c r="G6" s="513"/>
      <c r="H6" s="514"/>
      <c r="I6" s="31"/>
    </row>
    <row r="7" spans="1:9" ht="6.75" customHeight="1" x14ac:dyDescent="0.2">
      <c r="C7" s="13"/>
      <c r="D7" s="14"/>
      <c r="E7" s="86"/>
      <c r="F7" s="56"/>
      <c r="G7" s="138"/>
      <c r="H7" s="56"/>
      <c r="I7" s="31"/>
    </row>
    <row r="8" spans="1:9" ht="25.5" x14ac:dyDescent="0.2">
      <c r="C8" s="13"/>
      <c r="D8" s="14"/>
      <c r="E8" s="65" t="s">
        <v>130</v>
      </c>
      <c r="F8" s="62" t="s">
        <v>153</v>
      </c>
      <c r="G8" s="92" t="s">
        <v>200</v>
      </c>
      <c r="H8" s="92" t="s">
        <v>140</v>
      </c>
      <c r="I8" s="31"/>
    </row>
    <row r="9" spans="1:9" ht="7.5" customHeight="1" x14ac:dyDescent="0.2">
      <c r="C9" s="13"/>
      <c r="D9" s="14"/>
      <c r="E9" s="86"/>
      <c r="F9" s="57"/>
      <c r="G9" s="138"/>
      <c r="H9" s="56"/>
      <c r="I9" s="31"/>
    </row>
    <row r="10" spans="1:9" ht="12" customHeight="1" x14ac:dyDescent="0.2">
      <c r="C10" s="13"/>
      <c r="D10" s="216">
        <v>1</v>
      </c>
      <c r="E10" s="207" t="str">
        <f>IF(OR(VLOOKUP(D10,'Services - WHC'!$D$10:$F$72,2,FALSE)="",VLOOKUP(D10,'Services - WHC'!$D$10:$F$72,2,FALSE)="[Enter service]"),"",VLOOKUP(D10,'Services - WHC'!$D$10:$F$72,2,FALSE))</f>
        <v>Council Operations</v>
      </c>
      <c r="F10" s="208" t="str">
        <f>IF(OR(VLOOKUP(D10,'Services - WHC'!$D$10:$F$72,3,FALSE)="",VLOOKUP(D10,'Services - WHC'!$D$10:$F$72,3,FALSE)="[Select]"),"",VLOOKUP(D10,'Services - WHC'!$D$10:$F$72,3,FALSE))</f>
        <v>Internal</v>
      </c>
      <c r="G10" s="212" t="s">
        <v>411</v>
      </c>
      <c r="H10" s="210"/>
      <c r="I10" s="31"/>
    </row>
    <row r="11" spans="1:9" s="88" customFormat="1" ht="12" customHeight="1" x14ac:dyDescent="0.2">
      <c r="C11" s="89"/>
      <c r="D11" s="216"/>
      <c r="E11" s="211" t="str">
        <f>E10</f>
        <v>Council Operations</v>
      </c>
      <c r="F11" s="231" t="str">
        <f>F10</f>
        <v>Internal</v>
      </c>
      <c r="G11" s="212" t="s">
        <v>412</v>
      </c>
      <c r="H11" s="213"/>
      <c r="I11" s="91"/>
    </row>
    <row r="12" spans="1:9" ht="12" customHeight="1" x14ac:dyDescent="0.2">
      <c r="C12" s="13"/>
      <c r="D12" s="216"/>
      <c r="E12" s="211" t="str">
        <f t="shared" ref="E12:E16" si="0">E11</f>
        <v>Council Operations</v>
      </c>
      <c r="F12" s="211" t="str">
        <f t="shared" ref="F12:F16" si="1">F11</f>
        <v>Internal</v>
      </c>
      <c r="G12" s="212" t="s">
        <v>413</v>
      </c>
      <c r="H12" s="426">
        <v>0.14012738853503184</v>
      </c>
      <c r="I12" s="31"/>
    </row>
    <row r="13" spans="1:9" ht="12" customHeight="1" x14ac:dyDescent="0.2">
      <c r="C13" s="13"/>
      <c r="D13" s="216"/>
      <c r="E13" s="211" t="str">
        <f t="shared" si="0"/>
        <v>Council Operations</v>
      </c>
      <c r="F13" s="211" t="str">
        <f t="shared" si="1"/>
        <v>Internal</v>
      </c>
      <c r="G13" s="212" t="s">
        <v>414</v>
      </c>
      <c r="H13" s="213"/>
      <c r="I13" s="31"/>
    </row>
    <row r="14" spans="1:9" ht="12" customHeight="1" x14ac:dyDescent="0.2">
      <c r="C14" s="13"/>
      <c r="D14" s="216"/>
      <c r="E14" s="211" t="str">
        <f t="shared" si="0"/>
        <v>Council Operations</v>
      </c>
      <c r="F14" s="211" t="str">
        <f t="shared" si="1"/>
        <v>Internal</v>
      </c>
      <c r="G14" s="212" t="s">
        <v>415</v>
      </c>
      <c r="H14" s="213"/>
      <c r="I14" s="31"/>
    </row>
    <row r="15" spans="1:9" ht="12" customHeight="1" x14ac:dyDescent="0.2">
      <c r="C15" s="13"/>
      <c r="D15" s="216"/>
      <c r="E15" s="211" t="str">
        <f t="shared" si="0"/>
        <v>Council Operations</v>
      </c>
      <c r="F15" s="211" t="str">
        <f t="shared" si="1"/>
        <v>Internal</v>
      </c>
      <c r="G15" s="212" t="s">
        <v>416</v>
      </c>
      <c r="H15" s="426">
        <v>0.57999999999999996</v>
      </c>
      <c r="I15" s="31"/>
    </row>
    <row r="16" spans="1:9" ht="12" customHeight="1" x14ac:dyDescent="0.2">
      <c r="C16" s="13"/>
      <c r="D16" s="216"/>
      <c r="E16" s="211" t="str">
        <f t="shared" si="0"/>
        <v>Council Operations</v>
      </c>
      <c r="F16" s="211" t="str">
        <f t="shared" si="1"/>
        <v>Internal</v>
      </c>
      <c r="G16" s="212" t="s">
        <v>417</v>
      </c>
      <c r="H16" s="213"/>
      <c r="I16" s="31"/>
    </row>
    <row r="17" spans="3:9" ht="12" customHeight="1" x14ac:dyDescent="0.2">
      <c r="C17" s="13"/>
      <c r="D17" s="216"/>
      <c r="E17" s="211" t="e">
        <f>#REF!</f>
        <v>#REF!</v>
      </c>
      <c r="F17" s="211" t="e">
        <f>#REF!</f>
        <v>#REF!</v>
      </c>
      <c r="G17" s="429"/>
      <c r="H17" s="213"/>
      <c r="I17" s="31"/>
    </row>
    <row r="18" spans="3:9" ht="12" customHeight="1" x14ac:dyDescent="0.2">
      <c r="C18" s="13"/>
      <c r="D18" s="216">
        <v>2</v>
      </c>
      <c r="E18" s="207" t="str">
        <f>IF(OR(VLOOKUP(D18,'Services - WHC'!$D$10:$F$72,2,FALSE)="",VLOOKUP(D18,'Services - WHC'!$D$10:$F$72,2,FALSE)="[Enter service]"),"",VLOOKUP(D18,'Services - WHC'!$D$10:$F$72,2,FALSE))</f>
        <v>Public Order and Safety</v>
      </c>
      <c r="F18" s="208" t="str">
        <f>IF(OR(VLOOKUP(D18,'Services - WHC'!$D$10:$F$72,3,FALSE)="",VLOOKUP(D18,'Services - WHC'!$D$10:$F$72,3,FALSE)="[Select]"),"",VLOOKUP(D18,'Services - WHC'!$D$10:$F$72,3,FALSE))</f>
        <v>Internal</v>
      </c>
      <c r="G18" s="212" t="s">
        <v>404</v>
      </c>
      <c r="H18" s="210"/>
      <c r="I18" s="31"/>
    </row>
    <row r="19" spans="3:9" ht="12" customHeight="1" x14ac:dyDescent="0.2">
      <c r="C19" s="13"/>
      <c r="D19" s="216"/>
      <c r="E19" s="211" t="str">
        <f t="shared" ref="E19:E27" si="2">E18</f>
        <v>Public Order and Safety</v>
      </c>
      <c r="F19" s="211" t="str">
        <f t="shared" ref="F19:F27" si="3">F18</f>
        <v>Internal</v>
      </c>
      <c r="G19" s="212"/>
      <c r="H19" s="213"/>
      <c r="I19" s="31"/>
    </row>
    <row r="20" spans="3:9" ht="12" customHeight="1" x14ac:dyDescent="0.2">
      <c r="C20" s="13"/>
      <c r="D20" s="216"/>
      <c r="E20" s="211" t="str">
        <f t="shared" si="2"/>
        <v>Public Order and Safety</v>
      </c>
      <c r="F20" s="211" t="str">
        <f t="shared" si="3"/>
        <v>Internal</v>
      </c>
      <c r="G20" s="212" t="s">
        <v>405</v>
      </c>
      <c r="H20" s="213"/>
      <c r="I20" s="31"/>
    </row>
    <row r="21" spans="3:9" ht="12" customHeight="1" x14ac:dyDescent="0.2">
      <c r="C21" s="13"/>
      <c r="D21" s="216"/>
      <c r="E21" s="211" t="str">
        <f t="shared" si="2"/>
        <v>Public Order and Safety</v>
      </c>
      <c r="F21" s="211" t="str">
        <f t="shared" si="3"/>
        <v>Internal</v>
      </c>
      <c r="G21" s="212" t="s">
        <v>406</v>
      </c>
      <c r="H21" s="427">
        <v>0.27710000000000001</v>
      </c>
      <c r="I21" s="31"/>
    </row>
    <row r="22" spans="3:9" ht="12" customHeight="1" x14ac:dyDescent="0.2">
      <c r="C22" s="13"/>
      <c r="D22" s="216"/>
      <c r="E22" s="211" t="str">
        <f t="shared" si="2"/>
        <v>Public Order and Safety</v>
      </c>
      <c r="F22" s="211" t="str">
        <f t="shared" si="3"/>
        <v>Internal</v>
      </c>
      <c r="G22" s="212" t="s">
        <v>407</v>
      </c>
      <c r="H22" s="213"/>
      <c r="I22" s="31"/>
    </row>
    <row r="23" spans="3:9" ht="12" customHeight="1" x14ac:dyDescent="0.2">
      <c r="C23" s="13"/>
      <c r="D23" s="216"/>
      <c r="E23" s="211" t="str">
        <f t="shared" si="2"/>
        <v>Public Order and Safety</v>
      </c>
      <c r="F23" s="211" t="str">
        <f t="shared" si="3"/>
        <v>Internal</v>
      </c>
      <c r="G23" s="212" t="s">
        <v>408</v>
      </c>
      <c r="H23" s="213"/>
      <c r="I23" s="31"/>
    </row>
    <row r="24" spans="3:9" ht="12" customHeight="1" x14ac:dyDescent="0.2">
      <c r="C24" s="13"/>
      <c r="D24" s="216"/>
      <c r="E24" s="211" t="str">
        <f t="shared" si="2"/>
        <v>Public Order and Safety</v>
      </c>
      <c r="F24" s="211" t="str">
        <f t="shared" si="3"/>
        <v>Internal</v>
      </c>
      <c r="G24" s="212" t="s">
        <v>409</v>
      </c>
      <c r="H24" s="428">
        <v>48.67</v>
      </c>
      <c r="I24" s="31"/>
    </row>
    <row r="25" spans="3:9" ht="12" customHeight="1" x14ac:dyDescent="0.2">
      <c r="C25" s="13"/>
      <c r="D25" s="216"/>
      <c r="E25" s="211" t="str">
        <f t="shared" si="2"/>
        <v>Public Order and Safety</v>
      </c>
      <c r="F25" s="211" t="str">
        <f t="shared" si="3"/>
        <v>Internal</v>
      </c>
      <c r="G25" s="212" t="s">
        <v>410</v>
      </c>
      <c r="H25" s="213"/>
      <c r="I25" s="31"/>
    </row>
    <row r="26" spans="3:9" ht="12" customHeight="1" x14ac:dyDescent="0.2">
      <c r="C26" s="13"/>
      <c r="D26" s="216"/>
      <c r="E26" s="211" t="str">
        <f t="shared" si="2"/>
        <v>Public Order and Safety</v>
      </c>
      <c r="F26" s="211" t="str">
        <f t="shared" si="3"/>
        <v>Internal</v>
      </c>
      <c r="G26" s="212"/>
      <c r="H26" s="213"/>
      <c r="I26" s="31"/>
    </row>
    <row r="27" spans="3:9" ht="12" customHeight="1" x14ac:dyDescent="0.2">
      <c r="C27" s="13"/>
      <c r="D27" s="216"/>
      <c r="E27" s="211" t="str">
        <f t="shared" si="2"/>
        <v>Public Order and Safety</v>
      </c>
      <c r="F27" s="211" t="str">
        <f t="shared" si="3"/>
        <v>Internal</v>
      </c>
      <c r="G27" s="212"/>
      <c r="H27" s="213"/>
      <c r="I27" s="31"/>
    </row>
    <row r="28" spans="3:9" ht="12" customHeight="1" x14ac:dyDescent="0.2">
      <c r="C28" s="13"/>
      <c r="D28" s="216">
        <v>3</v>
      </c>
      <c r="E28" s="207" t="str">
        <f>IF(OR(VLOOKUP(D28,'Services - WHC'!$D$10:$F$72,2,FALSE)="",VLOOKUP(D28,'Services - WHC'!$D$10:$F$72,2,FALSE)="[Enter service]"),"",VLOOKUP(D28,'Services - WHC'!$D$10:$F$72,2,FALSE))</f>
        <v>Financial &amp; Fiscal Affairs</v>
      </c>
      <c r="F28" s="208" t="str">
        <f>IF(OR(VLOOKUP(D28,'Services - WHC'!$D$10:$F$72,3,FALSE)="",VLOOKUP(D28,'Services - WHC'!$D$10:$F$72,3,FALSE)="[Select]"),"",VLOOKUP(D28,'Services - WHC'!$D$10:$F$72,3,FALSE))</f>
        <v>Internal</v>
      </c>
      <c r="G28" s="209"/>
      <c r="H28" s="210"/>
      <c r="I28" s="31"/>
    </row>
    <row r="29" spans="3:9" ht="12" customHeight="1" x14ac:dyDescent="0.2">
      <c r="C29" s="13"/>
      <c r="D29" s="216"/>
      <c r="E29" s="211" t="str">
        <f t="shared" ref="E29:E30" si="4">E28</f>
        <v>Financial &amp; Fiscal Affairs</v>
      </c>
      <c r="F29" s="211" t="str">
        <f t="shared" ref="F29:F30" si="5">F28</f>
        <v>Internal</v>
      </c>
      <c r="G29" s="212" t="s">
        <v>418</v>
      </c>
      <c r="H29" s="430">
        <v>47483.036</v>
      </c>
      <c r="I29" s="31"/>
    </row>
    <row r="30" spans="3:9" ht="12" customHeight="1" x14ac:dyDescent="0.2">
      <c r="C30" s="13"/>
      <c r="D30" s="216"/>
      <c r="E30" s="211" t="str">
        <f t="shared" si="4"/>
        <v>Financial &amp; Fiscal Affairs</v>
      </c>
      <c r="F30" s="211" t="str">
        <f t="shared" si="5"/>
        <v>Internal</v>
      </c>
      <c r="G30" s="212" t="s">
        <v>419</v>
      </c>
      <c r="H30" s="213"/>
      <c r="I30" s="31"/>
    </row>
    <row r="31" spans="3:9" ht="12" customHeight="1" x14ac:dyDescent="0.2">
      <c r="C31" s="13"/>
      <c r="D31" s="216"/>
      <c r="E31" s="211" t="e">
        <f>#REF!</f>
        <v>#REF!</v>
      </c>
      <c r="F31" s="211" t="e">
        <f>#REF!</f>
        <v>#REF!</v>
      </c>
      <c r="G31" s="212"/>
      <c r="H31" s="213"/>
      <c r="I31" s="31"/>
    </row>
    <row r="32" spans="3:9" ht="12" customHeight="1" x14ac:dyDescent="0.2">
      <c r="C32" s="13"/>
      <c r="D32" s="216">
        <v>4</v>
      </c>
      <c r="E32" s="207" t="str">
        <f>IF(OR(VLOOKUP(D32,'Services - WHC'!$D$10:$F$72,2,FALSE)="",VLOOKUP(D32,'Services - WHC'!$D$10:$F$72,2,FALSE)="[Enter service]"),"",VLOOKUP(D32,'Services - WHC'!$D$10:$F$72,2,FALSE))</f>
        <v>Natural Disaster Relief</v>
      </c>
      <c r="F32" s="208" t="str">
        <f>IF(OR(VLOOKUP(D32,'Services - WHC'!$D$10:$F$72,3,FALSE)="",VLOOKUP(D32,'Services - WHC'!$D$10:$F$72,3,FALSE)="[Select]"),"",VLOOKUP(D32,'Services - WHC'!$D$10:$F$72,3,FALSE))</f>
        <v>Internal</v>
      </c>
      <c r="G32" s="209"/>
      <c r="H32" s="210"/>
      <c r="I32" s="31"/>
    </row>
    <row r="33" spans="3:9" ht="12" customHeight="1" x14ac:dyDescent="0.2">
      <c r="C33" s="13"/>
      <c r="D33" s="216"/>
      <c r="E33" s="211" t="e">
        <f>#REF!</f>
        <v>#REF!</v>
      </c>
      <c r="F33" s="211" t="e">
        <f>#REF!</f>
        <v>#REF!</v>
      </c>
      <c r="G33" s="212"/>
      <c r="H33" s="213"/>
      <c r="I33" s="31"/>
    </row>
    <row r="34" spans="3:9" ht="12" customHeight="1" x14ac:dyDescent="0.2">
      <c r="C34" s="13"/>
      <c r="D34" s="216">
        <v>5</v>
      </c>
      <c r="E34" s="207" t="str">
        <f>IF(OR(VLOOKUP(D34,'Services - WHC'!$D$10:$F$72,2,FALSE)="",VLOOKUP(D34,'Services - WHC'!$D$10:$F$72,2,FALSE)="[Enter service]"),"",VLOOKUP(D34,'Services - WHC'!$D$10:$F$72,2,FALSE))</f>
        <v>General Operations</v>
      </c>
      <c r="F34" s="208" t="str">
        <f>IF(OR(VLOOKUP(D34,'Services - WHC'!$D$10:$F$72,3,FALSE)="",VLOOKUP(D34,'Services - WHC'!$D$10:$F$72,3,FALSE)="[Select]"),"",VLOOKUP(D34,'Services - WHC'!$D$10:$F$72,3,FALSE))</f>
        <v>Internal</v>
      </c>
      <c r="G34" s="209"/>
      <c r="H34" s="210"/>
      <c r="I34" s="31"/>
    </row>
    <row r="35" spans="3:9" ht="12" customHeight="1" x14ac:dyDescent="0.2">
      <c r="C35" s="13"/>
      <c r="D35" s="216"/>
      <c r="E35" s="211" t="e">
        <f>#REF!</f>
        <v>#REF!</v>
      </c>
      <c r="F35" s="211" t="e">
        <f>#REF!</f>
        <v>#REF!</v>
      </c>
      <c r="G35" s="212"/>
      <c r="H35" s="213"/>
      <c r="I35" s="31"/>
    </row>
    <row r="36" spans="3:9" ht="12" customHeight="1" x14ac:dyDescent="0.2">
      <c r="C36" s="13"/>
      <c r="D36" s="216">
        <v>6</v>
      </c>
      <c r="E36" s="207" t="str">
        <f>IF(OR(VLOOKUP(D36,'Services - WHC'!$D$10:$F$72,2,FALSE)="",VLOOKUP(D36,'Services - WHC'!$D$10:$F$72,2,FALSE)="[Enter service]"),"",VLOOKUP(D36,'Services - WHC'!$D$10:$F$72,2,FALSE))</f>
        <v>General Administration</v>
      </c>
      <c r="F36" s="208" t="str">
        <f>IF(OR(VLOOKUP(D36,'Services - WHC'!$D$10:$F$72,3,FALSE)="",VLOOKUP(D36,'Services - WHC'!$D$10:$F$72,3,FALSE)="[Select]"),"",VLOOKUP(D36,'Services - WHC'!$D$10:$F$72,3,FALSE))</f>
        <v>Internal</v>
      </c>
      <c r="G36" s="209"/>
      <c r="H36" s="210"/>
      <c r="I36" s="31"/>
    </row>
    <row r="37" spans="3:9" ht="12" customHeight="1" x14ac:dyDescent="0.2">
      <c r="C37" s="13"/>
      <c r="D37" s="216"/>
      <c r="E37" s="211" t="e">
        <f>#REF!</f>
        <v>#REF!</v>
      </c>
      <c r="F37" s="211" t="e">
        <f>#REF!</f>
        <v>#REF!</v>
      </c>
      <c r="G37" s="212"/>
      <c r="H37" s="213"/>
      <c r="I37" s="31"/>
    </row>
    <row r="38" spans="3:9" ht="12" customHeight="1" x14ac:dyDescent="0.2">
      <c r="C38" s="13"/>
      <c r="D38" s="216">
        <v>7</v>
      </c>
      <c r="E38" s="207" t="str">
        <f>IF(OR(VLOOKUP(D38,'Services - WHC'!$D$10:$F$72,2,FALSE)="",VLOOKUP(D38,'Services - WHC'!$D$10:$F$72,2,FALSE)="[Enter service]"),"",VLOOKUP(D38,'Services - WHC'!$D$10:$F$72,2,FALSE))</f>
        <v>Families &amp; Children</v>
      </c>
      <c r="F38" s="208" t="str">
        <f>IF(OR(VLOOKUP(D38,'Services - WHC'!$D$10:$F$72,3,FALSE)="",VLOOKUP(D38,'Services - WHC'!$D$10:$F$72,3,FALSE)="[Select]"),"",VLOOKUP(D38,'Services - WHC'!$D$10:$F$72,3,FALSE))</f>
        <v>Mixed</v>
      </c>
      <c r="G38" s="212" t="s">
        <v>432</v>
      </c>
      <c r="H38" s="210"/>
      <c r="I38" s="31"/>
    </row>
    <row r="39" spans="3:9" ht="12" customHeight="1" x14ac:dyDescent="0.2">
      <c r="C39" s="13"/>
      <c r="D39" s="216"/>
      <c r="E39" s="211" t="str">
        <f t="shared" ref="E39:E47" si="6">E38</f>
        <v>Families &amp; Children</v>
      </c>
      <c r="F39" s="211" t="str">
        <f t="shared" ref="F39:F47" si="7">F38</f>
        <v>Mixed</v>
      </c>
      <c r="G39" s="212"/>
      <c r="H39" s="432"/>
      <c r="I39" s="31"/>
    </row>
    <row r="40" spans="3:9" ht="12" customHeight="1" x14ac:dyDescent="0.2">
      <c r="C40" s="13"/>
      <c r="D40" s="216"/>
      <c r="E40" s="211" t="str">
        <f t="shared" si="6"/>
        <v>Families &amp; Children</v>
      </c>
      <c r="F40" s="211" t="str">
        <f t="shared" si="7"/>
        <v>Mixed</v>
      </c>
      <c r="G40" s="212" t="s">
        <v>421</v>
      </c>
      <c r="H40" s="433"/>
      <c r="I40" s="31"/>
    </row>
    <row r="41" spans="3:9" ht="12" customHeight="1" x14ac:dyDescent="0.2">
      <c r="C41" s="13"/>
      <c r="D41" s="216"/>
      <c r="E41" s="211" t="str">
        <f t="shared" si="6"/>
        <v>Families &amp; Children</v>
      </c>
      <c r="F41" s="211" t="str">
        <f t="shared" si="7"/>
        <v>Mixed</v>
      </c>
      <c r="G41" s="212" t="s">
        <v>433</v>
      </c>
      <c r="H41" s="433">
        <v>0.86792452830188682</v>
      </c>
      <c r="I41" s="31"/>
    </row>
    <row r="42" spans="3:9" ht="12" customHeight="1" x14ac:dyDescent="0.2">
      <c r="C42" s="13"/>
      <c r="D42" s="216"/>
      <c r="E42" s="211" t="str">
        <f t="shared" si="6"/>
        <v>Families &amp; Children</v>
      </c>
      <c r="F42" s="211" t="str">
        <f t="shared" si="7"/>
        <v>Mixed</v>
      </c>
      <c r="G42" s="212" t="s">
        <v>434</v>
      </c>
      <c r="H42" s="433"/>
      <c r="I42" s="31"/>
    </row>
    <row r="43" spans="3:9" ht="12" customHeight="1" x14ac:dyDescent="0.2">
      <c r="C43" s="13"/>
      <c r="D43" s="216"/>
      <c r="E43" s="211" t="str">
        <f t="shared" si="6"/>
        <v>Families &amp; Children</v>
      </c>
      <c r="F43" s="211" t="str">
        <f t="shared" si="7"/>
        <v>Mixed</v>
      </c>
      <c r="G43" s="212" t="s">
        <v>421</v>
      </c>
      <c r="H43" s="433"/>
      <c r="I43" s="31"/>
    </row>
    <row r="44" spans="3:9" ht="12" customHeight="1" x14ac:dyDescent="0.2">
      <c r="C44" s="13"/>
      <c r="D44" s="216"/>
      <c r="E44" s="211" t="str">
        <f t="shared" si="6"/>
        <v>Families &amp; Children</v>
      </c>
      <c r="F44" s="211" t="str">
        <f t="shared" si="7"/>
        <v>Mixed</v>
      </c>
      <c r="G44" s="212" t="s">
        <v>435</v>
      </c>
      <c r="H44" s="433">
        <v>1</v>
      </c>
      <c r="I44" s="31"/>
    </row>
    <row r="45" spans="3:9" ht="12" customHeight="1" x14ac:dyDescent="0.2">
      <c r="C45" s="13"/>
      <c r="D45" s="216"/>
      <c r="E45" s="211" t="str">
        <f t="shared" si="6"/>
        <v>Families &amp; Children</v>
      </c>
      <c r="F45" s="211" t="str">
        <f t="shared" si="7"/>
        <v>Mixed</v>
      </c>
      <c r="G45" s="212" t="s">
        <v>436</v>
      </c>
      <c r="H45" s="433"/>
      <c r="I45" s="31"/>
    </row>
    <row r="46" spans="3:9" ht="12" customHeight="1" x14ac:dyDescent="0.2">
      <c r="C46" s="13"/>
      <c r="D46" s="216"/>
      <c r="E46" s="211" t="str">
        <f t="shared" si="6"/>
        <v>Families &amp; Children</v>
      </c>
      <c r="F46" s="211" t="str">
        <f t="shared" si="7"/>
        <v>Mixed</v>
      </c>
      <c r="G46" s="212"/>
      <c r="H46" s="431"/>
      <c r="I46" s="31"/>
    </row>
    <row r="47" spans="3:9" ht="12" customHeight="1" x14ac:dyDescent="0.2">
      <c r="C47" s="13"/>
      <c r="D47" s="216"/>
      <c r="E47" s="211" t="str">
        <f t="shared" si="6"/>
        <v>Families &amp; Children</v>
      </c>
      <c r="F47" s="211" t="str">
        <f t="shared" si="7"/>
        <v>Mixed</v>
      </c>
      <c r="G47" s="212"/>
      <c r="H47" s="213"/>
      <c r="I47" s="31"/>
    </row>
    <row r="48" spans="3:9" ht="12" customHeight="1" x14ac:dyDescent="0.2">
      <c r="C48" s="13"/>
      <c r="D48" s="216">
        <v>8</v>
      </c>
      <c r="E48" s="207" t="str">
        <f>IF(OR(VLOOKUP(D48,'Services - WHC'!$D$10:$F$72,2,FALSE)="",VLOOKUP(D48,'Services - WHC'!$D$10:$F$72,2,FALSE)="[Enter service]"),"",VLOOKUP(D48,'Services - WHC'!$D$10:$F$72,2,FALSE))</f>
        <v>Community Health</v>
      </c>
      <c r="F48" s="208" t="str">
        <f>IF(OR(VLOOKUP(D48,'Services - WHC'!$D$10:$F$72,3,FALSE)="",VLOOKUP(D48,'Services - WHC'!$D$10:$F$72,3,FALSE)="[Select]"),"",VLOOKUP(D48,'Services - WHC'!$D$10:$F$72,3,FALSE))</f>
        <v>Internal</v>
      </c>
      <c r="G48" s="212"/>
      <c r="H48" s="210"/>
      <c r="I48" s="31"/>
    </row>
    <row r="49" spans="1:9" ht="12" customHeight="1" x14ac:dyDescent="0.2">
      <c r="C49" s="13"/>
      <c r="D49" s="216"/>
      <c r="E49" s="211" t="e">
        <f>#REF!</f>
        <v>#REF!</v>
      </c>
      <c r="F49" s="211" t="e">
        <f>#REF!</f>
        <v>#REF!</v>
      </c>
      <c r="G49" s="212"/>
      <c r="H49" s="213"/>
      <c r="I49" s="31"/>
    </row>
    <row r="50" spans="1:9" ht="12" customHeight="1" x14ac:dyDescent="0.2">
      <c r="C50" s="13"/>
      <c r="D50" s="216">
        <v>9</v>
      </c>
      <c r="E50" s="207" t="str">
        <f>IF(OR(VLOOKUP(D50,'Services - WHC'!$D$10:$F$72,2,FALSE)="",VLOOKUP(D50,'Services - WHC'!$D$10:$F$72,2,FALSE)="[Enter service]"),"",VLOOKUP(D50,'Services - WHC'!$D$10:$F$72,2,FALSE))</f>
        <v>Community Welfare Services</v>
      </c>
      <c r="F50" s="208" t="str">
        <f>IF(OR(VLOOKUP(D50,'Services - WHC'!$D$10:$F$72,3,FALSE)="",VLOOKUP(D50,'Services - WHC'!$D$10:$F$72,3,FALSE)="[Select]"),"",VLOOKUP(D50,'Services - WHC'!$D$10:$F$72,3,FALSE))</f>
        <v>Internal</v>
      </c>
      <c r="G50" s="212"/>
      <c r="H50" s="210"/>
      <c r="I50" s="31"/>
    </row>
    <row r="51" spans="1:9" ht="12" customHeight="1" x14ac:dyDescent="0.2">
      <c r="C51" s="13"/>
      <c r="D51" s="216"/>
      <c r="E51" s="211" t="e">
        <f>#REF!</f>
        <v>#REF!</v>
      </c>
      <c r="F51" s="211" t="e">
        <f>#REF!</f>
        <v>#REF!</v>
      </c>
      <c r="G51" s="212"/>
      <c r="H51" s="213"/>
      <c r="I51" s="31"/>
    </row>
    <row r="52" spans="1:9" ht="12" customHeight="1" x14ac:dyDescent="0.2">
      <c r="C52" s="13"/>
      <c r="D52" s="216">
        <v>10</v>
      </c>
      <c r="E52" s="207" t="str">
        <f>IF(OR(VLOOKUP(D52,'Services - WHC'!$D$10:$F$72,2,FALSE)="",VLOOKUP(D52,'Services - WHC'!$D$10:$F$72,2,FALSE)="[Enter service]"),"",VLOOKUP(D52,'Services - WHC'!$D$10:$F$72,2,FALSE))</f>
        <v>Education</v>
      </c>
      <c r="F52" s="208" t="str">
        <f>IF(OR(VLOOKUP(D52,'Services - WHC'!$D$10:$F$72,3,FALSE)="",VLOOKUP(D52,'Services - WHC'!$D$10:$F$72,3,FALSE)="[Select]"),"",VLOOKUP(D52,'Services - WHC'!$D$10:$F$72,3,FALSE))</f>
        <v>Internal</v>
      </c>
      <c r="G52" s="212"/>
      <c r="H52" s="210"/>
      <c r="I52" s="31"/>
    </row>
    <row r="53" spans="1:9" ht="12" customHeight="1" x14ac:dyDescent="0.2">
      <c r="C53" s="13"/>
      <c r="D53" s="216"/>
      <c r="E53" s="211" t="e">
        <f>#REF!</f>
        <v>#REF!</v>
      </c>
      <c r="F53" s="211" t="e">
        <f>#REF!</f>
        <v>#REF!</v>
      </c>
      <c r="G53" s="212"/>
      <c r="H53" s="213"/>
      <c r="I53" s="31"/>
    </row>
    <row r="54" spans="1:9" ht="12" customHeight="1" thickBot="1" x14ac:dyDescent="0.25">
      <c r="C54" s="32"/>
      <c r="D54" s="216">
        <v>11</v>
      </c>
      <c r="E54" s="207" t="str">
        <f>IF(OR(VLOOKUP(D54,'Services - WHC'!$D$10:$F$72,2,FALSE)="",VLOOKUP(D54,'Services - WHC'!$D$10:$F$72,2,FALSE)="[Enter service]"),"",VLOOKUP(D54,'Services - WHC'!$D$10:$F$72,2,FALSE))</f>
        <v>Community Housing</v>
      </c>
      <c r="F54" s="208" t="str">
        <f>IF(OR(VLOOKUP(D54,'Services - WHC'!$D$10:$F$72,3,FALSE)="",VLOOKUP(D54,'Services - WHC'!$D$10:$F$72,3,FALSE)="[Select]"),"",VLOOKUP(D54,'Services - WHC'!$D$10:$F$72,3,FALSE))</f>
        <v>Internal</v>
      </c>
      <c r="G54" s="212"/>
      <c r="H54" s="210"/>
      <c r="I54" s="48"/>
    </row>
    <row r="55" spans="1:9" ht="12" customHeight="1" x14ac:dyDescent="0.2">
      <c r="C55" s="13"/>
      <c r="D55" s="216"/>
      <c r="E55" s="211" t="e">
        <f>#REF!</f>
        <v>#REF!</v>
      </c>
      <c r="F55" s="211" t="e">
        <f>#REF!</f>
        <v>#REF!</v>
      </c>
      <c r="G55" s="212"/>
      <c r="H55" s="213"/>
      <c r="I55" s="31"/>
    </row>
    <row r="56" spans="1:9" ht="12" customHeight="1" x14ac:dyDescent="0.2">
      <c r="C56" s="13"/>
      <c r="D56" s="216">
        <v>12</v>
      </c>
      <c r="E56" s="207" t="str">
        <f>IF(OR(VLOOKUP(D56,'Services - WHC'!$D$10:$F$72,2,FALSE)="",VLOOKUP(D56,'Services - WHC'!$D$10:$F$72,2,FALSE)="[Enter service]"),"",VLOOKUP(D56,'Services - WHC'!$D$10:$F$72,2,FALSE))</f>
        <v>Administration</v>
      </c>
      <c r="F56" s="208" t="str">
        <f>IF(OR(VLOOKUP(D56,'Services - WHC'!$D$10:$F$72,3,FALSE)="",VLOOKUP(D56,'Services - WHC'!$D$10:$F$72,3,FALSE)="[Select]"),"",VLOOKUP(D56,'Services - WHC'!$D$10:$F$72,3,FALSE))</f>
        <v>Internal</v>
      </c>
      <c r="G56" s="212"/>
      <c r="H56" s="210"/>
      <c r="I56" s="31"/>
    </row>
    <row r="57" spans="1:9" ht="12" customHeight="1" x14ac:dyDescent="0.2">
      <c r="C57" s="13"/>
      <c r="D57" s="216"/>
      <c r="E57" s="211" t="e">
        <f>#REF!</f>
        <v>#REF!</v>
      </c>
      <c r="F57" s="211" t="e">
        <f>#REF!</f>
        <v>#REF!</v>
      </c>
      <c r="G57" s="212"/>
      <c r="H57" s="213"/>
      <c r="I57" s="31"/>
    </row>
    <row r="58" spans="1:9" s="54" customFormat="1" ht="12" customHeight="1" x14ac:dyDescent="0.2">
      <c r="A58" s="6"/>
      <c r="B58" s="6"/>
      <c r="C58" s="13"/>
      <c r="D58" s="216">
        <v>13</v>
      </c>
      <c r="E58" s="207" t="str">
        <f>IF(OR(VLOOKUP(D58,'Services - WHC'!$D$10:$F$72,2,FALSE)="",VLOOKUP(D58,'Services - WHC'!$D$10:$F$72,2,FALSE)="[Enter service]"),"",VLOOKUP(D58,'Services - WHC'!$D$10:$F$72,2,FALSE))</f>
        <v>Residential Care Services</v>
      </c>
      <c r="F58" s="208" t="str">
        <f>IF(OR(VLOOKUP(D58,'Services - WHC'!$D$10:$F$72,3,FALSE)="",VLOOKUP(D58,'Services - WHC'!$D$10:$F$72,3,FALSE)="[Select]"),"",VLOOKUP(D58,'Services - WHC'!$D$10:$F$72,3,FALSE))</f>
        <v>Internal</v>
      </c>
      <c r="G58" s="212"/>
      <c r="H58" s="210"/>
      <c r="I58" s="31"/>
    </row>
    <row r="59" spans="1:9" ht="12" customHeight="1" x14ac:dyDescent="0.2">
      <c r="C59" s="13"/>
      <c r="D59" s="216"/>
      <c r="E59" s="211" t="e">
        <f>#REF!</f>
        <v>#REF!</v>
      </c>
      <c r="F59" s="211" t="e">
        <f>#REF!</f>
        <v>#REF!</v>
      </c>
      <c r="G59" s="212"/>
      <c r="H59" s="213"/>
      <c r="I59" s="31"/>
    </row>
    <row r="60" spans="1:9" ht="12" customHeight="1" x14ac:dyDescent="0.2">
      <c r="C60" s="13"/>
      <c r="D60" s="216">
        <v>14</v>
      </c>
      <c r="E60" s="207" t="str">
        <f>IF(OR(VLOOKUP(D60,'Services - WHC'!$D$10:$F$72,2,FALSE)="",VLOOKUP(D60,'Services - WHC'!$D$10:$F$72,2,FALSE)="[Enter service]"),"",VLOOKUP(D60,'Services - WHC'!$D$10:$F$72,2,FALSE))</f>
        <v>Community Care Services</v>
      </c>
      <c r="F60" s="208" t="str">
        <f>IF(OR(VLOOKUP(D60,'Services - WHC'!$D$10:$F$72,3,FALSE)="",VLOOKUP(D60,'Services - WHC'!$D$10:$F$72,3,FALSE)="[Select]"),"",VLOOKUP(D60,'Services - WHC'!$D$10:$F$72,3,FALSE))</f>
        <v>Internal</v>
      </c>
      <c r="G60" s="212" t="s">
        <v>420</v>
      </c>
      <c r="H60" s="210"/>
      <c r="I60" s="31"/>
    </row>
    <row r="61" spans="1:9" ht="12" customHeight="1" x14ac:dyDescent="0.2">
      <c r="C61" s="13"/>
      <c r="D61" s="216"/>
      <c r="E61" s="211" t="str">
        <f t="shared" ref="E61:E64" si="8">E60</f>
        <v>Community Care Services</v>
      </c>
      <c r="F61" s="211" t="str">
        <f t="shared" ref="F61:F64" si="9">F60</f>
        <v>Internal</v>
      </c>
      <c r="G61" s="212"/>
      <c r="H61" s="213"/>
      <c r="I61" s="31"/>
    </row>
    <row r="62" spans="1:9" ht="12" customHeight="1" x14ac:dyDescent="0.2">
      <c r="C62" s="13"/>
      <c r="D62" s="216"/>
      <c r="E62" s="211" t="str">
        <f t="shared" si="8"/>
        <v>Community Care Services</v>
      </c>
      <c r="F62" s="211" t="str">
        <f t="shared" si="9"/>
        <v>Internal</v>
      </c>
      <c r="G62" s="212" t="s">
        <v>421</v>
      </c>
      <c r="H62" s="427"/>
      <c r="I62" s="31"/>
    </row>
    <row r="63" spans="1:9" ht="12" customHeight="1" x14ac:dyDescent="0.2">
      <c r="C63" s="13"/>
      <c r="D63" s="216"/>
      <c r="E63" s="211" t="str">
        <f t="shared" si="8"/>
        <v>Community Care Services</v>
      </c>
      <c r="F63" s="211" t="str">
        <f t="shared" si="9"/>
        <v>Internal</v>
      </c>
      <c r="G63" s="212" t="s">
        <v>422</v>
      </c>
      <c r="H63" s="427">
        <v>0.30119375573921031</v>
      </c>
      <c r="I63" s="31"/>
    </row>
    <row r="64" spans="1:9" ht="12" customHeight="1" x14ac:dyDescent="0.2">
      <c r="C64" s="13"/>
      <c r="D64" s="216"/>
      <c r="E64" s="211" t="str">
        <f t="shared" si="8"/>
        <v>Community Care Services</v>
      </c>
      <c r="F64" s="211" t="str">
        <f t="shared" si="9"/>
        <v>Internal</v>
      </c>
      <c r="G64" s="212" t="s">
        <v>423</v>
      </c>
      <c r="H64" s="427"/>
      <c r="I64" s="31"/>
    </row>
    <row r="65" spans="3:9" ht="12" customHeight="1" x14ac:dyDescent="0.2">
      <c r="C65" s="13"/>
      <c r="D65" s="216"/>
      <c r="E65" s="211" t="e">
        <f>#REF!</f>
        <v>#REF!</v>
      </c>
      <c r="F65" s="211" t="e">
        <f>#REF!</f>
        <v>#REF!</v>
      </c>
      <c r="G65" s="212"/>
      <c r="H65" s="213"/>
      <c r="I65" s="31"/>
    </row>
    <row r="66" spans="3:9" ht="12" customHeight="1" x14ac:dyDescent="0.2">
      <c r="C66" s="13"/>
      <c r="D66" s="216">
        <v>15</v>
      </c>
      <c r="E66" s="207" t="str">
        <f>IF(OR(VLOOKUP(D66,'Services - WHC'!$D$10:$F$72,2,FALSE)="",VLOOKUP(D66,'Services - WHC'!$D$10:$F$72,2,FALSE)="[Enter service]"),"",VLOOKUP(D66,'Services - WHC'!$D$10:$F$72,2,FALSE))</f>
        <v>Facilities</v>
      </c>
      <c r="F66" s="208" t="str">
        <f>IF(OR(VLOOKUP(D66,'Services - WHC'!$D$10:$F$72,3,FALSE)="",VLOOKUP(D66,'Services - WHC'!$D$10:$F$72,3,FALSE)="[Select]"),"",VLOOKUP(D66,'Services - WHC'!$D$10:$F$72,3,FALSE))</f>
        <v>Internal</v>
      </c>
      <c r="G66" s="212"/>
      <c r="H66" s="210"/>
      <c r="I66" s="31"/>
    </row>
    <row r="67" spans="3:9" ht="12" customHeight="1" x14ac:dyDescent="0.2">
      <c r="C67" s="13"/>
      <c r="D67" s="216"/>
      <c r="E67" s="211" t="e">
        <f>#REF!</f>
        <v>#REF!</v>
      </c>
      <c r="F67" s="211" t="e">
        <f>#REF!</f>
        <v>#REF!</v>
      </c>
      <c r="G67" s="212"/>
      <c r="H67" s="213"/>
      <c r="I67" s="31"/>
    </row>
    <row r="68" spans="3:9" ht="12" customHeight="1" x14ac:dyDescent="0.2">
      <c r="C68" s="13"/>
      <c r="D68" s="216">
        <v>16</v>
      </c>
      <c r="E68" s="207" t="str">
        <f>IF(OR(VLOOKUP(D68,'Services - WHC'!$D$10:$F$72,2,FALSE)="",VLOOKUP(D68,'Services - WHC'!$D$10:$F$72,2,FALSE)="[Enter service]"),"",VLOOKUP(D68,'Services - WHC'!$D$10:$F$72,2,FALSE))</f>
        <v>Administration</v>
      </c>
      <c r="F68" s="208" t="str">
        <f>IF(OR(VLOOKUP(D68,'Services - WHC'!$D$10:$F$72,3,FALSE)="",VLOOKUP(D68,'Services - WHC'!$D$10:$F$72,3,FALSE)="[Select]"),"",VLOOKUP(D68,'Services - WHC'!$D$10:$F$72,3,FALSE))</f>
        <v>Internal</v>
      </c>
      <c r="G68" s="212"/>
      <c r="H68" s="210"/>
      <c r="I68" s="31"/>
    </row>
    <row r="69" spans="3:9" ht="12" customHeight="1" x14ac:dyDescent="0.2">
      <c r="C69" s="13"/>
      <c r="D69" s="216"/>
      <c r="E69" s="211" t="e">
        <f>#REF!</f>
        <v>#REF!</v>
      </c>
      <c r="F69" s="211" t="e">
        <f>#REF!</f>
        <v>#REF!</v>
      </c>
      <c r="G69" s="212"/>
      <c r="H69" s="213"/>
      <c r="I69" s="31"/>
    </row>
    <row r="70" spans="3:9" ht="12" customHeight="1" x14ac:dyDescent="0.2">
      <c r="C70" s="13"/>
      <c r="D70" s="216">
        <v>17</v>
      </c>
      <c r="E70" s="207" t="str">
        <f>IF(OR(VLOOKUP(D70,'Services - WHC'!$D$10:$F$72,2,FALSE)="",VLOOKUP(D70,'Services - WHC'!$D$10:$F$72,2,FALSE)="[Enter service]"),"",VLOOKUP(D70,'Services - WHC'!$D$10:$F$72,2,FALSE))</f>
        <v>Sports Grounds &amp; Facilities</v>
      </c>
      <c r="F70" s="208" t="str">
        <f>IF(OR(VLOOKUP(D70,'Services - WHC'!$D$10:$F$72,3,FALSE)="",VLOOKUP(D70,'Services - WHC'!$D$10:$F$72,3,FALSE)="[Select]"),"",VLOOKUP(D70,'Services - WHC'!$D$10:$F$72,3,FALSE))</f>
        <v>Mixed</v>
      </c>
      <c r="G70" s="212" t="s">
        <v>399</v>
      </c>
      <c r="H70" s="212"/>
      <c r="I70" s="31"/>
    </row>
    <row r="71" spans="3:9" ht="12" customHeight="1" x14ac:dyDescent="0.2">
      <c r="C71" s="13"/>
      <c r="D71" s="216"/>
      <c r="E71" s="211" t="str">
        <f t="shared" ref="E71:E78" si="10">E70</f>
        <v>Sports Grounds &amp; Facilities</v>
      </c>
      <c r="F71" s="211" t="str">
        <f t="shared" ref="F71:F78" si="11">F70</f>
        <v>Mixed</v>
      </c>
      <c r="G71" s="212"/>
      <c r="H71" s="212"/>
      <c r="I71" s="31"/>
    </row>
    <row r="72" spans="3:9" ht="12" customHeight="1" x14ac:dyDescent="0.2">
      <c r="C72" s="13"/>
      <c r="D72" s="216"/>
      <c r="E72" s="211" t="str">
        <f t="shared" si="10"/>
        <v>Sports Grounds &amp; Facilities</v>
      </c>
      <c r="F72" s="211" t="str">
        <f t="shared" si="11"/>
        <v>Mixed</v>
      </c>
      <c r="G72" s="212" t="s">
        <v>400</v>
      </c>
      <c r="H72" s="425">
        <v>17.729665679221331</v>
      </c>
      <c r="I72" s="31"/>
    </row>
    <row r="73" spans="3:9" ht="12" customHeight="1" x14ac:dyDescent="0.2">
      <c r="C73" s="13"/>
      <c r="D73" s="216"/>
      <c r="E73" s="211" t="str">
        <f t="shared" si="10"/>
        <v>Sports Grounds &amp; Facilities</v>
      </c>
      <c r="F73" s="211" t="str">
        <f t="shared" si="11"/>
        <v>Mixed</v>
      </c>
      <c r="G73" s="212"/>
      <c r="H73" s="423"/>
      <c r="I73" s="31"/>
    </row>
    <row r="74" spans="3:9" ht="12" customHeight="1" x14ac:dyDescent="0.2">
      <c r="C74" s="13"/>
      <c r="D74" s="216"/>
      <c r="E74" s="211" t="str">
        <f t="shared" si="10"/>
        <v>Sports Grounds &amp; Facilities</v>
      </c>
      <c r="F74" s="211" t="str">
        <f t="shared" si="11"/>
        <v>Mixed</v>
      </c>
      <c r="G74" s="212" t="s">
        <v>401</v>
      </c>
      <c r="H74" s="423"/>
      <c r="I74" s="31"/>
    </row>
    <row r="75" spans="3:9" ht="12" customHeight="1" x14ac:dyDescent="0.2">
      <c r="C75" s="13"/>
      <c r="D75" s="216"/>
      <c r="E75" s="211" t="str">
        <f t="shared" si="10"/>
        <v>Sports Grounds &amp; Facilities</v>
      </c>
      <c r="F75" s="211" t="str">
        <f t="shared" si="11"/>
        <v>Mixed</v>
      </c>
      <c r="G75" s="212" t="s">
        <v>402</v>
      </c>
      <c r="H75" s="424">
        <v>1.6929359507092707</v>
      </c>
      <c r="I75" s="31"/>
    </row>
    <row r="76" spans="3:9" ht="12" customHeight="1" x14ac:dyDescent="0.2">
      <c r="C76" s="13"/>
      <c r="D76" s="216"/>
      <c r="E76" s="211" t="str">
        <f t="shared" si="10"/>
        <v>Sports Grounds &amp; Facilities</v>
      </c>
      <c r="F76" s="211" t="str">
        <f t="shared" si="11"/>
        <v>Mixed</v>
      </c>
      <c r="G76" s="212" t="s">
        <v>403</v>
      </c>
      <c r="H76" s="212"/>
      <c r="I76" s="31"/>
    </row>
    <row r="77" spans="3:9" ht="12" customHeight="1" x14ac:dyDescent="0.2">
      <c r="C77" s="13"/>
      <c r="D77" s="216"/>
      <c r="E77" s="211" t="e">
        <f>#REF!</f>
        <v>#REF!</v>
      </c>
      <c r="F77" s="211" t="e">
        <f>#REF!</f>
        <v>#REF!</v>
      </c>
      <c r="G77" s="212"/>
      <c r="H77" s="213"/>
      <c r="I77" s="31"/>
    </row>
    <row r="78" spans="3:9" ht="12" customHeight="1" x14ac:dyDescent="0.2">
      <c r="C78" s="13"/>
      <c r="D78" s="216"/>
      <c r="E78" s="211" t="e">
        <f t="shared" si="10"/>
        <v>#REF!</v>
      </c>
      <c r="F78" s="211" t="e">
        <f t="shared" si="11"/>
        <v>#REF!</v>
      </c>
      <c r="G78" s="212"/>
      <c r="H78" s="213"/>
      <c r="I78" s="31"/>
    </row>
    <row r="79" spans="3:9" ht="12" customHeight="1" x14ac:dyDescent="0.2">
      <c r="C79" s="13"/>
      <c r="D79" s="216">
        <v>18</v>
      </c>
      <c r="E79" s="207" t="str">
        <f>IF(OR(VLOOKUP(D79,'Services - WHC'!$D$10:$F$72,2,FALSE)="",VLOOKUP(D79,'Services - WHC'!$D$10:$F$72,2,FALSE)="[Enter service]"),"",VLOOKUP(D79,'Services - WHC'!$D$10:$F$72,2,FALSE))</f>
        <v>Parks &amp; Reserves</v>
      </c>
      <c r="F79" s="208" t="str">
        <f>IF(OR(VLOOKUP(D79,'Services - WHC'!$D$10:$F$72,3,FALSE)="",VLOOKUP(D79,'Services - WHC'!$D$10:$F$72,3,FALSE)="[Select]"),"",VLOOKUP(D79,'Services - WHC'!$D$10:$F$72,3,FALSE))</f>
        <v>Internal</v>
      </c>
      <c r="G79" s="212"/>
      <c r="H79" s="210"/>
      <c r="I79" s="31"/>
    </row>
    <row r="80" spans="3:9" ht="12" customHeight="1" x14ac:dyDescent="0.2">
      <c r="C80" s="13"/>
      <c r="D80" s="216"/>
      <c r="E80" s="211" t="e">
        <f>#REF!</f>
        <v>#REF!</v>
      </c>
      <c r="F80" s="211" t="e">
        <f>#REF!</f>
        <v>#REF!</v>
      </c>
      <c r="G80" s="212"/>
      <c r="H80" s="213"/>
      <c r="I80" s="31"/>
    </row>
    <row r="81" spans="3:9" ht="12" customHeight="1" x14ac:dyDescent="0.2">
      <c r="C81" s="13"/>
      <c r="D81" s="216">
        <v>19</v>
      </c>
      <c r="E81" s="207" t="str">
        <f>IF(OR(VLOOKUP(D81,'Services - WHC'!$D$10:$F$72,2,FALSE)="",VLOOKUP(D81,'Services - WHC'!$D$10:$F$72,2,FALSE)="[Enter service]"),"",VLOOKUP(D81,'Services - WHC'!$D$10:$F$72,2,FALSE))</f>
        <v>Waterways, Lakes &amp; Beaches</v>
      </c>
      <c r="F81" s="208" t="str">
        <f>IF(OR(VLOOKUP(D81,'Services - WHC'!$D$10:$F$72,3,FALSE)="",VLOOKUP(D81,'Services - WHC'!$D$10:$F$72,3,FALSE)="[Select]"),"",VLOOKUP(D81,'Services - WHC'!$D$10:$F$72,3,FALSE))</f>
        <v>Internal</v>
      </c>
      <c r="G81" s="212"/>
      <c r="H81" s="210"/>
      <c r="I81" s="31"/>
    </row>
    <row r="82" spans="3:9" ht="12" customHeight="1" x14ac:dyDescent="0.2">
      <c r="C82" s="13"/>
      <c r="D82" s="216"/>
      <c r="E82" s="211" t="e">
        <f>#REF!</f>
        <v>#REF!</v>
      </c>
      <c r="F82" s="211" t="e">
        <f>#REF!</f>
        <v>#REF!</v>
      </c>
      <c r="G82" s="212"/>
      <c r="H82" s="213"/>
      <c r="I82" s="31"/>
    </row>
    <row r="83" spans="3:9" ht="12" customHeight="1" x14ac:dyDescent="0.2">
      <c r="C83" s="13"/>
      <c r="D83" s="216">
        <v>20</v>
      </c>
      <c r="E83" s="207" t="str">
        <f>IF(OR(VLOOKUP(D83,'Services - WHC'!$D$10:$F$72,2,FALSE)="",VLOOKUP(D83,'Services - WHC'!$D$10:$F$72,2,FALSE)="[Enter service]"),"",VLOOKUP(D83,'Services - WHC'!$D$10:$F$72,2,FALSE))</f>
        <v>Art Galleries</v>
      </c>
      <c r="F83" s="208" t="str">
        <f>IF(OR(VLOOKUP(D83,'Services - WHC'!$D$10:$F$72,3,FALSE)="",VLOOKUP(D83,'Services - WHC'!$D$10:$F$72,3,FALSE)="[Select]"),"",VLOOKUP(D83,'Services - WHC'!$D$10:$F$72,3,FALSE))</f>
        <v>Internal</v>
      </c>
      <c r="G83" s="212"/>
      <c r="H83" s="210"/>
      <c r="I83" s="31"/>
    </row>
    <row r="84" spans="3:9" ht="12" customHeight="1" x14ac:dyDescent="0.2">
      <c r="C84" s="13"/>
      <c r="D84" s="216"/>
      <c r="E84" s="211" t="e">
        <f>#REF!</f>
        <v>#REF!</v>
      </c>
      <c r="F84" s="211" t="e">
        <f>#REF!</f>
        <v>#REF!</v>
      </c>
      <c r="G84" s="212"/>
      <c r="H84" s="213"/>
      <c r="I84" s="31"/>
    </row>
    <row r="85" spans="3:9" ht="12" customHeight="1" x14ac:dyDescent="0.2">
      <c r="C85" s="13"/>
      <c r="D85" s="216">
        <v>21</v>
      </c>
      <c r="E85" s="207" t="str">
        <f>IF(OR(VLOOKUP(D85,'Services - WHC'!$D$10:$F$72,2,FALSE)="",VLOOKUP(D85,'Services - WHC'!$D$10:$F$72,2,FALSE)="[Enter service]"),"",VLOOKUP(D85,'Services - WHC'!$D$10:$F$72,2,FALSE))</f>
        <v>Museums and Cultural Heritage</v>
      </c>
      <c r="F85" s="208" t="str">
        <f>IF(OR(VLOOKUP(D85,'Services - WHC'!$D$10:$F$72,3,FALSE)="",VLOOKUP(D85,'Services - WHC'!$D$10:$F$72,3,FALSE)="[Select]"),"",VLOOKUP(D85,'Services - WHC'!$D$10:$F$72,3,FALSE))</f>
        <v>Internal</v>
      </c>
      <c r="G85" s="212"/>
      <c r="H85" s="210"/>
      <c r="I85" s="31"/>
    </row>
    <row r="86" spans="3:9" ht="12" customHeight="1" x14ac:dyDescent="0.2">
      <c r="C86" s="13"/>
      <c r="D86" s="216"/>
      <c r="E86" s="211" t="e">
        <f>#REF!</f>
        <v>#REF!</v>
      </c>
      <c r="F86" s="211" t="e">
        <f>#REF!</f>
        <v>#REF!</v>
      </c>
      <c r="G86" s="212"/>
      <c r="H86" s="213"/>
      <c r="I86" s="31"/>
    </row>
    <row r="87" spans="3:9" ht="12" customHeight="1" x14ac:dyDescent="0.2">
      <c r="C87" s="13"/>
      <c r="D87" s="216">
        <v>22</v>
      </c>
      <c r="E87" s="207" t="str">
        <f>IF(OR(VLOOKUP(D87,'Services - WHC'!$D$10:$F$72,2,FALSE)="",VLOOKUP(D87,'Services - WHC'!$D$10:$F$72,2,FALSE)="[Enter service]"),"",VLOOKUP(D87,'Services - WHC'!$D$10:$F$72,2,FALSE))</f>
        <v>Performing Arts Centres</v>
      </c>
      <c r="F87" s="208" t="str">
        <f>IF(OR(VLOOKUP(D87,'Services - WHC'!$D$10:$F$72,3,FALSE)="",VLOOKUP(D87,'Services - WHC'!$D$10:$F$72,3,FALSE)="[Select]"),"",VLOOKUP(D87,'Services - WHC'!$D$10:$F$72,3,FALSE))</f>
        <v>Internal</v>
      </c>
      <c r="G87" s="212"/>
      <c r="H87" s="210"/>
      <c r="I87" s="31"/>
    </row>
    <row r="88" spans="3:9" ht="12" customHeight="1" x14ac:dyDescent="0.2">
      <c r="C88" s="13"/>
      <c r="D88" s="216"/>
      <c r="E88" s="211" t="e">
        <f>#REF!</f>
        <v>#REF!</v>
      </c>
      <c r="F88" s="211" t="e">
        <f>#REF!</f>
        <v>#REF!</v>
      </c>
      <c r="G88" s="212"/>
      <c r="H88" s="213"/>
      <c r="I88" s="31"/>
    </row>
    <row r="89" spans="3:9" ht="12" customHeight="1" x14ac:dyDescent="0.2">
      <c r="C89" s="13"/>
      <c r="D89" s="216">
        <v>23</v>
      </c>
      <c r="E89" s="207" t="str">
        <f>IF(OR(VLOOKUP(D89,'Services - WHC'!$D$10:$F$72,2,FALSE)="",VLOOKUP(D89,'Services - WHC'!$D$10:$F$72,2,FALSE)="[Enter service]"),"",VLOOKUP(D89,'Services - WHC'!$D$10:$F$72,2,FALSE))</f>
        <v>Libraries</v>
      </c>
      <c r="F89" s="208" t="str">
        <f>IF(OR(VLOOKUP(D89,'Services - WHC'!$D$10:$F$72,3,FALSE)="",VLOOKUP(D89,'Services - WHC'!$D$10:$F$72,3,FALSE)="[Select]"),"",VLOOKUP(D89,'Services - WHC'!$D$10:$F$72,3,FALSE))</f>
        <v>Mixed</v>
      </c>
      <c r="G89" s="212" t="s">
        <v>424</v>
      </c>
      <c r="H89" s="210"/>
      <c r="I89" s="31"/>
    </row>
    <row r="90" spans="3:9" ht="12" customHeight="1" x14ac:dyDescent="0.2">
      <c r="C90" s="13"/>
      <c r="D90" s="216"/>
      <c r="E90" s="211" t="str">
        <f t="shared" ref="E90:E98" si="12">E89</f>
        <v>Libraries</v>
      </c>
      <c r="F90" s="211" t="str">
        <f t="shared" ref="F90:F98" si="13">F89</f>
        <v>Mixed</v>
      </c>
      <c r="G90" s="212" t="s">
        <v>425</v>
      </c>
      <c r="H90" s="422">
        <v>3.2579201101928374</v>
      </c>
      <c r="I90" s="31"/>
    </row>
    <row r="91" spans="3:9" ht="12" customHeight="1" x14ac:dyDescent="0.2">
      <c r="C91" s="13"/>
      <c r="D91" s="216"/>
      <c r="E91" s="211" t="str">
        <f t="shared" si="12"/>
        <v>Libraries</v>
      </c>
      <c r="F91" s="211" t="str">
        <f t="shared" si="13"/>
        <v>Mixed</v>
      </c>
      <c r="G91" s="212" t="s">
        <v>426</v>
      </c>
      <c r="H91" s="213"/>
      <c r="I91" s="31"/>
    </row>
    <row r="92" spans="3:9" ht="12" customHeight="1" x14ac:dyDescent="0.2">
      <c r="C92" s="13"/>
      <c r="D92" s="216"/>
      <c r="E92" s="211" t="str">
        <f t="shared" si="12"/>
        <v>Libraries</v>
      </c>
      <c r="F92" s="211" t="str">
        <f t="shared" si="13"/>
        <v>Mixed</v>
      </c>
      <c r="G92" s="212" t="s">
        <v>427</v>
      </c>
      <c r="H92" s="213"/>
      <c r="I92" s="31"/>
    </row>
    <row r="93" spans="3:9" ht="12" customHeight="1" x14ac:dyDescent="0.2">
      <c r="C93" s="13"/>
      <c r="D93" s="216"/>
      <c r="E93" s="211" t="str">
        <f t="shared" si="12"/>
        <v>Libraries</v>
      </c>
      <c r="F93" s="211" t="str">
        <f t="shared" si="13"/>
        <v>Mixed</v>
      </c>
      <c r="G93" s="212" t="s">
        <v>428</v>
      </c>
      <c r="H93" s="427">
        <v>0.75594008264462809</v>
      </c>
      <c r="I93" s="31"/>
    </row>
    <row r="94" spans="3:9" ht="12" customHeight="1" x14ac:dyDescent="0.2">
      <c r="C94" s="13"/>
      <c r="D94" s="216"/>
      <c r="E94" s="211" t="str">
        <f t="shared" si="12"/>
        <v>Libraries</v>
      </c>
      <c r="F94" s="211" t="str">
        <f t="shared" si="13"/>
        <v>Mixed</v>
      </c>
      <c r="G94" s="212" t="s">
        <v>429</v>
      </c>
      <c r="H94" s="213"/>
      <c r="I94" s="31"/>
    </row>
    <row r="95" spans="3:9" ht="12" customHeight="1" x14ac:dyDescent="0.2">
      <c r="C95" s="13"/>
      <c r="D95" s="216"/>
      <c r="E95" s="211" t="str">
        <f t="shared" si="12"/>
        <v>Libraries</v>
      </c>
      <c r="F95" s="211" t="str">
        <f t="shared" si="13"/>
        <v>Mixed</v>
      </c>
      <c r="G95" s="212" t="s">
        <v>408</v>
      </c>
      <c r="H95" s="213"/>
      <c r="I95" s="31"/>
    </row>
    <row r="96" spans="3:9" ht="12" customHeight="1" x14ac:dyDescent="0.2">
      <c r="C96" s="13"/>
      <c r="D96" s="216"/>
      <c r="E96" s="211" t="str">
        <f t="shared" si="12"/>
        <v>Libraries</v>
      </c>
      <c r="F96" s="211" t="str">
        <f t="shared" si="13"/>
        <v>Mixed</v>
      </c>
      <c r="G96" s="212" t="s">
        <v>430</v>
      </c>
      <c r="H96" s="430">
        <v>4.7152736377727438</v>
      </c>
      <c r="I96" s="31"/>
    </row>
    <row r="97" spans="3:9" ht="12" customHeight="1" x14ac:dyDescent="0.2">
      <c r="C97" s="13"/>
      <c r="D97" s="216"/>
      <c r="E97" s="211" t="str">
        <f t="shared" si="12"/>
        <v>Libraries</v>
      </c>
      <c r="F97" s="211" t="str">
        <f t="shared" si="13"/>
        <v>Mixed</v>
      </c>
      <c r="G97" s="212" t="s">
        <v>431</v>
      </c>
      <c r="H97" s="213"/>
      <c r="I97" s="31"/>
    </row>
    <row r="98" spans="3:9" ht="12" customHeight="1" x14ac:dyDescent="0.2">
      <c r="C98" s="13"/>
      <c r="D98" s="216"/>
      <c r="E98" s="211" t="str">
        <f t="shared" si="12"/>
        <v>Libraries</v>
      </c>
      <c r="F98" s="211" t="str">
        <f t="shared" si="13"/>
        <v>Mixed</v>
      </c>
      <c r="G98" s="212"/>
      <c r="H98" s="213"/>
      <c r="I98" s="31"/>
    </row>
    <row r="99" spans="3:9" ht="12" customHeight="1" x14ac:dyDescent="0.2">
      <c r="C99" s="13"/>
      <c r="D99" s="216">
        <v>24</v>
      </c>
      <c r="E99" s="207" t="str">
        <f>IF(OR(VLOOKUP(D99,'Services - WHC'!$D$10:$F$72,2,FALSE)="",VLOOKUP(D99,'Services - WHC'!$D$10:$F$72,2,FALSE)="[Enter service]"),"",VLOOKUP(D99,'Services - WHC'!$D$10:$F$72,2,FALSE))</f>
        <v>Public Centres &amp; Halls</v>
      </c>
      <c r="F99" s="208" t="str">
        <f>IF(OR(VLOOKUP(D99,'Services - WHC'!$D$10:$F$72,3,FALSE)="",VLOOKUP(D99,'Services - WHC'!$D$10:$F$72,3,FALSE)="[Select]"),"",VLOOKUP(D99,'Services - WHC'!$D$10:$F$72,3,FALSE))</f>
        <v>Internal</v>
      </c>
      <c r="G99" s="212"/>
      <c r="H99" s="210"/>
      <c r="I99" s="31"/>
    </row>
    <row r="100" spans="3:9" ht="12" customHeight="1" x14ac:dyDescent="0.2">
      <c r="C100" s="13"/>
      <c r="D100" s="216"/>
      <c r="E100" s="211" t="e">
        <f>#REF!</f>
        <v>#REF!</v>
      </c>
      <c r="F100" s="211" t="e">
        <f>#REF!</f>
        <v>#REF!</v>
      </c>
      <c r="G100" s="212"/>
      <c r="H100" s="213"/>
      <c r="I100" s="31"/>
    </row>
    <row r="101" spans="3:9" ht="12" customHeight="1" x14ac:dyDescent="0.2">
      <c r="C101" s="13"/>
      <c r="D101" s="216">
        <v>25</v>
      </c>
      <c r="E101" s="207" t="str">
        <f>IF(OR(VLOOKUP(D101,'Services - WHC'!$D$10:$F$72,2,FALSE)="",VLOOKUP(D101,'Services - WHC'!$D$10:$F$72,2,FALSE)="[Enter service]"),"",VLOOKUP(D101,'Services - WHC'!$D$10:$F$72,2,FALSE))</f>
        <v>Programs</v>
      </c>
      <c r="F101" s="208" t="str">
        <f>IF(OR(VLOOKUP(D101,'Services - WHC'!$D$10:$F$72,3,FALSE)="",VLOOKUP(D101,'Services - WHC'!$D$10:$F$72,3,FALSE)="[Select]"),"",VLOOKUP(D101,'Services - WHC'!$D$10:$F$72,3,FALSE))</f>
        <v>Internal</v>
      </c>
      <c r="G101" s="212"/>
      <c r="H101" s="210"/>
      <c r="I101" s="31"/>
    </row>
    <row r="102" spans="3:9" ht="12" customHeight="1" x14ac:dyDescent="0.2">
      <c r="C102" s="13"/>
      <c r="D102" s="216"/>
      <c r="E102" s="211" t="e">
        <f>#REF!</f>
        <v>#REF!</v>
      </c>
      <c r="F102" s="211" t="e">
        <f>#REF!</f>
        <v>#REF!</v>
      </c>
      <c r="G102" s="212"/>
      <c r="H102" s="213"/>
      <c r="I102" s="31"/>
    </row>
    <row r="103" spans="3:9" ht="12" customHeight="1" x14ac:dyDescent="0.2">
      <c r="C103" s="13"/>
      <c r="D103" s="216">
        <v>26</v>
      </c>
      <c r="E103" s="207" t="str">
        <f>IF(OR(VLOOKUP(D103,'Services - WHC'!$D$10:$F$72,2,FALSE)="",VLOOKUP(D103,'Services - WHC'!$D$10:$F$72,2,FALSE)="[Enter service]"),"",VLOOKUP(D103,'Services - WHC'!$D$10:$F$72,2,FALSE))</f>
        <v>Administration</v>
      </c>
      <c r="F103" s="208" t="str">
        <f>IF(OR(VLOOKUP(D103,'Services - WHC'!$D$10:$F$72,3,FALSE)="",VLOOKUP(D103,'Services - WHC'!$D$10:$F$72,3,FALSE)="[Select]"),"",VLOOKUP(D103,'Services - WHC'!$D$10:$F$72,3,FALSE))</f>
        <v>Internal</v>
      </c>
      <c r="G103" s="212"/>
      <c r="H103" s="210"/>
      <c r="I103" s="31"/>
    </row>
    <row r="104" spans="3:9" ht="12" customHeight="1" x14ac:dyDescent="0.2">
      <c r="C104" s="13"/>
      <c r="D104" s="216"/>
      <c r="E104" s="211" t="e">
        <f>#REF!</f>
        <v>#REF!</v>
      </c>
      <c r="F104" s="211" t="e">
        <f>#REF!</f>
        <v>#REF!</v>
      </c>
      <c r="G104" s="212"/>
      <c r="H104" s="213"/>
      <c r="I104" s="31"/>
    </row>
    <row r="105" spans="3:9" ht="12" customHeight="1" x14ac:dyDescent="0.2">
      <c r="C105" s="13"/>
      <c r="D105" s="216">
        <v>27</v>
      </c>
      <c r="E105" s="207" t="str">
        <f>IF(OR(VLOOKUP(D105,'Services - WHC'!$D$10:$F$72,2,FALSE)="",VLOOKUP(D105,'Services - WHC'!$D$10:$F$72,2,FALSE)="[Enter service]"),"",VLOOKUP(D105,'Services - WHC'!$D$10:$F$72,2,FALSE))</f>
        <v>Residential - General Waste</v>
      </c>
      <c r="F105" s="208" t="str">
        <f>IF(OR(VLOOKUP(D105,'Services - WHC'!$D$10:$F$72,3,FALSE)="",VLOOKUP(D105,'Services - WHC'!$D$10:$F$72,3,FALSE)="[Select]"),"",VLOOKUP(D105,'Services - WHC'!$D$10:$F$72,3,FALSE))</f>
        <v>External</v>
      </c>
      <c r="G105" s="212" t="s">
        <v>447</v>
      </c>
      <c r="H105" s="210"/>
      <c r="I105" s="31"/>
    </row>
    <row r="106" spans="3:9" ht="12" customHeight="1" x14ac:dyDescent="0.2">
      <c r="C106" s="13"/>
      <c r="D106" s="216"/>
      <c r="E106" s="211" t="str">
        <f t="shared" ref="E106:E111" si="14">E105</f>
        <v>Residential - General Waste</v>
      </c>
      <c r="F106" s="211" t="str">
        <f t="shared" ref="F106:F111" si="15">F105</f>
        <v>External</v>
      </c>
      <c r="G106" s="212" t="s">
        <v>405</v>
      </c>
      <c r="H106" s="210"/>
      <c r="I106" s="31"/>
    </row>
    <row r="107" spans="3:9" ht="12" customHeight="1" x14ac:dyDescent="0.2">
      <c r="C107" s="13"/>
      <c r="D107" s="216"/>
      <c r="E107" s="211" t="str">
        <f t="shared" si="14"/>
        <v>Residential - General Waste</v>
      </c>
      <c r="F107" s="211" t="str">
        <f t="shared" si="15"/>
        <v>External</v>
      </c>
      <c r="G107" s="212" t="s">
        <v>448</v>
      </c>
      <c r="H107" s="434">
        <v>3.2630522088353415</v>
      </c>
      <c r="I107" s="31"/>
    </row>
    <row r="108" spans="3:9" ht="12" customHeight="1" x14ac:dyDescent="0.2">
      <c r="C108" s="13"/>
      <c r="D108" s="216"/>
      <c r="E108" s="211" t="str">
        <f t="shared" si="14"/>
        <v>Residential - General Waste</v>
      </c>
      <c r="F108" s="211" t="str">
        <f t="shared" si="15"/>
        <v>External</v>
      </c>
      <c r="G108" s="212" t="s">
        <v>449</v>
      </c>
      <c r="H108" s="210"/>
      <c r="I108" s="31"/>
    </row>
    <row r="109" spans="3:9" ht="12" customHeight="1" x14ac:dyDescent="0.2">
      <c r="C109" s="13"/>
      <c r="D109" s="216"/>
      <c r="E109" s="211" t="str">
        <f t="shared" si="14"/>
        <v>Residential - General Waste</v>
      </c>
      <c r="F109" s="211" t="str">
        <f t="shared" si="15"/>
        <v>External</v>
      </c>
      <c r="G109" s="212" t="s">
        <v>408</v>
      </c>
      <c r="H109" s="210"/>
      <c r="I109" s="31"/>
    </row>
    <row r="110" spans="3:9" ht="12" customHeight="1" x14ac:dyDescent="0.2">
      <c r="C110" s="13"/>
      <c r="D110" s="216"/>
      <c r="E110" s="211" t="str">
        <f t="shared" si="14"/>
        <v>Residential - General Waste</v>
      </c>
      <c r="F110" s="211" t="str">
        <f t="shared" si="15"/>
        <v>External</v>
      </c>
      <c r="G110" s="212" t="s">
        <v>450</v>
      </c>
      <c r="H110" s="436">
        <v>86.36232241442768</v>
      </c>
      <c r="I110" s="31"/>
    </row>
    <row r="111" spans="3:9" ht="12" customHeight="1" x14ac:dyDescent="0.2">
      <c r="C111" s="13"/>
      <c r="D111" s="216"/>
      <c r="E111" s="211" t="str">
        <f t="shared" si="14"/>
        <v>Residential - General Waste</v>
      </c>
      <c r="F111" s="211" t="str">
        <f t="shared" si="15"/>
        <v>External</v>
      </c>
      <c r="G111" s="212" t="s">
        <v>451</v>
      </c>
      <c r="H111" s="210"/>
      <c r="I111" s="31"/>
    </row>
    <row r="112" spans="3:9" ht="12" customHeight="1" x14ac:dyDescent="0.2">
      <c r="C112" s="13"/>
      <c r="D112" s="216"/>
      <c r="E112" s="211" t="e">
        <f>#REF!</f>
        <v>#REF!</v>
      </c>
      <c r="F112" s="211" t="e">
        <f>#REF!</f>
        <v>#REF!</v>
      </c>
      <c r="G112" s="212"/>
      <c r="H112" s="213"/>
      <c r="I112" s="31"/>
    </row>
    <row r="113" spans="3:9" ht="12" customHeight="1" x14ac:dyDescent="0.2">
      <c r="C113" s="13"/>
      <c r="D113" s="216">
        <v>28</v>
      </c>
      <c r="E113" s="207" t="str">
        <f>IF(OR(VLOOKUP(D113,'Services - WHC'!$D$10:$F$72,2,FALSE)="",VLOOKUP(D113,'Services - WHC'!$D$10:$F$72,2,FALSE)="[Enter service]"),"",VLOOKUP(D113,'Services - WHC'!$D$10:$F$72,2,FALSE))</f>
        <v>Residential - Recycled Waste</v>
      </c>
      <c r="F113" s="208" t="str">
        <f>IF(OR(VLOOKUP(D113,'Services - WHC'!$D$10:$F$72,3,FALSE)="",VLOOKUP(D113,'Services - WHC'!$D$10:$F$72,3,FALSE)="[Select]"),"",VLOOKUP(D113,'Services - WHC'!$D$10:$F$72,3,FALSE))</f>
        <v>External</v>
      </c>
      <c r="G113" s="212" t="s">
        <v>447</v>
      </c>
      <c r="H113" s="210"/>
      <c r="I113" s="31"/>
    </row>
    <row r="114" spans="3:9" ht="12" customHeight="1" x14ac:dyDescent="0.2">
      <c r="C114" s="13"/>
      <c r="D114" s="216"/>
      <c r="E114" s="211" t="str">
        <f t="shared" ref="E114:E119" si="16">E113</f>
        <v>Residential - Recycled Waste</v>
      </c>
      <c r="F114" s="211" t="str">
        <f t="shared" ref="F114:F119" si="17">F113</f>
        <v>External</v>
      </c>
      <c r="G114" s="212" t="s">
        <v>408</v>
      </c>
      <c r="H114" s="435"/>
      <c r="I114" s="31"/>
    </row>
    <row r="115" spans="3:9" ht="12" customHeight="1" x14ac:dyDescent="0.2">
      <c r="C115" s="13"/>
      <c r="D115" s="216"/>
      <c r="E115" s="211" t="str">
        <f t="shared" si="16"/>
        <v>Residential - Recycled Waste</v>
      </c>
      <c r="F115" s="211" t="str">
        <f t="shared" si="17"/>
        <v>External</v>
      </c>
      <c r="G115" s="212" t="s">
        <v>452</v>
      </c>
      <c r="H115" s="436">
        <v>45.484871406959151</v>
      </c>
      <c r="I115" s="31"/>
    </row>
    <row r="116" spans="3:9" ht="12" customHeight="1" x14ac:dyDescent="0.2">
      <c r="C116" s="13"/>
      <c r="D116" s="216"/>
      <c r="E116" s="211" t="str">
        <f t="shared" si="16"/>
        <v>Residential - Recycled Waste</v>
      </c>
      <c r="F116" s="211" t="str">
        <f t="shared" si="17"/>
        <v>External</v>
      </c>
      <c r="G116" s="212" t="s">
        <v>453</v>
      </c>
      <c r="H116" s="435"/>
      <c r="I116" s="31"/>
    </row>
    <row r="117" spans="3:9" ht="12" customHeight="1" x14ac:dyDescent="0.2">
      <c r="C117" s="13"/>
      <c r="D117" s="216"/>
      <c r="E117" s="211" t="str">
        <f t="shared" si="16"/>
        <v>Residential - Recycled Waste</v>
      </c>
      <c r="F117" s="211" t="str">
        <f t="shared" si="17"/>
        <v>External</v>
      </c>
      <c r="G117" s="212" t="s">
        <v>454</v>
      </c>
      <c r="H117" s="427"/>
      <c r="I117" s="31"/>
    </row>
    <row r="118" spans="3:9" ht="12" customHeight="1" x14ac:dyDescent="0.2">
      <c r="C118" s="13"/>
      <c r="D118" s="216"/>
      <c r="E118" s="211" t="str">
        <f t="shared" si="16"/>
        <v>Residential - Recycled Waste</v>
      </c>
      <c r="F118" s="211" t="str">
        <f t="shared" si="17"/>
        <v>External</v>
      </c>
      <c r="G118" s="212" t="s">
        <v>455</v>
      </c>
      <c r="H118" s="427">
        <v>0.41883064749218019</v>
      </c>
      <c r="I118" s="31"/>
    </row>
    <row r="119" spans="3:9" ht="12" customHeight="1" x14ac:dyDescent="0.2">
      <c r="C119" s="13"/>
      <c r="D119" s="216"/>
      <c r="E119" s="211" t="str">
        <f t="shared" si="16"/>
        <v>Residential - Recycled Waste</v>
      </c>
      <c r="F119" s="211" t="str">
        <f t="shared" si="17"/>
        <v>External</v>
      </c>
      <c r="G119" s="212" t="s">
        <v>456</v>
      </c>
      <c r="H119" s="427"/>
      <c r="I119" s="31"/>
    </row>
    <row r="120" spans="3:9" ht="12" customHeight="1" x14ac:dyDescent="0.2">
      <c r="C120" s="13"/>
      <c r="D120" s="216"/>
      <c r="E120" s="211" t="e">
        <f>#REF!</f>
        <v>#REF!</v>
      </c>
      <c r="F120" s="211" t="e">
        <f>#REF!</f>
        <v>#REF!</v>
      </c>
      <c r="G120" s="212"/>
      <c r="H120" s="213"/>
      <c r="I120" s="31"/>
    </row>
    <row r="121" spans="3:9" ht="12" customHeight="1" x14ac:dyDescent="0.2">
      <c r="C121" s="13"/>
      <c r="D121" s="216">
        <v>29</v>
      </c>
      <c r="E121" s="207" t="str">
        <f>IF(OR(VLOOKUP(D121,'Services - WHC'!$D$10:$F$72,2,FALSE)="",VLOOKUP(D121,'Services - WHC'!$D$10:$F$72,2,FALSE)="[Enter service]"),"",VLOOKUP(D121,'Services - WHC'!$D$10:$F$72,2,FALSE))</f>
        <v>Commercial Waste Disposal</v>
      </c>
      <c r="F121" s="208" t="str">
        <f>IF(OR(VLOOKUP(D121,'Services - WHC'!$D$10:$F$72,3,FALSE)="",VLOOKUP(D121,'Services - WHC'!$D$10:$F$72,3,FALSE)="[Select]"),"",VLOOKUP(D121,'Services - WHC'!$D$10:$F$72,3,FALSE))</f>
        <v>External</v>
      </c>
      <c r="G121" s="212"/>
      <c r="H121" s="210"/>
      <c r="I121" s="31"/>
    </row>
    <row r="122" spans="3:9" ht="12" customHeight="1" x14ac:dyDescent="0.2">
      <c r="C122" s="13"/>
      <c r="D122" s="216"/>
      <c r="E122" s="211" t="e">
        <f>#REF!</f>
        <v>#REF!</v>
      </c>
      <c r="F122" s="211" t="e">
        <f>#REF!</f>
        <v>#REF!</v>
      </c>
      <c r="G122" s="212"/>
      <c r="H122" s="213"/>
      <c r="I122" s="31"/>
    </row>
    <row r="123" spans="3:9" ht="12" customHeight="1" x14ac:dyDescent="0.2">
      <c r="C123" s="13"/>
      <c r="D123" s="216">
        <v>30</v>
      </c>
      <c r="E123" s="207" t="str">
        <f>IF(OR(VLOOKUP(D123,'Services - WHC'!$D$10:$F$72,2,FALSE)="",VLOOKUP(D123,'Services - WHC'!$D$10:$F$72,2,FALSE)="[Enter service]"),"",VLOOKUP(D123,'Services - WHC'!$D$10:$F$72,2,FALSE))</f>
        <v>Administration</v>
      </c>
      <c r="F123" s="208" t="str">
        <f>IF(OR(VLOOKUP(D123,'Services - WHC'!$D$10:$F$72,3,FALSE)="",VLOOKUP(D123,'Services - WHC'!$D$10:$F$72,3,FALSE)="[Select]"),"",VLOOKUP(D123,'Services - WHC'!$D$10:$F$72,3,FALSE))</f>
        <v>Internal</v>
      </c>
      <c r="G123" s="212"/>
      <c r="H123" s="210"/>
      <c r="I123" s="31"/>
    </row>
    <row r="124" spans="3:9" ht="12" customHeight="1" x14ac:dyDescent="0.2">
      <c r="C124" s="13"/>
      <c r="D124" s="216"/>
      <c r="E124" s="211" t="e">
        <f>#REF!</f>
        <v>#REF!</v>
      </c>
      <c r="F124" s="211" t="e">
        <f>#REF!</f>
        <v>#REF!</v>
      </c>
      <c r="G124" s="212"/>
      <c r="H124" s="213"/>
      <c r="I124" s="31"/>
    </row>
    <row r="125" spans="3:9" ht="12" customHeight="1" x14ac:dyDescent="0.2">
      <c r="C125" s="13"/>
      <c r="D125" s="216">
        <v>31</v>
      </c>
      <c r="E125" s="207" t="str">
        <f>IF(OR(VLOOKUP(D125,'Services - WHC'!$D$10:$F$72,2,FALSE)="",VLOOKUP(D125,'Services - WHC'!$D$10:$F$72,2,FALSE)="[Enter service]"),"",VLOOKUP(D125,'Services - WHC'!$D$10:$F$72,2,FALSE))</f>
        <v>Footpaths</v>
      </c>
      <c r="F125" s="208" t="str">
        <f>IF(OR(VLOOKUP(D125,'Services - WHC'!$D$10:$F$72,3,FALSE)="",VLOOKUP(D125,'Services - WHC'!$D$10:$F$72,3,FALSE)="[Select]"),"",VLOOKUP(D125,'Services - WHC'!$D$10:$F$72,3,FALSE))</f>
        <v>Internal</v>
      </c>
      <c r="G125" s="212"/>
      <c r="H125" s="210"/>
      <c r="I125" s="31"/>
    </row>
    <row r="126" spans="3:9" ht="12" customHeight="1" x14ac:dyDescent="0.2">
      <c r="C126" s="13"/>
      <c r="D126" s="216"/>
      <c r="E126" s="211" t="e">
        <f>#REF!</f>
        <v>#REF!</v>
      </c>
      <c r="F126" s="211" t="e">
        <f>#REF!</f>
        <v>#REF!</v>
      </c>
      <c r="G126" s="212"/>
      <c r="H126" s="213"/>
      <c r="I126" s="31"/>
    </row>
    <row r="127" spans="3:9" ht="12" customHeight="1" x14ac:dyDescent="0.2">
      <c r="C127" s="13"/>
      <c r="D127" s="216">
        <v>32</v>
      </c>
      <c r="E127" s="207" t="str">
        <f>IF(OR(VLOOKUP(D127,'Services - WHC'!$D$10:$F$72,2,FALSE)="",VLOOKUP(D127,'Services - WHC'!$D$10:$F$72,2,FALSE)="[Enter service]"),"",VLOOKUP(D127,'Services - WHC'!$D$10:$F$72,2,FALSE))</f>
        <v>Kerbs &amp; Channels</v>
      </c>
      <c r="F127" s="208" t="str">
        <f>IF(OR(VLOOKUP(D127,'Services - WHC'!$D$10:$F$72,3,FALSE)="",VLOOKUP(D127,'Services - WHC'!$D$10:$F$72,3,FALSE)="[Select]"),"",VLOOKUP(D127,'Services - WHC'!$D$10:$F$72,3,FALSE))</f>
        <v>Internal</v>
      </c>
      <c r="G127" s="212"/>
      <c r="H127" s="210"/>
      <c r="I127" s="31"/>
    </row>
    <row r="128" spans="3:9" ht="12" customHeight="1" x14ac:dyDescent="0.2">
      <c r="C128" s="13"/>
      <c r="D128" s="216"/>
      <c r="E128" s="211" t="e">
        <f>#REF!</f>
        <v>#REF!</v>
      </c>
      <c r="F128" s="211" t="e">
        <f>#REF!</f>
        <v>#REF!</v>
      </c>
      <c r="G128" s="212"/>
      <c r="H128" s="213"/>
      <c r="I128" s="31"/>
    </row>
    <row r="129" spans="3:9" ht="12" customHeight="1" x14ac:dyDescent="0.2">
      <c r="C129" s="13"/>
      <c r="D129" s="216">
        <v>33</v>
      </c>
      <c r="E129" s="207" t="str">
        <f>IF(OR(VLOOKUP(D129,'Services - WHC'!$D$10:$F$72,2,FALSE)="",VLOOKUP(D129,'Services - WHC'!$D$10:$F$72,2,FALSE)="[Enter service]"),"",VLOOKUP(D129,'Services - WHC'!$D$10:$F$72,2,FALSE))</f>
        <v>Traffic Control</v>
      </c>
      <c r="F129" s="208" t="str">
        <f>IF(OR(VLOOKUP(D129,'Services - WHC'!$D$10:$F$72,3,FALSE)="",VLOOKUP(D129,'Services - WHC'!$D$10:$F$72,3,FALSE)="[Select]"),"",VLOOKUP(D129,'Services - WHC'!$D$10:$F$72,3,FALSE))</f>
        <v>Internal</v>
      </c>
      <c r="G129" s="212"/>
      <c r="H129" s="210"/>
      <c r="I129" s="31"/>
    </row>
    <row r="130" spans="3:9" ht="12" customHeight="1" x14ac:dyDescent="0.2">
      <c r="C130" s="13"/>
      <c r="D130" s="216"/>
      <c r="E130" s="211" t="str">
        <f t="shared" ref="E130" si="18">E129</f>
        <v>Traffic Control</v>
      </c>
      <c r="F130" s="211" t="str">
        <f t="shared" ref="F130" si="19">F129</f>
        <v>Internal</v>
      </c>
      <c r="G130" s="212"/>
      <c r="H130" s="213"/>
      <c r="I130" s="31"/>
    </row>
    <row r="131" spans="3:9" ht="12" customHeight="1" x14ac:dyDescent="0.2">
      <c r="C131" s="13"/>
      <c r="D131" s="216">
        <v>34</v>
      </c>
      <c r="E131" s="207" t="str">
        <f>IF(OR(VLOOKUP(D131,'Services - WHC'!$D$10:$F$72,2,FALSE)="",VLOOKUP(D131,'Services - WHC'!$D$10:$F$72,2,FALSE)="[Enter service]"),"",VLOOKUP(D131,'Services - WHC'!$D$10:$F$72,2,FALSE))</f>
        <v>Parking Fines</v>
      </c>
      <c r="F131" s="208" t="str">
        <f>IF(OR(VLOOKUP(D131,'Services - WHC'!$D$10:$F$72,3,FALSE)="",VLOOKUP(D131,'Services - WHC'!$D$10:$F$72,3,FALSE)="[Select]"),"",VLOOKUP(D131,'Services - WHC'!$D$10:$F$72,3,FALSE))</f>
        <v>Internal</v>
      </c>
      <c r="G131" s="212"/>
      <c r="H131" s="210"/>
      <c r="I131" s="31"/>
    </row>
    <row r="132" spans="3:9" ht="12" customHeight="1" x14ac:dyDescent="0.2">
      <c r="C132" s="13"/>
      <c r="D132" s="216"/>
      <c r="E132" s="211" t="e">
        <f>#REF!</f>
        <v>#REF!</v>
      </c>
      <c r="F132" s="211" t="e">
        <f>#REF!</f>
        <v>#REF!</v>
      </c>
      <c r="G132" s="212"/>
      <c r="H132" s="213"/>
      <c r="I132" s="31"/>
    </row>
    <row r="133" spans="3:9" ht="12" customHeight="1" x14ac:dyDescent="0.2">
      <c r="C133" s="13"/>
      <c r="D133" s="216">
        <v>35</v>
      </c>
      <c r="E133" s="207" t="str">
        <f>IF(OR(VLOOKUP(D133,'Services - WHC'!$D$10:$F$72,2,FALSE)="",VLOOKUP(D133,'Services - WHC'!$D$10:$F$72,2,FALSE)="[Enter service]"),"",VLOOKUP(D133,'Services - WHC'!$D$10:$F$72,2,FALSE))</f>
        <v>Parking Facilities</v>
      </c>
      <c r="F133" s="208" t="str">
        <f>IF(OR(VLOOKUP(D133,'Services - WHC'!$D$10:$F$72,3,FALSE)="",VLOOKUP(D133,'Services - WHC'!$D$10:$F$72,3,FALSE)="[Select]"),"",VLOOKUP(D133,'Services - WHC'!$D$10:$F$72,3,FALSE))</f>
        <v>Internal</v>
      </c>
      <c r="G133" s="212"/>
      <c r="H133" s="210"/>
      <c r="I133" s="31"/>
    </row>
    <row r="134" spans="3:9" ht="12" customHeight="1" x14ac:dyDescent="0.2">
      <c r="C134" s="13"/>
      <c r="D134" s="216"/>
      <c r="E134" s="211" t="e">
        <f>#REF!</f>
        <v>#REF!</v>
      </c>
      <c r="F134" s="211" t="e">
        <f>#REF!</f>
        <v>#REF!</v>
      </c>
      <c r="G134" s="212"/>
      <c r="H134" s="213"/>
      <c r="I134" s="31"/>
    </row>
    <row r="135" spans="3:9" ht="12" customHeight="1" x14ac:dyDescent="0.2">
      <c r="C135" s="13"/>
      <c r="D135" s="216">
        <v>36</v>
      </c>
      <c r="E135" s="207" t="str">
        <f>IF(OR(VLOOKUP(D135,'Services - WHC'!$D$10:$F$72,2,FALSE)="",VLOOKUP(D135,'Services - WHC'!$D$10:$F$72,2,FALSE)="[Enter service]"),"",VLOOKUP(D135,'Services - WHC'!$D$10:$F$72,2,FALSE))</f>
        <v>Street Enhancements</v>
      </c>
      <c r="F135" s="208" t="str">
        <f>IF(OR(VLOOKUP(D135,'Services - WHC'!$D$10:$F$72,3,FALSE)="",VLOOKUP(D135,'Services - WHC'!$D$10:$F$72,3,FALSE)="[Select]"),"",VLOOKUP(D135,'Services - WHC'!$D$10:$F$72,3,FALSE))</f>
        <v>Internal</v>
      </c>
      <c r="G135" s="212"/>
      <c r="H135" s="210"/>
      <c r="I135" s="31"/>
    </row>
    <row r="136" spans="3:9" ht="12" customHeight="1" x14ac:dyDescent="0.2">
      <c r="C136" s="13"/>
      <c r="D136" s="216"/>
      <c r="E136" s="211" t="e">
        <f>#REF!</f>
        <v>#REF!</v>
      </c>
      <c r="F136" s="211" t="e">
        <f>#REF!</f>
        <v>#REF!</v>
      </c>
      <c r="G136" s="212"/>
      <c r="H136" s="213"/>
      <c r="I136" s="31"/>
    </row>
    <row r="137" spans="3:9" ht="12" customHeight="1" x14ac:dyDescent="0.2">
      <c r="C137" s="13"/>
      <c r="D137" s="216">
        <v>37</v>
      </c>
      <c r="E137" s="207" t="str">
        <f>IF(OR(VLOOKUP(D137,'Services - WHC'!$D$10:$F$72,2,FALSE)="",VLOOKUP(D137,'Services - WHC'!$D$10:$F$72,2,FALSE)="[Enter service]"),"",VLOOKUP(D137,'Services - WHC'!$D$10:$F$72,2,FALSE))</f>
        <v>Street Lighting</v>
      </c>
      <c r="F137" s="208" t="str">
        <f>IF(OR(VLOOKUP(D137,'Services - WHC'!$D$10:$F$72,3,FALSE)="",VLOOKUP(D137,'Services - WHC'!$D$10:$F$72,3,FALSE)="[Select]"),"",VLOOKUP(D137,'Services - WHC'!$D$10:$F$72,3,FALSE))</f>
        <v>Internal</v>
      </c>
      <c r="G137" s="212"/>
      <c r="H137" s="210"/>
      <c r="I137" s="31"/>
    </row>
    <row r="138" spans="3:9" ht="12" customHeight="1" x14ac:dyDescent="0.2">
      <c r="C138" s="13"/>
      <c r="D138" s="216"/>
      <c r="E138" s="211" t="e">
        <f>#REF!</f>
        <v>#REF!</v>
      </c>
      <c r="F138" s="211" t="e">
        <f>#REF!</f>
        <v>#REF!</v>
      </c>
      <c r="G138" s="212"/>
      <c r="H138" s="213"/>
      <c r="I138" s="31"/>
    </row>
    <row r="139" spans="3:9" ht="12" customHeight="1" x14ac:dyDescent="0.2">
      <c r="C139" s="13"/>
      <c r="D139" s="216">
        <v>38</v>
      </c>
      <c r="E139" s="207" t="str">
        <f>IF(OR(VLOOKUP(D139,'Services - WHC'!$D$10:$F$72,2,FALSE)="",VLOOKUP(D139,'Services - WHC'!$D$10:$F$72,2,FALSE)="[Enter service]"),"",VLOOKUP(D139,'Services - WHC'!$D$10:$F$72,2,FALSE))</f>
        <v>Street Cleaning</v>
      </c>
      <c r="F139" s="208" t="str">
        <f>IF(OR(VLOOKUP(D139,'Services - WHC'!$D$10:$F$72,3,FALSE)="",VLOOKUP(D139,'Services - WHC'!$D$10:$F$72,3,FALSE)="[Select]"),"",VLOOKUP(D139,'Services - WHC'!$D$10:$F$72,3,FALSE))</f>
        <v>Internal</v>
      </c>
      <c r="G139" s="212"/>
      <c r="H139" s="210"/>
      <c r="I139" s="31"/>
    </row>
    <row r="140" spans="3:9" ht="12" customHeight="1" x14ac:dyDescent="0.2">
      <c r="C140" s="13"/>
      <c r="D140" s="216"/>
      <c r="E140" s="211" t="e">
        <f>#REF!</f>
        <v>#REF!</v>
      </c>
      <c r="F140" s="211" t="e">
        <f>#REF!</f>
        <v>#REF!</v>
      </c>
      <c r="G140" s="212"/>
      <c r="H140" s="213"/>
      <c r="I140" s="31"/>
    </row>
    <row r="141" spans="3:9" ht="12" customHeight="1" x14ac:dyDescent="0.2">
      <c r="C141" s="13"/>
      <c r="D141" s="216">
        <v>39</v>
      </c>
      <c r="E141" s="207" t="str">
        <f>IF(OR(VLOOKUP(D141,'Services - WHC'!$D$10:$F$72,2,FALSE)="",VLOOKUP(D141,'Services - WHC'!$D$10:$F$72,2,FALSE)="[Enter service]"),"",VLOOKUP(D141,'Services - WHC'!$D$10:$F$72,2,FALSE))</f>
        <v>Administration</v>
      </c>
      <c r="F141" s="208" t="str">
        <f>IF(OR(VLOOKUP(D141,'Services - WHC'!$D$10:$F$72,3,FALSE)="",VLOOKUP(D141,'Services - WHC'!$D$10:$F$72,3,FALSE)="[Select]"),"",VLOOKUP(D141,'Services - WHC'!$D$10:$F$72,3,FALSE))</f>
        <v>Internal</v>
      </c>
      <c r="G141" s="212"/>
      <c r="H141" s="210"/>
      <c r="I141" s="31"/>
    </row>
    <row r="142" spans="3:9" ht="12" customHeight="1" x14ac:dyDescent="0.2">
      <c r="C142" s="13"/>
      <c r="D142" s="216"/>
      <c r="E142" s="211" t="e">
        <f>#REF!</f>
        <v>#REF!</v>
      </c>
      <c r="F142" s="211" t="e">
        <f>#REF!</f>
        <v>#REF!</v>
      </c>
      <c r="G142" s="212"/>
      <c r="H142" s="213"/>
      <c r="I142" s="31"/>
    </row>
    <row r="143" spans="3:9" ht="12" customHeight="1" x14ac:dyDescent="0.2">
      <c r="C143" s="13"/>
      <c r="D143" s="216">
        <v>40</v>
      </c>
      <c r="E143" s="207" t="str">
        <f>IF(OR(VLOOKUP(D143,'Services - WHC'!$D$10:$F$72,2,FALSE)="",VLOOKUP(D143,'Services - WHC'!$D$10:$F$72,2,FALSE)="[Enter service]"),"",VLOOKUP(D143,'Services - WHC'!$D$10:$F$72,2,FALSE))</f>
        <v>Protection of Biodiversity &amp; Habitat</v>
      </c>
      <c r="F143" s="208" t="str">
        <f>IF(OR(VLOOKUP(D143,'Services - WHC'!$D$10:$F$72,3,FALSE)="",VLOOKUP(D143,'Services - WHC'!$D$10:$F$72,3,FALSE)="[Select]"),"",VLOOKUP(D143,'Services - WHC'!$D$10:$F$72,3,FALSE))</f>
        <v>Internal</v>
      </c>
      <c r="G143" s="212"/>
      <c r="H143" s="210"/>
      <c r="I143" s="31"/>
    </row>
    <row r="144" spans="3:9" ht="12" customHeight="1" x14ac:dyDescent="0.2">
      <c r="C144" s="13"/>
      <c r="D144" s="216"/>
      <c r="E144" s="211" t="e">
        <f>#REF!</f>
        <v>#REF!</v>
      </c>
      <c r="F144" s="211" t="e">
        <f>#REF!</f>
        <v>#REF!</v>
      </c>
      <c r="G144" s="212"/>
      <c r="H144" s="213"/>
      <c r="I144" s="31"/>
    </row>
    <row r="145" spans="3:9" ht="12" customHeight="1" x14ac:dyDescent="0.2">
      <c r="C145" s="13"/>
      <c r="D145" s="216">
        <v>41</v>
      </c>
      <c r="E145" s="207" t="str">
        <f>IF(OR(VLOOKUP(D145,'Services - WHC'!$D$10:$F$72,2,FALSE)="",VLOOKUP(D145,'Services - WHC'!$D$10:$F$72,2,FALSE)="[Enter service]"),"",VLOOKUP(D145,'Services - WHC'!$D$10:$F$72,2,FALSE))</f>
        <v>Fire Protection</v>
      </c>
      <c r="F145" s="208" t="str">
        <f>IF(OR(VLOOKUP(D145,'Services - WHC'!$D$10:$F$72,3,FALSE)="",VLOOKUP(D145,'Services - WHC'!$D$10:$F$72,3,FALSE)="[Select]"),"",VLOOKUP(D145,'Services - WHC'!$D$10:$F$72,3,FALSE))</f>
        <v>Internal</v>
      </c>
      <c r="G145" s="212"/>
      <c r="H145" s="210"/>
      <c r="I145" s="31"/>
    </row>
    <row r="146" spans="3:9" ht="12" customHeight="1" x14ac:dyDescent="0.2">
      <c r="C146" s="13"/>
      <c r="D146" s="216"/>
      <c r="E146" s="211" t="e">
        <f>#REF!</f>
        <v>#REF!</v>
      </c>
      <c r="F146" s="211" t="e">
        <f>#REF!</f>
        <v>#REF!</v>
      </c>
      <c r="G146" s="212"/>
      <c r="H146" s="213"/>
      <c r="I146" s="31"/>
    </row>
    <row r="147" spans="3:9" ht="12" customHeight="1" x14ac:dyDescent="0.2">
      <c r="C147" s="13"/>
      <c r="D147" s="216">
        <v>42</v>
      </c>
      <c r="E147" s="207" t="str">
        <f>IF(OR(VLOOKUP(D147,'Services - WHC'!$D$10:$F$72,2,FALSE)="",VLOOKUP(D147,'Services - WHC'!$D$10:$F$72,2,FALSE)="[Enter service]"),"",VLOOKUP(D147,'Services - WHC'!$D$10:$F$72,2,FALSE))</f>
        <v>Drainage</v>
      </c>
      <c r="F147" s="208" t="str">
        <f>IF(OR(VLOOKUP(D147,'Services - WHC'!$D$10:$F$72,3,FALSE)="",VLOOKUP(D147,'Services - WHC'!$D$10:$F$72,3,FALSE)="[Select]"),"",VLOOKUP(D147,'Services - WHC'!$D$10:$F$72,3,FALSE))</f>
        <v>Internal</v>
      </c>
      <c r="G147" s="212"/>
      <c r="H147" s="210"/>
      <c r="I147" s="31"/>
    </row>
    <row r="148" spans="3:9" ht="12" customHeight="1" x14ac:dyDescent="0.2">
      <c r="C148" s="13"/>
      <c r="D148" s="216"/>
      <c r="E148" s="211" t="str">
        <f t="shared" ref="E148" si="20">E147</f>
        <v>Drainage</v>
      </c>
      <c r="F148" s="211" t="str">
        <f t="shared" ref="F148" si="21">F147</f>
        <v>Internal</v>
      </c>
      <c r="G148" s="212"/>
      <c r="H148" s="213"/>
      <c r="I148" s="31"/>
    </row>
    <row r="149" spans="3:9" ht="12" customHeight="1" x14ac:dyDescent="0.2">
      <c r="C149" s="13"/>
      <c r="D149" s="216">
        <v>43</v>
      </c>
      <c r="E149" s="207" t="str">
        <f>IF(OR(VLOOKUP(D149,'Services - WHC'!$D$10:$F$72,2,FALSE)="",VLOOKUP(D149,'Services - WHC'!$D$10:$F$72,2,FALSE)="[Enter service]"),"",VLOOKUP(D149,'Services - WHC'!$D$10:$F$72,2,FALSE))</f>
        <v>Agricultural Services</v>
      </c>
      <c r="F149" s="208" t="str">
        <f>IF(OR(VLOOKUP(D149,'Services - WHC'!$D$10:$F$72,3,FALSE)="",VLOOKUP(D149,'Services - WHC'!$D$10:$F$72,3,FALSE)="[Select]"),"",VLOOKUP(D149,'Services - WHC'!$D$10:$F$72,3,FALSE))</f>
        <v>Internal</v>
      </c>
      <c r="G149" s="212"/>
      <c r="H149" s="210"/>
      <c r="I149" s="31"/>
    </row>
    <row r="150" spans="3:9" ht="12" customHeight="1" x14ac:dyDescent="0.2">
      <c r="C150" s="13"/>
      <c r="D150" s="216"/>
      <c r="E150" s="211" t="e">
        <f>#REF!</f>
        <v>#REF!</v>
      </c>
      <c r="F150" s="211" t="e">
        <f>#REF!</f>
        <v>#REF!</v>
      </c>
      <c r="G150" s="212"/>
      <c r="H150" s="213"/>
      <c r="I150" s="31"/>
    </row>
    <row r="151" spans="3:9" ht="12" customHeight="1" x14ac:dyDescent="0.2">
      <c r="C151" s="13"/>
      <c r="D151" s="216">
        <v>44</v>
      </c>
      <c r="E151" s="207" t="str">
        <f>IF(OR(VLOOKUP(D151,'Services - WHC'!$D$10:$F$72,2,FALSE)="",VLOOKUP(D151,'Services - WHC'!$D$10:$F$72,2,FALSE)="[Enter service]"),"",VLOOKUP(D151,'Services - WHC'!$D$10:$F$72,2,FALSE))</f>
        <v>Sewerage</v>
      </c>
      <c r="F151" s="208" t="str">
        <f>IF(OR(VLOOKUP(D151,'Services - WHC'!$D$10:$F$72,3,FALSE)="",VLOOKUP(D151,'Services - WHC'!$D$10:$F$72,3,FALSE)="[Select]"),"",VLOOKUP(D151,'Services - WHC'!$D$10:$F$72,3,FALSE))</f>
        <v>Internal</v>
      </c>
      <c r="G151" s="212"/>
      <c r="H151" s="210"/>
      <c r="I151" s="31"/>
    </row>
    <row r="152" spans="3:9" ht="12" customHeight="1" x14ac:dyDescent="0.2">
      <c r="C152" s="13"/>
      <c r="D152" s="216"/>
      <c r="E152" s="211" t="e">
        <f>#REF!</f>
        <v>#REF!</v>
      </c>
      <c r="F152" s="211" t="e">
        <f>#REF!</f>
        <v>#REF!</v>
      </c>
      <c r="G152" s="212"/>
      <c r="H152" s="213"/>
      <c r="I152" s="31"/>
    </row>
    <row r="153" spans="3:9" ht="12" customHeight="1" x14ac:dyDescent="0.2">
      <c r="C153" s="13"/>
      <c r="D153" s="216">
        <v>45</v>
      </c>
      <c r="E153" s="207" t="str">
        <f>IF(OR(VLOOKUP(D153,'Services - WHC'!$D$10:$F$72,2,FALSE)="",VLOOKUP(D153,'Services - WHC'!$D$10:$F$72,2,FALSE)="[Enter service]"),"",VLOOKUP(D153,'Services - WHC'!$D$10:$F$72,2,FALSE))</f>
        <v>Waste Water Management</v>
      </c>
      <c r="F153" s="208" t="str">
        <f>IF(OR(VLOOKUP(D153,'Services - WHC'!$D$10:$F$72,3,FALSE)="",VLOOKUP(D153,'Services - WHC'!$D$10:$F$72,3,FALSE)="[Select]"),"",VLOOKUP(D153,'Services - WHC'!$D$10:$F$72,3,FALSE))</f>
        <v>Internal</v>
      </c>
      <c r="G153" s="212"/>
      <c r="H153" s="210"/>
      <c r="I153" s="31"/>
    </row>
    <row r="154" spans="3:9" ht="12" customHeight="1" x14ac:dyDescent="0.2">
      <c r="C154" s="13"/>
      <c r="D154" s="216"/>
      <c r="E154" s="211" t="e">
        <f>#REF!</f>
        <v>#REF!</v>
      </c>
      <c r="F154" s="211" t="e">
        <f>#REF!</f>
        <v>#REF!</v>
      </c>
      <c r="G154" s="212"/>
      <c r="H154" s="213"/>
      <c r="I154" s="31"/>
    </row>
    <row r="155" spans="3:9" ht="12" customHeight="1" x14ac:dyDescent="0.2">
      <c r="C155" s="13"/>
      <c r="D155" s="216">
        <v>46</v>
      </c>
      <c r="E155" s="207" t="str">
        <f>IF(OR(VLOOKUP(D155,'Services - WHC'!$D$10:$F$72,2,FALSE)="",VLOOKUP(D155,'Services - WHC'!$D$10:$F$72,2,FALSE)="[Enter service]"),"",VLOOKUP(D155,'Services - WHC'!$D$10:$F$72,2,FALSE))</f>
        <v>Decontamination of Soil</v>
      </c>
      <c r="F155" s="208" t="str">
        <f>IF(OR(VLOOKUP(D155,'Services - WHC'!$D$10:$F$72,3,FALSE)="",VLOOKUP(D155,'Services - WHC'!$D$10:$F$72,3,FALSE)="[Select]"),"",VLOOKUP(D155,'Services - WHC'!$D$10:$F$72,3,FALSE))</f>
        <v>Internal</v>
      </c>
      <c r="G155" s="212"/>
      <c r="H155" s="210"/>
      <c r="I155" s="31"/>
    </row>
    <row r="156" spans="3:9" ht="12" customHeight="1" x14ac:dyDescent="0.2">
      <c r="C156" s="13"/>
      <c r="D156" s="216"/>
      <c r="E156" s="211" t="e">
        <f>#REF!</f>
        <v>#REF!</v>
      </c>
      <c r="F156" s="211" t="e">
        <f>#REF!</f>
        <v>#REF!</v>
      </c>
      <c r="G156" s="212"/>
      <c r="H156" s="213"/>
      <c r="I156" s="31"/>
    </row>
    <row r="157" spans="3:9" ht="12" customHeight="1" x14ac:dyDescent="0.2">
      <c r="C157" s="13"/>
      <c r="D157" s="216">
        <v>47</v>
      </c>
      <c r="E157" s="207" t="str">
        <f>IF(OR(VLOOKUP(D157,'Services - WHC'!$D$10:$F$72,2,FALSE)="",VLOOKUP(D157,'Services - WHC'!$D$10:$F$72,2,FALSE)="[Enter service]"),"",VLOOKUP(D157,'Services - WHC'!$D$10:$F$72,2,FALSE))</f>
        <v>Administration</v>
      </c>
      <c r="F157" s="208" t="str">
        <f>IF(OR(VLOOKUP(D157,'Services - WHC'!$D$10:$F$72,3,FALSE)="",VLOOKUP(D157,'Services - WHC'!$D$10:$F$72,3,FALSE)="[Select]"),"",VLOOKUP(D157,'Services - WHC'!$D$10:$F$72,3,FALSE))</f>
        <v>Internal</v>
      </c>
      <c r="G157" s="212"/>
      <c r="H157" s="210"/>
      <c r="I157" s="31"/>
    </row>
    <row r="158" spans="3:9" ht="12" customHeight="1" x14ac:dyDescent="0.2">
      <c r="C158" s="13"/>
      <c r="D158" s="216"/>
      <c r="E158" s="211" t="e">
        <f>#REF!</f>
        <v>#REF!</v>
      </c>
      <c r="F158" s="211" t="e">
        <f>#REF!</f>
        <v>#REF!</v>
      </c>
      <c r="G158" s="212"/>
      <c r="H158" s="213"/>
      <c r="I158" s="31"/>
    </row>
    <row r="159" spans="3:9" ht="12" customHeight="1" x14ac:dyDescent="0.2">
      <c r="C159" s="13"/>
      <c r="D159" s="216">
        <v>48</v>
      </c>
      <c r="E159" s="207" t="str">
        <f>IF(OR(VLOOKUP(D159,'Services - WHC'!$D$10:$F$72,2,FALSE)="",VLOOKUP(D159,'Services - WHC'!$D$10:$F$72,2,FALSE)="[Enter service]"),"",VLOOKUP(D159,'Services - WHC'!$D$10:$F$72,2,FALSE))</f>
        <v>Community Development &amp; Planning</v>
      </c>
      <c r="F159" s="208" t="str">
        <f>IF(OR(VLOOKUP(D159,'Services - WHC'!$D$10:$F$72,3,FALSE)="",VLOOKUP(D159,'Services - WHC'!$D$10:$F$72,3,FALSE)="[Select]"),"",VLOOKUP(D159,'Services - WHC'!$D$10:$F$72,3,FALSE))</f>
        <v>Internal</v>
      </c>
      <c r="G159" s="212" t="s">
        <v>442</v>
      </c>
      <c r="H159" s="210"/>
      <c r="I159" s="31"/>
    </row>
    <row r="160" spans="3:9" ht="12" customHeight="1" x14ac:dyDescent="0.2">
      <c r="C160" s="13"/>
      <c r="D160" s="216"/>
      <c r="E160" s="211" t="str">
        <f t="shared" ref="E160:E165" si="22">E159</f>
        <v>Community Development &amp; Planning</v>
      </c>
      <c r="F160" s="211" t="str">
        <f t="shared" ref="F160:F165" si="23">F159</f>
        <v>Internal</v>
      </c>
      <c r="G160" s="212" t="s">
        <v>405</v>
      </c>
      <c r="H160" s="426"/>
      <c r="I160" s="31"/>
    </row>
    <row r="161" spans="3:9" ht="12" customHeight="1" x14ac:dyDescent="0.2">
      <c r="C161" s="13"/>
      <c r="D161" s="216"/>
      <c r="E161" s="211" t="str">
        <f t="shared" si="22"/>
        <v>Community Development &amp; Planning</v>
      </c>
      <c r="F161" s="211" t="str">
        <f t="shared" si="23"/>
        <v>Internal</v>
      </c>
      <c r="G161" s="212" t="s">
        <v>443</v>
      </c>
      <c r="H161" s="426">
        <v>0.99</v>
      </c>
      <c r="I161" s="31"/>
    </row>
    <row r="162" spans="3:9" ht="12" customHeight="1" x14ac:dyDescent="0.2">
      <c r="C162" s="13"/>
      <c r="D162" s="216"/>
      <c r="E162" s="211" t="str">
        <f t="shared" si="22"/>
        <v>Community Development &amp; Planning</v>
      </c>
      <c r="F162" s="211" t="str">
        <f t="shared" si="23"/>
        <v>Internal</v>
      </c>
      <c r="G162" s="212" t="s">
        <v>444</v>
      </c>
      <c r="H162" s="426"/>
      <c r="I162" s="31"/>
    </row>
    <row r="163" spans="3:9" ht="12" customHeight="1" x14ac:dyDescent="0.2">
      <c r="C163" s="13"/>
      <c r="D163" s="216"/>
      <c r="E163" s="211" t="str">
        <f t="shared" si="22"/>
        <v>Community Development &amp; Planning</v>
      </c>
      <c r="F163" s="211" t="str">
        <f t="shared" si="23"/>
        <v>Internal</v>
      </c>
      <c r="G163" s="212" t="s">
        <v>408</v>
      </c>
      <c r="H163" s="430"/>
      <c r="I163" s="31"/>
    </row>
    <row r="164" spans="3:9" ht="12" customHeight="1" x14ac:dyDescent="0.2">
      <c r="C164" s="13"/>
      <c r="D164" s="216"/>
      <c r="E164" s="211" t="str">
        <f t="shared" si="22"/>
        <v>Community Development &amp; Planning</v>
      </c>
      <c r="F164" s="211" t="str">
        <f t="shared" si="23"/>
        <v>Internal</v>
      </c>
      <c r="G164" s="212" t="s">
        <v>445</v>
      </c>
      <c r="H164" s="430">
        <v>1768.7931034482758</v>
      </c>
      <c r="I164" s="31"/>
    </row>
    <row r="165" spans="3:9" ht="12" customHeight="1" x14ac:dyDescent="0.2">
      <c r="C165" s="13"/>
      <c r="D165" s="216"/>
      <c r="E165" s="211" t="str">
        <f t="shared" si="22"/>
        <v>Community Development &amp; Planning</v>
      </c>
      <c r="F165" s="211" t="str">
        <f t="shared" si="23"/>
        <v>Internal</v>
      </c>
      <c r="G165" s="212" t="s">
        <v>446</v>
      </c>
      <c r="H165" s="430"/>
      <c r="I165" s="31"/>
    </row>
    <row r="166" spans="3:9" ht="12" customHeight="1" x14ac:dyDescent="0.2">
      <c r="C166" s="13"/>
      <c r="D166" s="216"/>
      <c r="E166" s="211" t="e">
        <f>#REF!</f>
        <v>#REF!</v>
      </c>
      <c r="F166" s="211" t="e">
        <f>#REF!</f>
        <v>#REF!</v>
      </c>
      <c r="G166" s="212"/>
      <c r="H166" s="213"/>
      <c r="I166" s="31"/>
    </row>
    <row r="167" spans="3:9" ht="12" customHeight="1" x14ac:dyDescent="0.2">
      <c r="C167" s="13"/>
      <c r="D167" s="216">
        <v>49</v>
      </c>
      <c r="E167" s="207" t="str">
        <f>IF(OR(VLOOKUP(D167,'Services - WHC'!$D$10:$F$72,2,FALSE)="",VLOOKUP(D167,'Services - WHC'!$D$10:$F$72,2,FALSE)="[Enter service]"),"",VLOOKUP(D167,'Services - WHC'!$D$10:$F$72,2,FALSE))</f>
        <v>Building Control</v>
      </c>
      <c r="F167" s="208" t="str">
        <f>IF(OR(VLOOKUP(D167,'Services - WHC'!$D$10:$F$72,3,FALSE)="",VLOOKUP(D167,'Services - WHC'!$D$10:$F$72,3,FALSE)="[Select]"),"",VLOOKUP(D167,'Services - WHC'!$D$10:$F$72,3,FALSE))</f>
        <v>Internal</v>
      </c>
      <c r="G167" s="212"/>
      <c r="H167" s="210"/>
      <c r="I167" s="31"/>
    </row>
    <row r="168" spans="3:9" ht="12" customHeight="1" x14ac:dyDescent="0.2">
      <c r="C168" s="13"/>
      <c r="D168" s="216"/>
      <c r="E168" s="211" t="e">
        <f>#REF!</f>
        <v>#REF!</v>
      </c>
      <c r="F168" s="211" t="e">
        <f>#REF!</f>
        <v>#REF!</v>
      </c>
      <c r="G168" s="212"/>
      <c r="H168" s="213"/>
      <c r="I168" s="31"/>
    </row>
    <row r="169" spans="3:9" ht="12" customHeight="1" x14ac:dyDescent="0.2">
      <c r="C169" s="13"/>
      <c r="D169" s="216">
        <v>50</v>
      </c>
      <c r="E169" s="207" t="str">
        <f>IF(OR(VLOOKUP(D169,'Services - WHC'!$D$10:$F$72,2,FALSE)="",VLOOKUP(D169,'Services - WHC'!$D$10:$F$72,2,FALSE)="[Enter service]"),"",VLOOKUP(D169,'Services - WHC'!$D$10:$F$72,2,FALSE))</f>
        <v>Tourism &amp; Area Promotion</v>
      </c>
      <c r="F169" s="208" t="str">
        <f>IF(OR(VLOOKUP(D169,'Services - WHC'!$D$10:$F$72,3,FALSE)="",VLOOKUP(D169,'Services - WHC'!$D$10:$F$72,3,FALSE)="[Select]"),"",VLOOKUP(D169,'Services - WHC'!$D$10:$F$72,3,FALSE))</f>
        <v>Internal</v>
      </c>
      <c r="G169" s="212"/>
      <c r="H169" s="210"/>
      <c r="I169" s="31"/>
    </row>
    <row r="170" spans="3:9" ht="12" customHeight="1" x14ac:dyDescent="0.2">
      <c r="C170" s="13"/>
      <c r="D170" s="216"/>
      <c r="E170" s="211" t="e">
        <f>#REF!</f>
        <v>#REF!</v>
      </c>
      <c r="F170" s="211" t="e">
        <f>#REF!</f>
        <v>#REF!</v>
      </c>
      <c r="G170" s="212"/>
      <c r="H170" s="213"/>
      <c r="I170" s="31"/>
    </row>
    <row r="171" spans="3:9" ht="12" customHeight="1" x14ac:dyDescent="0.2">
      <c r="C171" s="13"/>
      <c r="D171" s="216">
        <v>51</v>
      </c>
      <c r="E171" s="207" t="str">
        <f>IF(OR(VLOOKUP(D171,'Services - WHC'!$D$10:$F$72,2,FALSE)="",VLOOKUP(D171,'Services - WHC'!$D$10:$F$72,2,FALSE)="[Enter service]"),"",VLOOKUP(D171,'Services - WHC'!$D$10:$F$72,2,FALSE))</f>
        <v>Community Amenities</v>
      </c>
      <c r="F171" s="208" t="str">
        <f>IF(OR(VLOOKUP(D171,'Services - WHC'!$D$10:$F$72,3,FALSE)="",VLOOKUP(D171,'Services - WHC'!$D$10:$F$72,3,FALSE)="[Select]"),"",VLOOKUP(D171,'Services - WHC'!$D$10:$F$72,3,FALSE))</f>
        <v>Internal</v>
      </c>
      <c r="G171" s="212"/>
      <c r="H171" s="210"/>
      <c r="I171" s="31"/>
    </row>
    <row r="172" spans="3:9" ht="12" customHeight="1" x14ac:dyDescent="0.2">
      <c r="C172" s="13"/>
      <c r="D172" s="216"/>
      <c r="E172" s="211" t="e">
        <f>#REF!</f>
        <v>#REF!</v>
      </c>
      <c r="F172" s="211" t="e">
        <f>#REF!</f>
        <v>#REF!</v>
      </c>
      <c r="G172" s="212"/>
      <c r="H172" s="213"/>
      <c r="I172" s="31"/>
    </row>
    <row r="173" spans="3:9" ht="12" customHeight="1" x14ac:dyDescent="0.2">
      <c r="C173" s="13"/>
      <c r="D173" s="216">
        <v>52</v>
      </c>
      <c r="E173" s="207" t="str">
        <f>IF(OR(VLOOKUP(D173,'Services - WHC'!$D$10:$F$72,2,FALSE)="",VLOOKUP(D173,'Services - WHC'!$D$10:$F$72,2,FALSE)="[Enter service]"),"",VLOOKUP(D173,'Services - WHC'!$D$10:$F$72,2,FALSE))</f>
        <v>Air Transport</v>
      </c>
      <c r="F173" s="208" t="str">
        <f>IF(OR(VLOOKUP(D173,'Services - WHC'!$D$10:$F$72,3,FALSE)="",VLOOKUP(D173,'Services - WHC'!$D$10:$F$72,3,FALSE)="[Select]"),"",VLOOKUP(D173,'Services - WHC'!$D$10:$F$72,3,FALSE))</f>
        <v>Internal</v>
      </c>
      <c r="G173" s="212"/>
      <c r="H173" s="210"/>
      <c r="I173" s="31"/>
    </row>
    <row r="174" spans="3:9" ht="12" customHeight="1" x14ac:dyDescent="0.2">
      <c r="C174" s="13"/>
      <c r="D174" s="216"/>
      <c r="E174" s="211" t="e">
        <f>#REF!</f>
        <v>#REF!</v>
      </c>
      <c r="F174" s="211" t="e">
        <f>#REF!</f>
        <v>#REF!</v>
      </c>
      <c r="G174" s="212"/>
      <c r="H174" s="213"/>
      <c r="I174" s="31"/>
    </row>
    <row r="175" spans="3:9" ht="12" customHeight="1" x14ac:dyDescent="0.2">
      <c r="C175" s="13"/>
      <c r="D175" s="216">
        <v>53</v>
      </c>
      <c r="E175" s="207" t="str">
        <f>IF(OR(VLOOKUP(D175,'Services - WHC'!$D$10:$F$72,2,FALSE)="",VLOOKUP(D175,'Services - WHC'!$D$10:$F$72,2,FALSE)="[Enter service]"),"",VLOOKUP(D175,'Services - WHC'!$D$10:$F$72,2,FALSE))</f>
        <v>Markets &amp; Saleyards</v>
      </c>
      <c r="F175" s="208" t="str">
        <f>IF(OR(VLOOKUP(D175,'Services - WHC'!$D$10:$F$72,3,FALSE)="",VLOOKUP(D175,'Services - WHC'!$D$10:$F$72,3,FALSE)="[Select]"),"",VLOOKUP(D175,'Services - WHC'!$D$10:$F$72,3,FALSE))</f>
        <v>Internal</v>
      </c>
      <c r="G175" s="212"/>
      <c r="H175" s="210"/>
      <c r="I175" s="31"/>
    </row>
    <row r="176" spans="3:9" ht="12" customHeight="1" x14ac:dyDescent="0.2">
      <c r="C176" s="13"/>
      <c r="D176" s="216"/>
      <c r="E176" s="211" t="e">
        <f>#REF!</f>
        <v>#REF!</v>
      </c>
      <c r="F176" s="211" t="e">
        <f>#REF!</f>
        <v>#REF!</v>
      </c>
      <c r="G176" s="212"/>
      <c r="H176" s="213"/>
      <c r="I176" s="31"/>
    </row>
    <row r="177" spans="3:9" ht="12" customHeight="1" x14ac:dyDescent="0.2">
      <c r="C177" s="13"/>
      <c r="D177" s="216">
        <v>54</v>
      </c>
      <c r="E177" s="207" t="str">
        <f>IF(OR(VLOOKUP(D177,'Services - WHC'!$D$10:$F$72,2,FALSE)="",VLOOKUP(D177,'Services - WHC'!$D$10:$F$72,2,FALSE)="[Enter service]"),"",VLOOKUP(D177,'Services - WHC'!$D$10:$F$72,2,FALSE))</f>
        <v>Economic Affairs</v>
      </c>
      <c r="F177" s="208" t="str">
        <f>IF(OR(VLOOKUP(D177,'Services - WHC'!$D$10:$F$72,3,FALSE)="",VLOOKUP(D177,'Services - WHC'!$D$10:$F$72,3,FALSE)="[Select]"),"",VLOOKUP(D177,'Services - WHC'!$D$10:$F$72,3,FALSE))</f>
        <v>Internal</v>
      </c>
      <c r="G177" s="212"/>
      <c r="H177" s="210"/>
      <c r="I177" s="31"/>
    </row>
    <row r="178" spans="3:9" ht="12" customHeight="1" x14ac:dyDescent="0.2">
      <c r="C178" s="13"/>
      <c r="D178" s="216"/>
      <c r="E178" s="211" t="e">
        <f>#REF!</f>
        <v>#REF!</v>
      </c>
      <c r="F178" s="211" t="e">
        <f>#REF!</f>
        <v>#REF!</v>
      </c>
      <c r="G178" s="212"/>
      <c r="H178" s="213"/>
      <c r="I178" s="31"/>
    </row>
    <row r="179" spans="3:9" ht="12" customHeight="1" x14ac:dyDescent="0.2">
      <c r="C179" s="13"/>
      <c r="D179" s="216">
        <v>55</v>
      </c>
      <c r="E179" s="207" t="str">
        <f>IF(OR(VLOOKUP(D179,'Services - WHC'!$D$10:$F$72,2,FALSE)="",VLOOKUP(D179,'Services - WHC'!$D$10:$F$72,2,FALSE)="[Enter service]"),"",VLOOKUP(D179,'Services - WHC'!$D$10:$F$72,2,FALSE))</f>
        <v>Business Undertakings (Property)</v>
      </c>
      <c r="F179" s="208" t="str">
        <f>IF(OR(VLOOKUP(D179,'Services - WHC'!$D$10:$F$72,3,FALSE)="",VLOOKUP(D179,'Services - WHC'!$D$10:$F$72,3,FALSE)="[Select]"),"",VLOOKUP(D179,'Services - WHC'!$D$10:$F$72,3,FALSE))</f>
        <v>Internal</v>
      </c>
      <c r="G179" s="212"/>
      <c r="H179" s="210"/>
      <c r="I179" s="31"/>
    </row>
    <row r="180" spans="3:9" ht="12" customHeight="1" x14ac:dyDescent="0.2">
      <c r="C180" s="13"/>
      <c r="D180" s="216"/>
      <c r="E180" s="211" t="e">
        <f>#REF!</f>
        <v>#REF!</v>
      </c>
      <c r="F180" s="211" t="e">
        <f>#REF!</f>
        <v>#REF!</v>
      </c>
      <c r="G180" s="212"/>
      <c r="H180" s="213"/>
      <c r="I180" s="31"/>
    </row>
    <row r="181" spans="3:9" ht="12" customHeight="1" x14ac:dyDescent="0.2">
      <c r="C181" s="13"/>
      <c r="D181" s="216">
        <v>56</v>
      </c>
      <c r="E181" s="207" t="str">
        <f>IF(OR(VLOOKUP(D181,'Services - WHC'!$D$10:$F$72,2,FALSE)="",VLOOKUP(D181,'Services - WHC'!$D$10:$F$72,2,FALSE)="[Enter service]"),"",VLOOKUP(D181,'Services - WHC'!$D$10:$F$72,2,FALSE))</f>
        <v>Administration</v>
      </c>
      <c r="F181" s="208" t="str">
        <f>IF(OR(VLOOKUP(D181,'Services - WHC'!$D$10:$F$72,3,FALSE)="",VLOOKUP(D181,'Services - WHC'!$D$10:$F$72,3,FALSE)="[Select]"),"",VLOOKUP(D181,'Services - WHC'!$D$10:$F$72,3,FALSE))</f>
        <v>Internal</v>
      </c>
      <c r="G181" s="212"/>
      <c r="H181" s="210"/>
      <c r="I181" s="31"/>
    </row>
    <row r="182" spans="3:9" ht="12" customHeight="1" x14ac:dyDescent="0.2">
      <c r="C182" s="13"/>
      <c r="D182" s="216"/>
      <c r="E182" s="211" t="e">
        <f>#REF!</f>
        <v>#REF!</v>
      </c>
      <c r="F182" s="211" t="e">
        <f>#REF!</f>
        <v>#REF!</v>
      </c>
      <c r="G182" s="212"/>
      <c r="H182" s="213"/>
      <c r="I182" s="31"/>
    </row>
    <row r="183" spans="3:9" ht="12" customHeight="1" x14ac:dyDescent="0.2">
      <c r="C183" s="13"/>
      <c r="D183" s="216">
        <v>57</v>
      </c>
      <c r="E183" s="207" t="str">
        <f>IF(OR(VLOOKUP(D183,'Services - WHC'!$D$10:$F$72,2,FALSE)="",VLOOKUP(D183,'Services - WHC'!$D$10:$F$72,2,FALSE)="[Enter service]"),"",VLOOKUP(D183,'Services - WHC'!$D$10:$F$72,2,FALSE))</f>
        <v>Local Roads &amp; Bridges works</v>
      </c>
      <c r="F183" s="208" t="str">
        <f>IF(OR(VLOOKUP(D183,'Services - WHC'!$D$10:$F$72,3,FALSE)="",VLOOKUP(D183,'Services - WHC'!$D$10:$F$72,3,FALSE)="[Select]"),"",VLOOKUP(D183,'Services - WHC'!$D$10:$F$72,3,FALSE))</f>
        <v>Internal</v>
      </c>
      <c r="G183" s="212" t="s">
        <v>171</v>
      </c>
      <c r="H183" s="210"/>
      <c r="I183" s="31"/>
    </row>
    <row r="184" spans="3:9" ht="12" customHeight="1" x14ac:dyDescent="0.2">
      <c r="C184" s="13"/>
      <c r="D184" s="216"/>
      <c r="E184" s="211" t="str">
        <f t="shared" ref="E184:E189" si="24">E183</f>
        <v>Local Roads &amp; Bridges works</v>
      </c>
      <c r="F184" s="211" t="str">
        <f t="shared" ref="F184:F189" si="25">F183</f>
        <v>Internal</v>
      </c>
      <c r="G184" s="212" t="s">
        <v>408</v>
      </c>
      <c r="H184" s="430"/>
      <c r="I184" s="31"/>
    </row>
    <row r="185" spans="3:9" ht="12" customHeight="1" x14ac:dyDescent="0.2">
      <c r="C185" s="13"/>
      <c r="D185" s="216"/>
      <c r="E185" s="211" t="str">
        <f t="shared" si="24"/>
        <v>Local Roads &amp; Bridges works</v>
      </c>
      <c r="F185" s="211" t="str">
        <f t="shared" si="25"/>
        <v>Internal</v>
      </c>
      <c r="G185" s="212" t="s">
        <v>437</v>
      </c>
      <c r="H185" s="430">
        <v>25.776300506098067</v>
      </c>
      <c r="I185" s="31"/>
    </row>
    <row r="186" spans="3:9" ht="12" customHeight="1" x14ac:dyDescent="0.2">
      <c r="C186" s="13"/>
      <c r="D186" s="216"/>
      <c r="E186" s="211" t="str">
        <f t="shared" si="24"/>
        <v>Local Roads &amp; Bridges works</v>
      </c>
      <c r="F186" s="211" t="str">
        <f t="shared" si="25"/>
        <v>Internal</v>
      </c>
      <c r="G186" s="212" t="s">
        <v>438</v>
      </c>
      <c r="H186" s="430"/>
      <c r="I186" s="31"/>
    </row>
    <row r="187" spans="3:9" ht="12" customHeight="1" x14ac:dyDescent="0.2">
      <c r="C187" s="13"/>
      <c r="D187" s="216"/>
      <c r="E187" s="211" t="str">
        <f t="shared" si="24"/>
        <v>Local Roads &amp; Bridges works</v>
      </c>
      <c r="F187" s="211" t="str">
        <f t="shared" si="25"/>
        <v>Internal</v>
      </c>
      <c r="G187" s="212" t="s">
        <v>439</v>
      </c>
      <c r="H187" s="430"/>
      <c r="I187" s="31"/>
    </row>
    <row r="188" spans="3:9" ht="12" customHeight="1" x14ac:dyDescent="0.2">
      <c r="C188" s="13"/>
      <c r="D188" s="216"/>
      <c r="E188" s="211" t="str">
        <f t="shared" si="24"/>
        <v>Local Roads &amp; Bridges works</v>
      </c>
      <c r="F188" s="211" t="str">
        <f t="shared" si="25"/>
        <v>Internal</v>
      </c>
      <c r="G188" s="212" t="s">
        <v>440</v>
      </c>
      <c r="H188" s="430">
        <v>5.3290437831847433</v>
      </c>
      <c r="I188" s="31"/>
    </row>
    <row r="189" spans="3:9" ht="12" customHeight="1" x14ac:dyDescent="0.2">
      <c r="C189" s="13"/>
      <c r="D189" s="216"/>
      <c r="E189" s="211" t="str">
        <f t="shared" si="24"/>
        <v>Local Roads &amp; Bridges works</v>
      </c>
      <c r="F189" s="211" t="str">
        <f t="shared" si="25"/>
        <v>Internal</v>
      </c>
      <c r="G189" s="212" t="s">
        <v>441</v>
      </c>
      <c r="H189" s="430"/>
      <c r="I189" s="31"/>
    </row>
    <row r="190" spans="3:9" ht="12" customHeight="1" x14ac:dyDescent="0.2">
      <c r="C190" s="13"/>
      <c r="D190" s="216"/>
      <c r="E190" s="211" t="e">
        <f>#REF!</f>
        <v>#REF!</v>
      </c>
      <c r="F190" s="211" t="e">
        <f>#REF!</f>
        <v>#REF!</v>
      </c>
      <c r="G190" s="212"/>
      <c r="H190" s="213"/>
      <c r="I190" s="31"/>
    </row>
    <row r="191" spans="3:9" ht="12" customHeight="1" x14ac:dyDescent="0.2">
      <c r="C191" s="13"/>
      <c r="D191" s="216">
        <v>58</v>
      </c>
      <c r="E191" s="207" t="str">
        <f>IF(OR(VLOOKUP(D191,'Services - WHC'!$D$10:$F$72,2,FALSE)="",VLOOKUP(D191,'Services - WHC'!$D$10:$F$72,2,FALSE)="[Enter service]"),"",VLOOKUP(D191,'Services - WHC'!$D$10:$F$72,2,FALSE))</f>
        <v>Administration</v>
      </c>
      <c r="F191" s="208" t="str">
        <f>IF(OR(VLOOKUP(D191,'Services - WHC'!$D$10:$F$72,3,FALSE)="",VLOOKUP(D191,'Services - WHC'!$D$10:$F$72,3,FALSE)="[Select]"),"",VLOOKUP(D191,'Services - WHC'!$D$10:$F$72,3,FALSE))</f>
        <v>Internal</v>
      </c>
      <c r="G191" s="212"/>
      <c r="H191" s="210"/>
      <c r="I191" s="31"/>
    </row>
    <row r="192" spans="3:9" ht="12" customHeight="1" x14ac:dyDescent="0.2">
      <c r="C192" s="13"/>
      <c r="D192" s="216"/>
      <c r="E192" s="211" t="e">
        <f>#REF!</f>
        <v>#REF!</v>
      </c>
      <c r="F192" s="211" t="e">
        <f>#REF!</f>
        <v>#REF!</v>
      </c>
      <c r="G192" s="212"/>
      <c r="H192" s="213"/>
      <c r="I192" s="31"/>
    </row>
    <row r="193" spans="3:9" ht="12" customHeight="1" x14ac:dyDescent="0.2">
      <c r="C193" s="13"/>
      <c r="D193" s="216">
        <v>59</v>
      </c>
      <c r="E193" s="207" t="str">
        <f>IF(OR(VLOOKUP(D193,'Services - WHC'!$D$10:$F$72,2,FALSE)="",VLOOKUP(D193,'Services - WHC'!$D$10:$F$72,2,FALSE)="[Enter service]"),"",VLOOKUP(D193,'Services - WHC'!$D$10:$F$72,2,FALSE))</f>
        <v>Main Roads &amp; Bridges (State Roads)</v>
      </c>
      <c r="F193" s="208" t="str">
        <f>IF(OR(VLOOKUP(D193,'Services - WHC'!$D$10:$F$72,3,FALSE)="",VLOOKUP(D193,'Services - WHC'!$D$10:$F$72,3,FALSE)="[Select]"),"",VLOOKUP(D193,'Services - WHC'!$D$10:$F$72,3,FALSE))</f>
        <v>Internal</v>
      </c>
      <c r="G193" s="212"/>
      <c r="H193" s="210"/>
      <c r="I193" s="31"/>
    </row>
    <row r="194" spans="3:9" ht="12" customHeight="1" x14ac:dyDescent="0.2">
      <c r="C194" s="13"/>
      <c r="D194" s="216"/>
      <c r="E194" s="211" t="str">
        <f t="shared" ref="E194" si="26">E193</f>
        <v>Main Roads &amp; Bridges (State Roads)</v>
      </c>
      <c r="F194" s="211" t="str">
        <f t="shared" ref="F194" si="27">F193</f>
        <v>Internal</v>
      </c>
      <c r="G194" s="212"/>
      <c r="H194" s="213"/>
      <c r="I194" s="31"/>
    </row>
    <row r="195" spans="3:9" ht="12" customHeight="1" x14ac:dyDescent="0.2">
      <c r="C195" s="13"/>
      <c r="D195" s="216">
        <v>60</v>
      </c>
      <c r="E195" s="207" t="str">
        <f>IF(OR(VLOOKUP(D195,'Services - WHC'!$D$10:$F$72,2,FALSE)="",VLOOKUP(D195,'Services - WHC'!$D$10:$F$72,2,FALSE)="[Enter service]"),"",VLOOKUP(D195,'Services - WHC'!$D$10:$F$72,2,FALSE))</f>
        <v>National Highway System (Federal Roads)</v>
      </c>
      <c r="F195" s="208" t="str">
        <f>IF(OR(VLOOKUP(D195,'Services - WHC'!$D$10:$F$72,3,FALSE)="",VLOOKUP(D195,'Services - WHC'!$D$10:$F$72,3,FALSE)="[Select]"),"",VLOOKUP(D195,'Services - WHC'!$D$10:$F$72,3,FALSE))</f>
        <v>Internal</v>
      </c>
      <c r="G195" s="212"/>
      <c r="H195" s="210"/>
      <c r="I195" s="31"/>
    </row>
    <row r="196" spans="3:9" ht="12" customHeight="1" x14ac:dyDescent="0.2">
      <c r="C196" s="13"/>
      <c r="D196" s="216"/>
      <c r="E196" s="211" t="e">
        <f>#REF!</f>
        <v>#REF!</v>
      </c>
      <c r="F196" s="211" t="e">
        <f>#REF!</f>
        <v>#REF!</v>
      </c>
      <c r="G196" s="212"/>
      <c r="H196" s="213"/>
      <c r="I196" s="31"/>
    </row>
    <row r="197" spans="3:9" ht="12" customHeight="1" x14ac:dyDescent="0.2">
      <c r="C197" s="13"/>
      <c r="D197" s="216">
        <v>61</v>
      </c>
      <c r="E197" s="207" t="str">
        <f>IF(OR(VLOOKUP(D197,'Services - WHC'!$D$10:$F$72,2,FALSE)="",VLOOKUP(D197,'Services - WHC'!$D$10:$F$72,2,FALSE)="[Enter service]"),"",VLOOKUP(D197,'Services - WHC'!$D$10:$F$72,2,FALSE))</f>
        <v>Rates &amp; Charges (should equal VGC2 - 04999)</v>
      </c>
      <c r="F197" s="208" t="str">
        <f>IF(OR(VLOOKUP(D197,'Services - WHC'!$D$10:$F$72,3,FALSE)="",VLOOKUP(D197,'Services - WHC'!$D$10:$F$72,3,FALSE)="[Select]"),"",VLOOKUP(D197,'Services - WHC'!$D$10:$F$72,3,FALSE))</f>
        <v>Internal</v>
      </c>
      <c r="G197" s="212"/>
      <c r="H197" s="210"/>
      <c r="I197" s="31"/>
    </row>
    <row r="198" spans="3:9" ht="12" customHeight="1" x14ac:dyDescent="0.2">
      <c r="C198" s="13"/>
      <c r="D198" s="216"/>
      <c r="E198" s="211" t="e">
        <f>#REF!</f>
        <v>#REF!</v>
      </c>
      <c r="F198" s="211" t="e">
        <f>#REF!</f>
        <v>#REF!</v>
      </c>
      <c r="G198" s="212"/>
      <c r="H198" s="213"/>
      <c r="I198" s="31"/>
    </row>
    <row r="199" spans="3:9" ht="12" customHeight="1" x14ac:dyDescent="0.2">
      <c r="C199" s="13"/>
      <c r="D199" s="216">
        <v>62</v>
      </c>
      <c r="E199" s="207" t="str">
        <f>IF(OR(VLOOKUP(D199,'Services - WHC'!$D$10:$F$72,2,FALSE)="",VLOOKUP(D199,'Services - WHC'!$D$10:$F$72,2,FALSE)="[Enter service]"),"",VLOOKUP(D199,'Services - WHC'!$D$10:$F$72,2,FALSE))</f>
        <v xml:space="preserve">    - General Purpose Grants</v>
      </c>
      <c r="F199" s="208" t="str">
        <f>IF(OR(VLOOKUP(D199,'Services - WHC'!$D$10:$F$72,3,FALSE)="",VLOOKUP(D199,'Services - WHC'!$D$10:$F$72,3,FALSE)="[Select]"),"",VLOOKUP(D199,'Services - WHC'!$D$10:$F$72,3,FALSE))</f>
        <v>Internal</v>
      </c>
      <c r="G199" s="212"/>
      <c r="H199" s="210"/>
      <c r="I199" s="31"/>
    </row>
    <row r="200" spans="3:9" ht="12" customHeight="1" x14ac:dyDescent="0.2">
      <c r="C200" s="13"/>
      <c r="D200" s="216"/>
      <c r="E200" s="211" t="e">
        <f>#REF!</f>
        <v>#REF!</v>
      </c>
      <c r="F200" s="211" t="e">
        <f>#REF!</f>
        <v>#REF!</v>
      </c>
      <c r="G200" s="212"/>
      <c r="H200" s="213"/>
      <c r="I200" s="31"/>
    </row>
    <row r="201" spans="3:9" ht="12" customHeight="1" x14ac:dyDescent="0.2">
      <c r="C201" s="13"/>
      <c r="D201" s="216">
        <v>63</v>
      </c>
      <c r="E201" s="207" t="str">
        <f>IF(OR(VLOOKUP(D201,'Services - WHC'!$D$10:$F$72,2,FALSE)="",VLOOKUP(D201,'Services - WHC'!$D$10:$F$72,2,FALSE)="[Enter service]"),"",VLOOKUP(D201,'Services - WHC'!$D$10:$F$72,2,FALSE))</f>
        <v xml:space="preserve">    - Local Roads Funding</v>
      </c>
      <c r="F201" s="208" t="str">
        <f>IF(OR(VLOOKUP(D201,'Services - WHC'!$D$10:$F$72,3,FALSE)="",VLOOKUP(D201,'Services - WHC'!$D$10:$F$72,3,FALSE)="[Select]"),"",VLOOKUP(D201,'Services - WHC'!$D$10:$F$72,3,FALSE))</f>
        <v>Internal</v>
      </c>
      <c r="G201" s="212"/>
      <c r="H201" s="210"/>
      <c r="I201" s="31"/>
    </row>
    <row r="202" spans="3:9" ht="12" customHeight="1" x14ac:dyDescent="0.2">
      <c r="C202" s="13"/>
      <c r="D202" s="216"/>
      <c r="E202" s="211" t="e">
        <f>#REF!</f>
        <v>#REF!</v>
      </c>
      <c r="F202" s="211" t="e">
        <f>#REF!</f>
        <v>#REF!</v>
      </c>
      <c r="G202" s="212"/>
      <c r="H202" s="213"/>
      <c r="I202" s="31"/>
    </row>
    <row r="203" spans="3:9" ht="13.5" thickBot="1" x14ac:dyDescent="0.25">
      <c r="C203" s="32"/>
      <c r="D203" s="33"/>
      <c r="E203" s="243"/>
      <c r="F203" s="244"/>
      <c r="G203" s="95"/>
      <c r="H203" s="244"/>
      <c r="I203" s="116"/>
    </row>
  </sheetData>
  <mergeCells count="2">
    <mergeCell ref="B4:E4"/>
    <mergeCell ref="E6:H6"/>
  </mergeCells>
  <phoneticPr fontId="0" type="noConversion"/>
  <pageMargins left="0.23622047244094491" right="0.23622047244094491" top="0.74803149606299213" bottom="0.74803149606299213" header="0.31496062992125984" footer="0.31496062992125984"/>
  <pageSetup paperSize="8" scale="49" orientation="portrait" r:id="rId1"/>
  <ignoredErrors>
    <ignoredError sqref="E18:F18 E28:F30 E31:F32 E33:F34 E35:F36 E37:F48 E49:F50 E51:F52 E53:F54 E55:F56 E57:F58 E59:F64 E65:F66 E67:F68 E69:F76 E77:F79 E80:F81 E82:F83 E84:F85 E86:F87 E88:F99 E100:F101 E102:F103 E104:F111 E112:F119 E120:F121 E122:F123 E124:F125 E126:F127 E128:F130 E131:F131 E132:F133 E134:F135 E136:F137 E138:F139 E140:F141 E142:F143 E144:F145 E146:F148 E149:F149 E150:F151 E152:F153 E154:F155 E156:F157 E158:F165 E166:F167 E168:F169 E170:F171 E172:F173 E174:F175 E176:F177 E178:F179 E180:F181 E182:F189 E190:F191 E192:F194 E195:F195 E196:F197 E198:F199 E200:F201 E202:F202"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autoPageBreaks="0" fitToPage="1"/>
  </sheetPr>
  <dimension ref="A1:AA167"/>
  <sheetViews>
    <sheetView showGridLines="0" zoomScale="80" zoomScaleNormal="80" zoomScalePageLayoutView="80" workbookViewId="0">
      <pane xSplit="5" ySplit="9" topLeftCell="F10" activePane="bottomRight" state="frozen"/>
      <selection activeCell="C13" sqref="C13:N47"/>
      <selection pane="topRight" activeCell="C13" sqref="C13:N47"/>
      <selection pane="bottomLeft" activeCell="C13" sqref="C13:N47"/>
      <selection pane="bottomRight" activeCell="H17" sqref="H17"/>
    </sheetView>
  </sheetViews>
  <sheetFormatPr defaultColWidth="10.83203125" defaultRowHeight="12.75" x14ac:dyDescent="0.2"/>
  <cols>
    <col min="1" max="1" width="2.83203125" style="3" customWidth="1"/>
    <col min="2" max="2" width="3.83203125" style="3" customWidth="1"/>
    <col min="3" max="3" width="2.83203125" style="3" customWidth="1"/>
    <col min="4" max="4" width="5.83203125" style="3" customWidth="1"/>
    <col min="5" max="5" width="71.33203125" style="3" bestFit="1" customWidth="1"/>
    <col min="6" max="6" width="27" style="4" customWidth="1"/>
    <col min="7" max="7" width="3.6640625" style="4" customWidth="1"/>
    <col min="8" max="12" width="21.1640625" style="4" customWidth="1"/>
    <col min="13" max="13" width="22.33203125" style="3" customWidth="1"/>
    <col min="14" max="14" width="17.83203125" style="3" customWidth="1"/>
    <col min="15" max="15" width="22.1640625" style="3" customWidth="1"/>
    <col min="16" max="16" width="21.1640625" style="3" customWidth="1"/>
    <col min="17" max="17" width="18.83203125" style="3" customWidth="1"/>
    <col min="18" max="18" width="19.83203125" style="3" customWidth="1"/>
    <col min="19" max="19" width="18.83203125" style="3" customWidth="1"/>
    <col min="20" max="20" width="4.1640625" style="3" customWidth="1"/>
    <col min="21" max="21" width="2.1640625" style="3" customWidth="1"/>
    <col min="22" max="22" width="13.1640625" style="3" bestFit="1" customWidth="1"/>
    <col min="23" max="23" width="4.1640625" style="3" customWidth="1"/>
    <col min="24" max="24" width="7.33203125" style="3" bestFit="1" customWidth="1"/>
    <col min="25" max="25" width="10.83203125" style="3"/>
    <col min="26" max="27" width="9.33203125" customWidth="1"/>
    <col min="28" max="16384" width="10.83203125" style="3"/>
  </cols>
  <sheetData>
    <row r="1" spans="1:27" ht="7.35" customHeight="1" x14ac:dyDescent="0.2"/>
    <row r="2" spans="1:27" s="42" customFormat="1" ht="18" x14ac:dyDescent="0.2">
      <c r="A2" s="39">
        <v>80</v>
      </c>
      <c r="B2" s="2" t="s">
        <v>219</v>
      </c>
      <c r="C2" s="40"/>
      <c r="D2" s="40"/>
      <c r="E2" s="40"/>
      <c r="F2" s="14"/>
      <c r="G2" s="41"/>
      <c r="H2" s="41"/>
      <c r="I2" s="41"/>
      <c r="J2" s="41"/>
      <c r="K2" s="41"/>
      <c r="L2" s="41"/>
      <c r="P2" s="40"/>
      <c r="Q2" s="40"/>
      <c r="R2" s="40"/>
      <c r="S2" s="40"/>
    </row>
    <row r="3" spans="1:27" s="42" customFormat="1" ht="16.350000000000001" customHeight="1" x14ac:dyDescent="0.2">
      <c r="A3" s="40"/>
      <c r="B3" s="43" t="str">
        <f>' Instructions'!C8</f>
        <v>Pyrenees (S)</v>
      </c>
      <c r="C3" s="40"/>
      <c r="D3" s="40"/>
      <c r="E3" s="40"/>
      <c r="H3" s="41"/>
      <c r="I3" s="41"/>
      <c r="J3" s="41"/>
      <c r="K3" s="41"/>
      <c r="L3" s="41"/>
      <c r="P3" s="40"/>
      <c r="Q3" s="40"/>
      <c r="R3" s="40"/>
      <c r="S3" s="44"/>
      <c r="V3" s="22"/>
      <c r="W3" s="22"/>
      <c r="X3" s="22"/>
      <c r="Y3" s="22"/>
      <c r="Z3" s="22"/>
    </row>
    <row r="4" spans="1:27" ht="13.5" thickBot="1" x14ac:dyDescent="0.25">
      <c r="A4" s="6"/>
      <c r="B4" s="509"/>
      <c r="C4" s="509"/>
      <c r="D4" s="509"/>
      <c r="E4" s="509"/>
      <c r="F4" s="7"/>
      <c r="G4" s="7"/>
      <c r="H4" s="7"/>
      <c r="I4" s="7"/>
      <c r="J4" s="7"/>
      <c r="K4" s="7"/>
      <c r="L4" s="7"/>
      <c r="M4" s="6"/>
      <c r="N4" s="6"/>
      <c r="O4" s="6"/>
      <c r="P4" s="6"/>
      <c r="Q4" s="6"/>
      <c r="R4" s="6"/>
      <c r="S4" s="6"/>
      <c r="V4" s="22"/>
      <c r="W4" s="22"/>
      <c r="X4" s="22"/>
      <c r="Y4" s="22"/>
      <c r="Z4" s="22"/>
    </row>
    <row r="5" spans="1:27"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7" x14ac:dyDescent="0.2">
      <c r="A6" s="6"/>
      <c r="B6" s="6"/>
      <c r="C6" s="13"/>
      <c r="D6" s="18"/>
      <c r="E6" s="46"/>
      <c r="H6" s="515" t="s">
        <v>102</v>
      </c>
      <c r="I6" s="516"/>
      <c r="J6" s="516"/>
      <c r="K6" s="516"/>
      <c r="L6" s="516"/>
      <c r="M6" s="516"/>
      <c r="N6" s="516"/>
      <c r="O6" s="516"/>
      <c r="P6" s="516"/>
      <c r="Q6" s="516"/>
      <c r="R6" s="516"/>
      <c r="S6" s="517"/>
      <c r="T6" s="17"/>
    </row>
    <row r="7" spans="1:27" ht="6" customHeight="1" x14ac:dyDescent="0.2">
      <c r="A7" s="6"/>
      <c r="B7" s="6"/>
      <c r="C7" s="13"/>
      <c r="D7" s="18"/>
      <c r="F7" s="15"/>
      <c r="G7" s="15"/>
      <c r="H7" s="15"/>
      <c r="I7" s="15"/>
      <c r="J7" s="15"/>
      <c r="K7" s="15"/>
      <c r="L7" s="15"/>
      <c r="M7" s="14"/>
      <c r="N7" s="14"/>
      <c r="O7" s="14"/>
      <c r="P7" s="14"/>
      <c r="Q7" s="14"/>
      <c r="R7" s="14"/>
      <c r="S7" s="14"/>
      <c r="T7" s="17"/>
    </row>
    <row r="8" spans="1:27" ht="23.1" customHeight="1" x14ac:dyDescent="0.2">
      <c r="A8" s="6"/>
      <c r="B8" s="6"/>
      <c r="C8" s="13"/>
      <c r="D8" s="19"/>
      <c r="E8" s="101"/>
      <c r="F8" s="518" t="s">
        <v>153</v>
      </c>
      <c r="G8" s="15"/>
      <c r="H8" s="519" t="s">
        <v>104</v>
      </c>
      <c r="I8" s="518" t="s">
        <v>105</v>
      </c>
      <c r="J8" s="518" t="s">
        <v>106</v>
      </c>
      <c r="K8" s="518"/>
      <c r="L8" s="518"/>
      <c r="M8" s="518"/>
      <c r="N8" s="518"/>
      <c r="O8" s="518" t="s">
        <v>107</v>
      </c>
      <c r="P8" s="518"/>
      <c r="Q8" s="519" t="s">
        <v>108</v>
      </c>
      <c r="R8" s="519" t="s">
        <v>201</v>
      </c>
      <c r="S8" s="521" t="s">
        <v>109</v>
      </c>
      <c r="T8" s="20"/>
      <c r="U8" s="21"/>
      <c r="V8" s="21"/>
      <c r="W8" s="21"/>
    </row>
    <row r="9" spans="1:27" ht="30" customHeight="1" x14ac:dyDescent="0.2">
      <c r="A9" s="6"/>
      <c r="B9" s="6"/>
      <c r="C9" s="13"/>
      <c r="D9" s="19"/>
      <c r="E9" s="102" t="s">
        <v>130</v>
      </c>
      <c r="F9" s="518"/>
      <c r="G9" s="15"/>
      <c r="H9" s="520"/>
      <c r="I9" s="518"/>
      <c r="J9" s="217" t="s">
        <v>125</v>
      </c>
      <c r="K9" s="217" t="s">
        <v>126</v>
      </c>
      <c r="L9" s="217" t="s">
        <v>124</v>
      </c>
      <c r="M9" s="217" t="s">
        <v>127</v>
      </c>
      <c r="N9" s="217" t="s">
        <v>115</v>
      </c>
      <c r="O9" s="217" t="s">
        <v>116</v>
      </c>
      <c r="P9" s="217" t="s">
        <v>117</v>
      </c>
      <c r="Q9" s="520"/>
      <c r="R9" s="520"/>
      <c r="S9" s="521"/>
      <c r="T9" s="17"/>
      <c r="U9" s="22"/>
      <c r="V9" s="22"/>
      <c r="W9" s="22"/>
    </row>
    <row r="10" spans="1:27" ht="17.25" customHeight="1" x14ac:dyDescent="0.2">
      <c r="A10" s="6"/>
      <c r="B10" s="6"/>
      <c r="C10" s="13"/>
      <c r="D10" s="19"/>
      <c r="E10" s="229"/>
      <c r="F10" s="139"/>
      <c r="G10" s="15"/>
      <c r="H10" s="139" t="s">
        <v>208</v>
      </c>
      <c r="I10" s="139" t="s">
        <v>208</v>
      </c>
      <c r="J10" s="139" t="s">
        <v>208</v>
      </c>
      <c r="K10" s="139" t="s">
        <v>208</v>
      </c>
      <c r="L10" s="139" t="s">
        <v>208</v>
      </c>
      <c r="M10" s="139" t="s">
        <v>208</v>
      </c>
      <c r="N10" s="139" t="s">
        <v>208</v>
      </c>
      <c r="O10" s="139" t="s">
        <v>208</v>
      </c>
      <c r="P10" s="139" t="s">
        <v>208</v>
      </c>
      <c r="Q10" s="139" t="s">
        <v>208</v>
      </c>
      <c r="R10" s="139" t="s">
        <v>208</v>
      </c>
      <c r="S10" s="139" t="s">
        <v>208</v>
      </c>
      <c r="T10" s="16"/>
      <c r="U10" s="16"/>
      <c r="V10" s="230"/>
      <c r="W10" s="230"/>
      <c r="X10" s="16"/>
      <c r="Y10" s="16"/>
      <c r="Z10" s="16"/>
      <c r="AA10" s="3"/>
    </row>
    <row r="11" spans="1:27" ht="7.35" customHeight="1" x14ac:dyDescent="0.2">
      <c r="A11" s="6"/>
      <c r="B11" s="6"/>
      <c r="C11" s="13"/>
      <c r="D11" s="19"/>
      <c r="E11" s="14"/>
      <c r="F11" s="15"/>
      <c r="G11" s="15"/>
      <c r="H11" s="14"/>
      <c r="I11" s="14"/>
      <c r="J11" s="14"/>
      <c r="K11" s="14"/>
      <c r="L11" s="14"/>
      <c r="M11" s="14"/>
      <c r="N11" s="14"/>
      <c r="O11" s="14"/>
      <c r="P11" s="14"/>
      <c r="Q11" s="14"/>
      <c r="R11" s="14"/>
      <c r="S11" s="16"/>
      <c r="T11" s="17"/>
    </row>
    <row r="12" spans="1:27" ht="12" customHeight="1" x14ac:dyDescent="0.2">
      <c r="A12" s="6"/>
      <c r="B12" s="6"/>
      <c r="C12" s="13"/>
      <c r="D12" s="19">
        <v>1</v>
      </c>
      <c r="E12" s="70" t="str">
        <f>IF(OR('Services - WHC'!E10="",'Services - WHC'!E10="[Enter service]"),"",'Services - WHC'!E10)</f>
        <v>Council Operations</v>
      </c>
      <c r="F12" s="71" t="str">
        <f>IF(OR('Services - WHC'!F10="",'Services - WHC'!F10="[Select]"),"",'Services - WHC'!F10)</f>
        <v>Internal</v>
      </c>
      <c r="G12" s="15"/>
      <c r="H12" s="403">
        <v>170</v>
      </c>
      <c r="I12" s="403">
        <v>172</v>
      </c>
      <c r="J12" s="403">
        <v>0</v>
      </c>
      <c r="K12" s="403">
        <v>0</v>
      </c>
      <c r="L12" s="403">
        <v>0</v>
      </c>
      <c r="M12" s="403">
        <v>0</v>
      </c>
      <c r="N12" s="403">
        <v>0</v>
      </c>
      <c r="O12" s="403">
        <v>40</v>
      </c>
      <c r="P12" s="403">
        <v>0</v>
      </c>
      <c r="Q12" s="403">
        <v>60</v>
      </c>
      <c r="R12" s="404"/>
      <c r="S12" s="410">
        <f>SUM(H12:R12)</f>
        <v>442</v>
      </c>
      <c r="T12" s="17"/>
      <c r="V12" s="3">
        <f>'Revenue - NHC'!S12</f>
        <v>442</v>
      </c>
    </row>
    <row r="13" spans="1:27" ht="12" customHeight="1" x14ac:dyDescent="0.2">
      <c r="A13" s="6"/>
      <c r="B13" s="6"/>
      <c r="C13" s="13"/>
      <c r="D13" s="19">
        <f>D12+1</f>
        <v>2</v>
      </c>
      <c r="E13" s="74" t="str">
        <f>IF(OR('Services - WHC'!E11="",'Services - WHC'!E11="[Enter service]"),"",'Services - WHC'!E11)</f>
        <v>Public Order and Safety</v>
      </c>
      <c r="F13" s="75" t="str">
        <f>IF(OR('Services - WHC'!F11="",'Services - WHC'!F11="[Select]"),"",'Services - WHC'!F11)</f>
        <v>Internal</v>
      </c>
      <c r="G13" s="15"/>
      <c r="H13" s="405">
        <v>5170</v>
      </c>
      <c r="I13" s="405">
        <v>126522</v>
      </c>
      <c r="J13" s="405">
        <v>19273</v>
      </c>
      <c r="K13" s="405">
        <v>0</v>
      </c>
      <c r="L13" s="405">
        <v>0</v>
      </c>
      <c r="M13" s="405">
        <v>0</v>
      </c>
      <c r="N13" s="405">
        <v>0</v>
      </c>
      <c r="O13" s="405">
        <v>40</v>
      </c>
      <c r="P13" s="405">
        <v>0</v>
      </c>
      <c r="Q13" s="405">
        <v>60</v>
      </c>
      <c r="R13" s="406"/>
      <c r="S13" s="411">
        <f t="shared" ref="S13:S74" si="0">SUM(H13:R13)</f>
        <v>151065</v>
      </c>
      <c r="T13" s="17"/>
    </row>
    <row r="14" spans="1:27" ht="12" customHeight="1" x14ac:dyDescent="0.2">
      <c r="A14" s="6"/>
      <c r="B14" s="6"/>
      <c r="C14" s="13"/>
      <c r="D14" s="19">
        <f t="shared" ref="D14:D74" si="1">D13+1</f>
        <v>3</v>
      </c>
      <c r="E14" s="74" t="str">
        <f>IF(OR('Services - WHC'!E12="",'Services - WHC'!E12="[Enter service]"),"",'Services - WHC'!E12)</f>
        <v>Financial &amp; Fiscal Affairs</v>
      </c>
      <c r="F14" s="75" t="str">
        <f>IF(OR('Services - WHC'!F12="",'Services - WHC'!F12="[Select]"),"",'Services - WHC'!F12)</f>
        <v>Internal</v>
      </c>
      <c r="G14" s="15"/>
      <c r="H14" s="405">
        <v>170</v>
      </c>
      <c r="I14" s="405">
        <v>172</v>
      </c>
      <c r="J14" s="405">
        <v>0</v>
      </c>
      <c r="K14" s="405">
        <v>0</v>
      </c>
      <c r="L14" s="405">
        <v>0</v>
      </c>
      <c r="M14" s="405">
        <v>0</v>
      </c>
      <c r="N14" s="405">
        <v>0</v>
      </c>
      <c r="O14" s="405">
        <v>40040</v>
      </c>
      <c r="P14" s="405">
        <v>0</v>
      </c>
      <c r="Q14" s="405">
        <v>130060</v>
      </c>
      <c r="R14" s="406"/>
      <c r="S14" s="411">
        <f t="shared" si="0"/>
        <v>170442</v>
      </c>
      <c r="T14" s="17"/>
    </row>
    <row r="15" spans="1:27" ht="12" customHeight="1" x14ac:dyDescent="0.2">
      <c r="A15" s="6"/>
      <c r="B15" s="6"/>
      <c r="C15" s="13"/>
      <c r="D15" s="19">
        <f t="shared" si="1"/>
        <v>4</v>
      </c>
      <c r="E15" s="74" t="str">
        <f>IF(OR('Services - WHC'!E13="",'Services - WHC'!E13="[Enter service]"),"",'Services - WHC'!E13)</f>
        <v>Natural Disaster Relief</v>
      </c>
      <c r="F15" s="75" t="str">
        <f>IF(OR('Services - WHC'!F13="",'Services - WHC'!F13="[Select]"),"",'Services - WHC'!F13)</f>
        <v>Internal</v>
      </c>
      <c r="G15" s="15"/>
      <c r="H15" s="405">
        <v>170</v>
      </c>
      <c r="I15" s="405">
        <v>172</v>
      </c>
      <c r="J15" s="405">
        <v>0</v>
      </c>
      <c r="K15" s="405">
        <v>0</v>
      </c>
      <c r="L15" s="405">
        <v>0</v>
      </c>
      <c r="M15" s="405">
        <v>0</v>
      </c>
      <c r="N15" s="405">
        <v>0</v>
      </c>
      <c r="O15" s="405">
        <v>40</v>
      </c>
      <c r="P15" s="405">
        <v>0</v>
      </c>
      <c r="Q15" s="405">
        <v>60</v>
      </c>
      <c r="R15" s="406"/>
      <c r="S15" s="411">
        <f t="shared" si="0"/>
        <v>442</v>
      </c>
      <c r="T15" s="17"/>
    </row>
    <row r="16" spans="1:27" ht="12" customHeight="1" x14ac:dyDescent="0.2">
      <c r="A16" s="6"/>
      <c r="B16" s="6"/>
      <c r="C16" s="13"/>
      <c r="D16" s="19">
        <f t="shared" si="1"/>
        <v>5</v>
      </c>
      <c r="E16" s="74" t="str">
        <f>IF(OR('Services - WHC'!E14="",'Services - WHC'!E14="[Enter service]"),"",'Services - WHC'!E14)</f>
        <v>General Operations</v>
      </c>
      <c r="F16" s="75" t="str">
        <f>IF(OR('Services - WHC'!F14="",'Services - WHC'!F14="[Select]"),"",'Services - WHC'!F14)</f>
        <v>Internal</v>
      </c>
      <c r="G16" s="15"/>
      <c r="H16" s="405">
        <v>0</v>
      </c>
      <c r="I16" s="405">
        <v>0</v>
      </c>
      <c r="J16" s="405">
        <v>0</v>
      </c>
      <c r="K16" s="405">
        <v>0</v>
      </c>
      <c r="L16" s="405">
        <v>0</v>
      </c>
      <c r="M16" s="405">
        <v>0</v>
      </c>
      <c r="N16" s="405">
        <v>0</v>
      </c>
      <c r="O16" s="405">
        <v>20000</v>
      </c>
      <c r="P16" s="405">
        <v>0</v>
      </c>
      <c r="Q16" s="405">
        <v>0</v>
      </c>
      <c r="R16" s="406"/>
      <c r="S16" s="411">
        <f t="shared" si="0"/>
        <v>20000</v>
      </c>
      <c r="T16" s="17"/>
    </row>
    <row r="17" spans="1:20" ht="12" customHeight="1" x14ac:dyDescent="0.2">
      <c r="A17" s="6"/>
      <c r="B17" s="6"/>
      <c r="C17" s="13"/>
      <c r="D17" s="19">
        <f t="shared" si="1"/>
        <v>6</v>
      </c>
      <c r="E17" s="74" t="str">
        <f>IF(OR('Services - WHC'!E15="",'Services - WHC'!E15="[Enter service]"),"",'Services - WHC'!E15)</f>
        <v>General Administration</v>
      </c>
      <c r="F17" s="75" t="str">
        <f>IF(OR('Services - WHC'!F15="",'Services - WHC'!F15="[Select]"),"",'Services - WHC'!F15)</f>
        <v>Internal</v>
      </c>
      <c r="G17" s="15"/>
      <c r="H17" s="405">
        <v>0</v>
      </c>
      <c r="I17" s="405">
        <v>0</v>
      </c>
      <c r="J17" s="405">
        <v>0</v>
      </c>
      <c r="K17" s="405">
        <v>0</v>
      </c>
      <c r="L17" s="405">
        <v>0</v>
      </c>
      <c r="M17" s="405">
        <v>0</v>
      </c>
      <c r="N17" s="405">
        <v>0</v>
      </c>
      <c r="O17" s="405">
        <v>0</v>
      </c>
      <c r="P17" s="405">
        <v>0</v>
      </c>
      <c r="Q17" s="405">
        <v>0</v>
      </c>
      <c r="R17" s="406"/>
      <c r="S17" s="411">
        <f t="shared" si="0"/>
        <v>0</v>
      </c>
      <c r="T17" s="17"/>
    </row>
    <row r="18" spans="1:20" ht="12" customHeight="1" x14ac:dyDescent="0.2">
      <c r="A18" s="6"/>
      <c r="B18" s="6"/>
      <c r="C18" s="13"/>
      <c r="D18" s="19">
        <f t="shared" si="1"/>
        <v>7</v>
      </c>
      <c r="E18" s="74" t="str">
        <f>IF(OR('Services - WHC'!E16="",'Services - WHC'!E16="[Enter service]"),"",'Services - WHC'!E16)</f>
        <v>Families &amp; Children</v>
      </c>
      <c r="F18" s="75" t="str">
        <f>IF(OR('Services - WHC'!F16="",'Services - WHC'!F16="[Select]"),"",'Services - WHC'!F16)</f>
        <v>Mixed</v>
      </c>
      <c r="G18" s="15"/>
      <c r="H18" s="405">
        <v>170</v>
      </c>
      <c r="I18" s="405">
        <v>1372</v>
      </c>
      <c r="J18" s="405">
        <v>0</v>
      </c>
      <c r="K18" s="405">
        <v>19000</v>
      </c>
      <c r="L18" s="405">
        <v>0</v>
      </c>
      <c r="M18" s="405">
        <v>0</v>
      </c>
      <c r="N18" s="405">
        <v>0</v>
      </c>
      <c r="O18" s="405">
        <v>40</v>
      </c>
      <c r="P18" s="405">
        <v>0</v>
      </c>
      <c r="Q18" s="405">
        <v>60</v>
      </c>
      <c r="R18" s="406"/>
      <c r="S18" s="411">
        <f t="shared" si="0"/>
        <v>20642</v>
      </c>
      <c r="T18" s="17"/>
    </row>
    <row r="19" spans="1:20" ht="12" customHeight="1" x14ac:dyDescent="0.2">
      <c r="A19" s="6"/>
      <c r="B19" s="6"/>
      <c r="C19" s="13"/>
      <c r="D19" s="19">
        <f t="shared" si="1"/>
        <v>8</v>
      </c>
      <c r="E19" s="74" t="str">
        <f>IF(OR('Services - WHC'!E17="",'Services - WHC'!E17="[Enter service]"),"",'Services - WHC'!E17)</f>
        <v>Community Health</v>
      </c>
      <c r="F19" s="75" t="str">
        <f>IF(OR('Services - WHC'!F17="",'Services - WHC'!F17="[Select]"),"",'Services - WHC'!F17)</f>
        <v>Internal</v>
      </c>
      <c r="G19" s="15"/>
      <c r="H19" s="405">
        <v>0</v>
      </c>
      <c r="I19" s="405">
        <v>0</v>
      </c>
      <c r="J19" s="405">
        <v>0</v>
      </c>
      <c r="K19" s="405">
        <v>0</v>
      </c>
      <c r="L19" s="405">
        <v>0</v>
      </c>
      <c r="M19" s="405">
        <v>0</v>
      </c>
      <c r="N19" s="405">
        <v>0</v>
      </c>
      <c r="O19" s="405">
        <v>0</v>
      </c>
      <c r="P19" s="405">
        <v>0</v>
      </c>
      <c r="Q19" s="405">
        <v>0</v>
      </c>
      <c r="R19" s="406"/>
      <c r="S19" s="411">
        <f t="shared" si="0"/>
        <v>0</v>
      </c>
      <c r="T19" s="17"/>
    </row>
    <row r="20" spans="1:20" ht="12" customHeight="1" x14ac:dyDescent="0.2">
      <c r="A20" s="6"/>
      <c r="B20" s="6"/>
      <c r="C20" s="13"/>
      <c r="D20" s="19">
        <f t="shared" si="1"/>
        <v>9</v>
      </c>
      <c r="E20" s="74" t="str">
        <f>IF(OR('Services - WHC'!E18="",'Services - WHC'!E18="[Enter service]"),"",'Services - WHC'!E18)</f>
        <v>Community Welfare Services</v>
      </c>
      <c r="F20" s="75" t="str">
        <f>IF(OR('Services - WHC'!F18="",'Services - WHC'!F18="[Select]"),"",'Services - WHC'!F18)</f>
        <v>Internal</v>
      </c>
      <c r="G20" s="15"/>
      <c r="H20" s="405">
        <v>255</v>
      </c>
      <c r="I20" s="405">
        <v>7458</v>
      </c>
      <c r="J20" s="405">
        <v>71728</v>
      </c>
      <c r="K20" s="405">
        <v>60000</v>
      </c>
      <c r="L20" s="405">
        <v>0</v>
      </c>
      <c r="M20" s="405">
        <v>0</v>
      </c>
      <c r="N20" s="405">
        <v>0</v>
      </c>
      <c r="O20" s="405">
        <v>60</v>
      </c>
      <c r="P20" s="405">
        <v>0</v>
      </c>
      <c r="Q20" s="405">
        <v>90</v>
      </c>
      <c r="R20" s="406"/>
      <c r="S20" s="411">
        <f t="shared" si="0"/>
        <v>139591</v>
      </c>
      <c r="T20" s="17"/>
    </row>
    <row r="21" spans="1:20" ht="12" customHeight="1" x14ac:dyDescent="0.2">
      <c r="A21" s="6"/>
      <c r="B21" s="6"/>
      <c r="C21" s="13"/>
      <c r="D21" s="19">
        <f t="shared" si="1"/>
        <v>10</v>
      </c>
      <c r="E21" s="74" t="str">
        <f>IF(OR('Services - WHC'!E19="",'Services - WHC'!E19="[Enter service]"),"",'Services - WHC'!E19)</f>
        <v>Education</v>
      </c>
      <c r="F21" s="75" t="str">
        <f>IF(OR('Services - WHC'!F19="",'Services - WHC'!F19="[Select]"),"",'Services - WHC'!F19)</f>
        <v>Internal</v>
      </c>
      <c r="G21" s="15"/>
      <c r="H21" s="405">
        <v>170</v>
      </c>
      <c r="I21" s="405">
        <v>172</v>
      </c>
      <c r="J21" s="405">
        <v>0</v>
      </c>
      <c r="K21" s="405">
        <v>0</v>
      </c>
      <c r="L21" s="405">
        <v>0</v>
      </c>
      <c r="M21" s="405">
        <v>0</v>
      </c>
      <c r="N21" s="405">
        <v>0</v>
      </c>
      <c r="O21" s="405">
        <v>40</v>
      </c>
      <c r="P21" s="405">
        <v>0</v>
      </c>
      <c r="Q21" s="405">
        <v>60</v>
      </c>
      <c r="R21" s="406"/>
      <c r="S21" s="411">
        <f t="shared" si="0"/>
        <v>442</v>
      </c>
      <c r="T21" s="17"/>
    </row>
    <row r="22" spans="1:20" ht="12" customHeight="1" x14ac:dyDescent="0.2">
      <c r="A22" s="6"/>
      <c r="B22" s="6"/>
      <c r="C22" s="13"/>
      <c r="D22" s="19">
        <f t="shared" si="1"/>
        <v>11</v>
      </c>
      <c r="E22" s="74" t="str">
        <f>IF(OR('Services - WHC'!E20="",'Services - WHC'!E20="[Enter service]"),"",'Services - WHC'!E20)</f>
        <v>Community Housing</v>
      </c>
      <c r="F22" s="75" t="str">
        <f>IF(OR('Services - WHC'!F20="",'Services - WHC'!F20="[Select]"),"",'Services - WHC'!F20)</f>
        <v>Internal</v>
      </c>
      <c r="G22" s="15"/>
      <c r="H22" s="405">
        <v>85</v>
      </c>
      <c r="I22" s="405">
        <v>86</v>
      </c>
      <c r="J22" s="405">
        <v>0</v>
      </c>
      <c r="K22" s="405">
        <v>0</v>
      </c>
      <c r="L22" s="405">
        <v>0</v>
      </c>
      <c r="M22" s="405">
        <v>0</v>
      </c>
      <c r="N22" s="405">
        <v>0</v>
      </c>
      <c r="O22" s="405">
        <v>20</v>
      </c>
      <c r="P22" s="405">
        <v>0</v>
      </c>
      <c r="Q22" s="405">
        <v>30</v>
      </c>
      <c r="R22" s="406"/>
      <c r="S22" s="411">
        <f t="shared" si="0"/>
        <v>221</v>
      </c>
      <c r="T22" s="17"/>
    </row>
    <row r="23" spans="1:20" ht="12" customHeight="1" x14ac:dyDescent="0.2">
      <c r="A23" s="6"/>
      <c r="B23" s="6"/>
      <c r="C23" s="13"/>
      <c r="D23" s="19">
        <f t="shared" si="1"/>
        <v>12</v>
      </c>
      <c r="E23" s="74" t="str">
        <f>IF(OR('Services - WHC'!E21="",'Services - WHC'!E21="[Enter service]"),"",'Services - WHC'!E21)</f>
        <v>Administration</v>
      </c>
      <c r="F23" s="75" t="str">
        <f>IF(OR('Services - WHC'!F21="",'Services - WHC'!F21="[Select]"),"",'Services - WHC'!F21)</f>
        <v>Internal</v>
      </c>
      <c r="G23" s="15"/>
      <c r="H23" s="405">
        <v>0</v>
      </c>
      <c r="I23" s="405">
        <v>0</v>
      </c>
      <c r="J23" s="405">
        <v>106500</v>
      </c>
      <c r="K23" s="405">
        <v>0</v>
      </c>
      <c r="L23" s="405">
        <v>0</v>
      </c>
      <c r="M23" s="405">
        <v>0</v>
      </c>
      <c r="N23" s="405">
        <v>0</v>
      </c>
      <c r="O23" s="405">
        <v>0</v>
      </c>
      <c r="P23" s="405">
        <v>0</v>
      </c>
      <c r="Q23" s="405">
        <v>0</v>
      </c>
      <c r="R23" s="406"/>
      <c r="S23" s="411">
        <f t="shared" si="0"/>
        <v>106500</v>
      </c>
      <c r="T23" s="17"/>
    </row>
    <row r="24" spans="1:20" ht="12" customHeight="1" x14ac:dyDescent="0.2">
      <c r="A24" s="6"/>
      <c r="B24" s="6"/>
      <c r="C24" s="13"/>
      <c r="D24" s="19">
        <f t="shared" si="1"/>
        <v>13</v>
      </c>
      <c r="E24" s="74" t="str">
        <f>IF(OR('Services - WHC'!E22="",'Services - WHC'!E22="[Enter service]"),"",'Services - WHC'!E22)</f>
        <v>Residential Care Services</v>
      </c>
      <c r="F24" s="75" t="str">
        <f>IF(OR('Services - WHC'!F22="",'Services - WHC'!F22="[Select]"),"",'Services - WHC'!F22)</f>
        <v>Internal</v>
      </c>
      <c r="G24" s="15"/>
      <c r="H24" s="405">
        <v>0</v>
      </c>
      <c r="I24" s="405">
        <v>0</v>
      </c>
      <c r="J24" s="405">
        <v>0</v>
      </c>
      <c r="K24" s="405">
        <v>0</v>
      </c>
      <c r="L24" s="405">
        <v>0</v>
      </c>
      <c r="M24" s="405">
        <v>0</v>
      </c>
      <c r="N24" s="405">
        <v>0</v>
      </c>
      <c r="O24" s="405">
        <v>0</v>
      </c>
      <c r="P24" s="405">
        <v>0</v>
      </c>
      <c r="Q24" s="405">
        <v>0</v>
      </c>
      <c r="R24" s="406"/>
      <c r="S24" s="411">
        <f t="shared" si="0"/>
        <v>0</v>
      </c>
      <c r="T24" s="17"/>
    </row>
    <row r="25" spans="1:20" ht="12" customHeight="1" x14ac:dyDescent="0.2">
      <c r="A25" s="6"/>
      <c r="B25" s="6"/>
      <c r="C25" s="13"/>
      <c r="D25" s="19">
        <f t="shared" si="1"/>
        <v>14</v>
      </c>
      <c r="E25" s="74" t="str">
        <f>IF(OR('Services - WHC'!E23="",'Services - WHC'!E23="[Enter service]"),"",'Services - WHC'!E23)</f>
        <v>Community Care Services</v>
      </c>
      <c r="F25" s="75" t="str">
        <f>IF(OR('Services - WHC'!F23="",'Services - WHC'!F23="[Select]"),"",'Services - WHC'!F23)</f>
        <v>Internal</v>
      </c>
      <c r="G25" s="15"/>
      <c r="H25" s="405">
        <v>255</v>
      </c>
      <c r="I25" s="405">
        <v>181183</v>
      </c>
      <c r="J25" s="405">
        <v>685133</v>
      </c>
      <c r="K25" s="405">
        <v>0</v>
      </c>
      <c r="L25" s="405">
        <v>0</v>
      </c>
      <c r="M25" s="405">
        <v>0</v>
      </c>
      <c r="N25" s="405">
        <v>0</v>
      </c>
      <c r="O25" s="405">
        <v>60</v>
      </c>
      <c r="P25" s="405">
        <v>0</v>
      </c>
      <c r="Q25" s="405">
        <v>90</v>
      </c>
      <c r="R25" s="406"/>
      <c r="S25" s="411">
        <f t="shared" si="0"/>
        <v>866721</v>
      </c>
      <c r="T25" s="17"/>
    </row>
    <row r="26" spans="1:20" ht="12" customHeight="1" x14ac:dyDescent="0.2">
      <c r="A26" s="6"/>
      <c r="B26" s="6"/>
      <c r="C26" s="13"/>
      <c r="D26" s="19">
        <f t="shared" si="1"/>
        <v>15</v>
      </c>
      <c r="E26" s="74" t="str">
        <f>IF(OR('Services - WHC'!E24="",'Services - WHC'!E24="[Enter service]"),"",'Services - WHC'!E24)</f>
        <v>Facilities</v>
      </c>
      <c r="F26" s="75" t="str">
        <f>IF(OR('Services - WHC'!F24="",'Services - WHC'!F24="[Select]"),"",'Services - WHC'!F24)</f>
        <v>Internal</v>
      </c>
      <c r="G26" s="15"/>
      <c r="H26" s="405">
        <v>85</v>
      </c>
      <c r="I26" s="405">
        <v>4186</v>
      </c>
      <c r="J26" s="405">
        <v>24358</v>
      </c>
      <c r="K26" s="405">
        <v>0</v>
      </c>
      <c r="L26" s="405">
        <v>0</v>
      </c>
      <c r="M26" s="405">
        <v>0</v>
      </c>
      <c r="N26" s="405">
        <v>0</v>
      </c>
      <c r="O26" s="405">
        <v>20</v>
      </c>
      <c r="P26" s="405">
        <v>0</v>
      </c>
      <c r="Q26" s="405">
        <v>30</v>
      </c>
      <c r="R26" s="406"/>
      <c r="S26" s="411">
        <f t="shared" si="0"/>
        <v>28679</v>
      </c>
      <c r="T26" s="17"/>
    </row>
    <row r="27" spans="1:20" ht="12" customHeight="1" x14ac:dyDescent="0.2">
      <c r="A27" s="6"/>
      <c r="B27" s="6"/>
      <c r="C27" s="13"/>
      <c r="D27" s="19">
        <f t="shared" si="1"/>
        <v>16</v>
      </c>
      <c r="E27" s="74" t="str">
        <f>IF(OR('Services - WHC'!E25="",'Services - WHC'!E25="[Enter service]"),"",'Services - WHC'!E25)</f>
        <v>Administration</v>
      </c>
      <c r="F27" s="75" t="str">
        <f>IF(OR('Services - WHC'!F25="",'Services - WHC'!F25="[Select]"),"",'Services - WHC'!F25)</f>
        <v>Internal</v>
      </c>
      <c r="G27" s="15"/>
      <c r="H27" s="405">
        <v>0</v>
      </c>
      <c r="I27" s="405">
        <v>0</v>
      </c>
      <c r="J27" s="405">
        <v>0</v>
      </c>
      <c r="K27" s="405">
        <v>0</v>
      </c>
      <c r="L27" s="405">
        <v>0</v>
      </c>
      <c r="M27" s="405">
        <v>0</v>
      </c>
      <c r="N27" s="405">
        <v>0</v>
      </c>
      <c r="O27" s="405">
        <v>0</v>
      </c>
      <c r="P27" s="405">
        <v>0</v>
      </c>
      <c r="Q27" s="405">
        <v>0</v>
      </c>
      <c r="R27" s="406"/>
      <c r="S27" s="411">
        <f t="shared" si="0"/>
        <v>0</v>
      </c>
      <c r="T27" s="17"/>
    </row>
    <row r="28" spans="1:20" ht="12" customHeight="1" x14ac:dyDescent="0.2">
      <c r="A28" s="6"/>
      <c r="B28" s="6"/>
      <c r="C28" s="13"/>
      <c r="D28" s="19">
        <f t="shared" si="1"/>
        <v>17</v>
      </c>
      <c r="E28" s="74" t="str">
        <f>IF(OR('Services - WHC'!E26="",'Services - WHC'!E26="[Enter service]"),"",'Services - WHC'!E26)</f>
        <v>Sports Grounds &amp; Facilities</v>
      </c>
      <c r="F28" s="75" t="str">
        <f>IF(OR('Services - WHC'!F26="",'Services - WHC'!F26="[Select]"),"",'Services - WHC'!F26)</f>
        <v>Mixed</v>
      </c>
      <c r="G28" s="15"/>
      <c r="H28" s="405">
        <v>1025</v>
      </c>
      <c r="I28" s="405">
        <v>29730</v>
      </c>
      <c r="J28" s="405">
        <v>0</v>
      </c>
      <c r="K28" s="405">
        <v>832000</v>
      </c>
      <c r="L28" s="405">
        <v>0</v>
      </c>
      <c r="M28" s="405">
        <v>500000</v>
      </c>
      <c r="N28" s="405">
        <v>0</v>
      </c>
      <c r="O28" s="405">
        <v>50100</v>
      </c>
      <c r="P28" s="405">
        <v>0</v>
      </c>
      <c r="Q28" s="405">
        <v>750</v>
      </c>
      <c r="R28" s="406"/>
      <c r="S28" s="411">
        <f t="shared" si="0"/>
        <v>1413605</v>
      </c>
      <c r="T28" s="17"/>
    </row>
    <row r="29" spans="1:20" ht="12" customHeight="1" x14ac:dyDescent="0.2">
      <c r="A29" s="6"/>
      <c r="B29" s="6"/>
      <c r="C29" s="13"/>
      <c r="D29" s="19">
        <f t="shared" si="1"/>
        <v>18</v>
      </c>
      <c r="E29" s="74" t="str">
        <f>IF(OR('Services - WHC'!E27="",'Services - WHC'!E27="[Enter service]"),"",'Services - WHC'!E27)</f>
        <v>Parks &amp; Reserves</v>
      </c>
      <c r="F29" s="75" t="str">
        <f>IF(OR('Services - WHC'!F27="",'Services - WHC'!F27="[Select]"),"",'Services - WHC'!F27)</f>
        <v>Internal</v>
      </c>
      <c r="G29" s="15"/>
      <c r="H29" s="405">
        <v>510</v>
      </c>
      <c r="I29" s="405">
        <v>32537</v>
      </c>
      <c r="J29" s="405">
        <v>0</v>
      </c>
      <c r="K29" s="405">
        <v>0</v>
      </c>
      <c r="L29" s="405">
        <v>0</v>
      </c>
      <c r="M29" s="405">
        <v>0</v>
      </c>
      <c r="N29" s="405">
        <v>0</v>
      </c>
      <c r="O29" s="405">
        <v>120</v>
      </c>
      <c r="P29" s="405">
        <v>0</v>
      </c>
      <c r="Q29" s="405">
        <v>180</v>
      </c>
      <c r="R29" s="406"/>
      <c r="S29" s="411">
        <f t="shared" si="0"/>
        <v>33347</v>
      </c>
      <c r="T29" s="17"/>
    </row>
    <row r="30" spans="1:20" ht="12" customHeight="1" x14ac:dyDescent="0.2">
      <c r="A30" s="6"/>
      <c r="B30" s="6"/>
      <c r="C30" s="13"/>
      <c r="D30" s="19">
        <f t="shared" si="1"/>
        <v>19</v>
      </c>
      <c r="E30" s="74" t="str">
        <f>IF(OR('Services - WHC'!E28="",'Services - WHC'!E28="[Enter service]"),"",'Services - WHC'!E28)</f>
        <v>Waterways, Lakes &amp; Beaches</v>
      </c>
      <c r="F30" s="75" t="str">
        <f>IF(OR('Services - WHC'!F28="",'Services - WHC'!F28="[Select]"),"",'Services - WHC'!F28)</f>
        <v>Internal</v>
      </c>
      <c r="G30" s="15"/>
      <c r="H30" s="405">
        <v>85</v>
      </c>
      <c r="I30" s="405">
        <v>86</v>
      </c>
      <c r="J30" s="405">
        <v>0</v>
      </c>
      <c r="K30" s="405">
        <v>0</v>
      </c>
      <c r="L30" s="405">
        <v>0</v>
      </c>
      <c r="M30" s="405">
        <v>0</v>
      </c>
      <c r="N30" s="405">
        <v>0</v>
      </c>
      <c r="O30" s="405">
        <v>20</v>
      </c>
      <c r="P30" s="405">
        <v>0</v>
      </c>
      <c r="Q30" s="405">
        <v>30</v>
      </c>
      <c r="R30" s="406"/>
      <c r="S30" s="411">
        <f t="shared" si="0"/>
        <v>221</v>
      </c>
      <c r="T30" s="17"/>
    </row>
    <row r="31" spans="1:20" ht="12" customHeight="1" x14ac:dyDescent="0.2">
      <c r="A31" s="6"/>
      <c r="B31" s="6"/>
      <c r="C31" s="13"/>
      <c r="D31" s="19">
        <f t="shared" si="1"/>
        <v>20</v>
      </c>
      <c r="E31" s="74" t="str">
        <f>IF(OR('Services - WHC'!E29="",'Services - WHC'!E29="[Enter service]"),"",'Services - WHC'!E29)</f>
        <v>Art Galleries</v>
      </c>
      <c r="F31" s="75" t="str">
        <f>IF(OR('Services - WHC'!F29="",'Services - WHC'!F29="[Select]"),"",'Services - WHC'!F29)</f>
        <v>Internal</v>
      </c>
      <c r="G31" s="15"/>
      <c r="H31" s="405">
        <v>0</v>
      </c>
      <c r="I31" s="405">
        <v>0</v>
      </c>
      <c r="J31" s="405">
        <v>0</v>
      </c>
      <c r="K31" s="405">
        <v>0</v>
      </c>
      <c r="L31" s="405">
        <v>0</v>
      </c>
      <c r="M31" s="405">
        <v>0</v>
      </c>
      <c r="N31" s="405">
        <v>0</v>
      </c>
      <c r="O31" s="405">
        <v>0</v>
      </c>
      <c r="P31" s="405">
        <v>0</v>
      </c>
      <c r="Q31" s="405">
        <v>0</v>
      </c>
      <c r="R31" s="406"/>
      <c r="S31" s="411">
        <f t="shared" si="0"/>
        <v>0</v>
      </c>
      <c r="T31" s="17"/>
    </row>
    <row r="32" spans="1:20" ht="12" customHeight="1" x14ac:dyDescent="0.2">
      <c r="A32" s="6"/>
      <c r="B32" s="6"/>
      <c r="C32" s="13"/>
      <c r="D32" s="19">
        <f t="shared" si="1"/>
        <v>21</v>
      </c>
      <c r="E32" s="74" t="str">
        <f>IF(OR('Services - WHC'!E30="",'Services - WHC'!E30="[Enter service]"),"",'Services - WHC'!E30)</f>
        <v>Museums and Cultural Heritage</v>
      </c>
      <c r="F32" s="75" t="str">
        <f>IF(OR('Services - WHC'!F30="",'Services - WHC'!F30="[Select]"),"",'Services - WHC'!F30)</f>
        <v>Internal</v>
      </c>
      <c r="G32" s="15"/>
      <c r="H32" s="405">
        <v>170</v>
      </c>
      <c r="I32" s="405">
        <v>172</v>
      </c>
      <c r="J32" s="405">
        <v>0</v>
      </c>
      <c r="K32" s="405">
        <v>0</v>
      </c>
      <c r="L32" s="405">
        <v>0</v>
      </c>
      <c r="M32" s="405">
        <v>0</v>
      </c>
      <c r="N32" s="405">
        <v>0</v>
      </c>
      <c r="O32" s="405">
        <v>40</v>
      </c>
      <c r="P32" s="405">
        <v>0</v>
      </c>
      <c r="Q32" s="405">
        <v>60</v>
      </c>
      <c r="R32" s="406"/>
      <c r="S32" s="411">
        <f t="shared" si="0"/>
        <v>442</v>
      </c>
      <c r="T32" s="17"/>
    </row>
    <row r="33" spans="1:20" ht="12" customHeight="1" x14ac:dyDescent="0.2">
      <c r="A33" s="6"/>
      <c r="B33" s="6"/>
      <c r="C33" s="13"/>
      <c r="D33" s="19">
        <f t="shared" si="1"/>
        <v>22</v>
      </c>
      <c r="E33" s="74" t="str">
        <f>IF(OR('Services - WHC'!E31="",'Services - WHC'!E31="[Enter service]"),"",'Services - WHC'!E31)</f>
        <v>Performing Arts Centres</v>
      </c>
      <c r="F33" s="75" t="str">
        <f>IF(OR('Services - WHC'!F31="",'Services - WHC'!F31="[Select]"),"",'Services - WHC'!F31)</f>
        <v>Internal</v>
      </c>
      <c r="G33" s="15"/>
      <c r="H33" s="405">
        <v>0</v>
      </c>
      <c r="I33" s="405">
        <v>0</v>
      </c>
      <c r="J33" s="405">
        <v>0</v>
      </c>
      <c r="K33" s="405">
        <v>0</v>
      </c>
      <c r="L33" s="405">
        <v>0</v>
      </c>
      <c r="M33" s="405">
        <v>0</v>
      </c>
      <c r="N33" s="405">
        <v>0</v>
      </c>
      <c r="O33" s="405">
        <v>0</v>
      </c>
      <c r="P33" s="405">
        <v>0</v>
      </c>
      <c r="Q33" s="405">
        <v>0</v>
      </c>
      <c r="R33" s="406"/>
      <c r="S33" s="411">
        <f t="shared" si="0"/>
        <v>0</v>
      </c>
      <c r="T33" s="17"/>
    </row>
    <row r="34" spans="1:20" ht="12" customHeight="1" x14ac:dyDescent="0.2">
      <c r="A34" s="6"/>
      <c r="B34" s="6"/>
      <c r="C34" s="13"/>
      <c r="D34" s="19">
        <f t="shared" si="1"/>
        <v>23</v>
      </c>
      <c r="E34" s="74" t="str">
        <f>IF(OR('Services - WHC'!E32="",'Services - WHC'!E32="[Enter service]"),"",'Services - WHC'!E32)</f>
        <v>Libraries</v>
      </c>
      <c r="F34" s="75" t="str">
        <f>IF(OR('Services - WHC'!F32="",'Services - WHC'!F32="[Select]"),"",'Services - WHC'!F32)</f>
        <v>Mixed</v>
      </c>
      <c r="G34" s="15"/>
      <c r="H34" s="405">
        <v>1970</v>
      </c>
      <c r="I34" s="405">
        <v>772</v>
      </c>
      <c r="J34" s="405">
        <v>113000</v>
      </c>
      <c r="K34" s="405">
        <v>0</v>
      </c>
      <c r="L34" s="405">
        <v>0</v>
      </c>
      <c r="M34" s="405">
        <v>0</v>
      </c>
      <c r="N34" s="405">
        <v>0</v>
      </c>
      <c r="O34" s="405">
        <v>40</v>
      </c>
      <c r="P34" s="405">
        <v>0</v>
      </c>
      <c r="Q34" s="405">
        <v>60</v>
      </c>
      <c r="R34" s="406"/>
      <c r="S34" s="411">
        <f t="shared" si="0"/>
        <v>115842</v>
      </c>
      <c r="T34" s="17"/>
    </row>
    <row r="35" spans="1:20" ht="12" customHeight="1" x14ac:dyDescent="0.2">
      <c r="A35" s="6"/>
      <c r="B35" s="6"/>
      <c r="C35" s="13"/>
      <c r="D35" s="19">
        <f t="shared" si="1"/>
        <v>24</v>
      </c>
      <c r="E35" s="74" t="str">
        <f>IF(OR('Services - WHC'!E33="",'Services - WHC'!E33="[Enter service]"),"",'Services - WHC'!E33)</f>
        <v>Public Centres &amp; Halls</v>
      </c>
      <c r="F35" s="75" t="str">
        <f>IF(OR('Services - WHC'!F33="",'Services - WHC'!F33="[Select]"),"",'Services - WHC'!F33)</f>
        <v>Internal</v>
      </c>
      <c r="G35" s="15"/>
      <c r="H35" s="405">
        <v>170</v>
      </c>
      <c r="I35" s="405">
        <v>8222</v>
      </c>
      <c r="J35" s="405">
        <v>0</v>
      </c>
      <c r="K35" s="405">
        <v>0</v>
      </c>
      <c r="L35" s="405">
        <v>0</v>
      </c>
      <c r="M35" s="405">
        <v>0</v>
      </c>
      <c r="N35" s="405">
        <v>0</v>
      </c>
      <c r="O35" s="405">
        <v>40</v>
      </c>
      <c r="P35" s="405">
        <v>0</v>
      </c>
      <c r="Q35" s="405">
        <v>60</v>
      </c>
      <c r="R35" s="406"/>
      <c r="S35" s="411">
        <f t="shared" si="0"/>
        <v>8492</v>
      </c>
      <c r="T35" s="17"/>
    </row>
    <row r="36" spans="1:20" ht="12" customHeight="1" x14ac:dyDescent="0.2">
      <c r="A36" s="6"/>
      <c r="B36" s="6"/>
      <c r="C36" s="13"/>
      <c r="D36" s="19">
        <f t="shared" si="1"/>
        <v>25</v>
      </c>
      <c r="E36" s="74" t="str">
        <f>IF(OR('Services - WHC'!E34="",'Services - WHC'!E34="[Enter service]"),"",'Services - WHC'!E34)</f>
        <v>Programs</v>
      </c>
      <c r="F36" s="75" t="str">
        <f>IF(OR('Services - WHC'!F34="",'Services - WHC'!F34="[Select]"),"",'Services - WHC'!F34)</f>
        <v>Internal</v>
      </c>
      <c r="G36" s="15"/>
      <c r="H36" s="405">
        <v>85</v>
      </c>
      <c r="I36" s="405">
        <v>86</v>
      </c>
      <c r="J36" s="405">
        <v>0</v>
      </c>
      <c r="K36" s="405">
        <v>0</v>
      </c>
      <c r="L36" s="405">
        <v>0</v>
      </c>
      <c r="M36" s="405">
        <v>0</v>
      </c>
      <c r="N36" s="405">
        <v>0</v>
      </c>
      <c r="O36" s="405">
        <v>20</v>
      </c>
      <c r="P36" s="405">
        <v>0</v>
      </c>
      <c r="Q36" s="405">
        <v>30</v>
      </c>
      <c r="R36" s="406"/>
      <c r="S36" s="411">
        <f t="shared" si="0"/>
        <v>221</v>
      </c>
      <c r="T36" s="17"/>
    </row>
    <row r="37" spans="1:20" ht="12" customHeight="1" x14ac:dyDescent="0.2">
      <c r="A37" s="6"/>
      <c r="B37" s="6"/>
      <c r="C37" s="13"/>
      <c r="D37" s="19">
        <f t="shared" si="1"/>
        <v>26</v>
      </c>
      <c r="E37" s="74" t="str">
        <f>IF(OR('Services - WHC'!E35="",'Services - WHC'!E35="[Enter service]"),"",'Services - WHC'!E35)</f>
        <v>Administration</v>
      </c>
      <c r="F37" s="75" t="str">
        <f>IF(OR('Services - WHC'!F35="",'Services - WHC'!F35="[Select]"),"",'Services - WHC'!F35)</f>
        <v>Internal</v>
      </c>
      <c r="G37" s="15"/>
      <c r="H37" s="405">
        <v>0</v>
      </c>
      <c r="I37" s="405">
        <v>0</v>
      </c>
      <c r="J37" s="405">
        <v>0</v>
      </c>
      <c r="K37" s="405">
        <v>0</v>
      </c>
      <c r="L37" s="405">
        <v>0</v>
      </c>
      <c r="M37" s="405">
        <v>0</v>
      </c>
      <c r="N37" s="405">
        <v>0</v>
      </c>
      <c r="O37" s="405">
        <v>0</v>
      </c>
      <c r="P37" s="405">
        <v>0</v>
      </c>
      <c r="Q37" s="405">
        <v>0</v>
      </c>
      <c r="R37" s="406"/>
      <c r="S37" s="411">
        <f t="shared" si="0"/>
        <v>0</v>
      </c>
      <c r="T37" s="17"/>
    </row>
    <row r="38" spans="1:20" ht="12" customHeight="1" x14ac:dyDescent="0.2">
      <c r="A38" s="6"/>
      <c r="B38" s="6"/>
      <c r="C38" s="13"/>
      <c r="D38" s="19">
        <f t="shared" si="1"/>
        <v>27</v>
      </c>
      <c r="E38" s="74" t="str">
        <f>IF(OR('Services - WHC'!E36="",'Services - WHC'!E36="[Enter service]"),"",'Services - WHC'!E36)</f>
        <v>Residential - General Waste</v>
      </c>
      <c r="F38" s="75" t="str">
        <f>IF(OR('Services - WHC'!F36="",'Services - WHC'!F36="[Select]"),"",'Services - WHC'!F36)</f>
        <v>External</v>
      </c>
      <c r="G38" s="15"/>
      <c r="H38" s="405">
        <v>255</v>
      </c>
      <c r="I38" s="405">
        <v>18758</v>
      </c>
      <c r="J38" s="405">
        <v>0</v>
      </c>
      <c r="K38" s="405">
        <v>0</v>
      </c>
      <c r="L38" s="405">
        <v>0</v>
      </c>
      <c r="M38" s="405">
        <v>0</v>
      </c>
      <c r="N38" s="405">
        <v>0</v>
      </c>
      <c r="O38" s="405">
        <v>60</v>
      </c>
      <c r="P38" s="405">
        <v>0</v>
      </c>
      <c r="Q38" s="405">
        <v>90</v>
      </c>
      <c r="R38" s="406"/>
      <c r="S38" s="411">
        <f t="shared" si="0"/>
        <v>19163</v>
      </c>
      <c r="T38" s="17"/>
    </row>
    <row r="39" spans="1:20" ht="12" customHeight="1" x14ac:dyDescent="0.2">
      <c r="A39" s="6"/>
      <c r="B39" s="6"/>
      <c r="C39" s="13"/>
      <c r="D39" s="19">
        <f t="shared" si="1"/>
        <v>28</v>
      </c>
      <c r="E39" s="74" t="str">
        <f>IF(OR('Services - WHC'!E37="",'Services - WHC'!E37="[Enter service]"),"",'Services - WHC'!E37)</f>
        <v>Residential - Recycled Waste</v>
      </c>
      <c r="F39" s="75" t="str">
        <f>IF(OR('Services - WHC'!F37="",'Services - WHC'!F37="[Select]"),"",'Services - WHC'!F37)</f>
        <v>External</v>
      </c>
      <c r="G39" s="15"/>
      <c r="H39" s="405">
        <v>170</v>
      </c>
      <c r="I39" s="405">
        <v>172</v>
      </c>
      <c r="J39" s="405">
        <v>0</v>
      </c>
      <c r="K39" s="405">
        <v>0</v>
      </c>
      <c r="L39" s="405">
        <v>0</v>
      </c>
      <c r="M39" s="405">
        <v>0</v>
      </c>
      <c r="N39" s="405">
        <v>0</v>
      </c>
      <c r="O39" s="405">
        <v>40</v>
      </c>
      <c r="P39" s="405">
        <v>0</v>
      </c>
      <c r="Q39" s="405">
        <v>60</v>
      </c>
      <c r="R39" s="406"/>
      <c r="S39" s="411">
        <f t="shared" si="0"/>
        <v>442</v>
      </c>
      <c r="T39" s="17"/>
    </row>
    <row r="40" spans="1:20" ht="12" customHeight="1" x14ac:dyDescent="0.2">
      <c r="A40" s="6"/>
      <c r="B40" s="6"/>
      <c r="C40" s="13"/>
      <c r="D40" s="19">
        <f t="shared" si="1"/>
        <v>29</v>
      </c>
      <c r="E40" s="74" t="str">
        <f>IF(OR('Services - WHC'!E38="",'Services - WHC'!E38="[Enter service]"),"",'Services - WHC'!E38)</f>
        <v>Commercial Waste Disposal</v>
      </c>
      <c r="F40" s="75" t="str">
        <f>IF(OR('Services - WHC'!F38="",'Services - WHC'!F38="[Select]"),"",'Services - WHC'!F38)</f>
        <v>External</v>
      </c>
      <c r="G40" s="15"/>
      <c r="H40" s="405">
        <v>85</v>
      </c>
      <c r="I40" s="405">
        <v>86</v>
      </c>
      <c r="J40" s="405">
        <v>0</v>
      </c>
      <c r="K40" s="405">
        <v>0</v>
      </c>
      <c r="L40" s="405">
        <v>0</v>
      </c>
      <c r="M40" s="405">
        <v>0</v>
      </c>
      <c r="N40" s="405">
        <v>0</v>
      </c>
      <c r="O40" s="405">
        <v>20</v>
      </c>
      <c r="P40" s="405">
        <v>0</v>
      </c>
      <c r="Q40" s="405">
        <v>30</v>
      </c>
      <c r="R40" s="406"/>
      <c r="S40" s="411">
        <f t="shared" si="0"/>
        <v>221</v>
      </c>
      <c r="T40" s="17"/>
    </row>
    <row r="41" spans="1:20" ht="12" customHeight="1" x14ac:dyDescent="0.2">
      <c r="A41" s="6"/>
      <c r="B41" s="6"/>
      <c r="C41" s="13"/>
      <c r="D41" s="19">
        <f t="shared" si="1"/>
        <v>30</v>
      </c>
      <c r="E41" s="74" t="str">
        <f>IF(OR('Services - WHC'!E39="",'Services - WHC'!E39="[Enter service]"),"",'Services - WHC'!E39)</f>
        <v>Administration</v>
      </c>
      <c r="F41" s="75" t="str">
        <f>IF(OR('Services - WHC'!F39="",'Services - WHC'!F39="[Select]"),"",'Services - WHC'!F39)</f>
        <v>Internal</v>
      </c>
      <c r="G41" s="15"/>
      <c r="H41" s="405">
        <v>0</v>
      </c>
      <c r="I41" s="405">
        <v>0</v>
      </c>
      <c r="J41" s="405">
        <v>0</v>
      </c>
      <c r="K41" s="405">
        <v>0</v>
      </c>
      <c r="L41" s="405">
        <v>0</v>
      </c>
      <c r="M41" s="405">
        <v>0</v>
      </c>
      <c r="N41" s="405">
        <v>0</v>
      </c>
      <c r="O41" s="405">
        <v>0</v>
      </c>
      <c r="P41" s="405">
        <v>0</v>
      </c>
      <c r="Q41" s="405">
        <v>0</v>
      </c>
      <c r="R41" s="406"/>
      <c r="S41" s="411">
        <f t="shared" si="0"/>
        <v>0</v>
      </c>
      <c r="T41" s="17"/>
    </row>
    <row r="42" spans="1:20" ht="12" customHeight="1" x14ac:dyDescent="0.2">
      <c r="A42" s="6"/>
      <c r="B42" s="6"/>
      <c r="C42" s="13"/>
      <c r="D42" s="19">
        <f t="shared" si="1"/>
        <v>31</v>
      </c>
      <c r="E42" s="74" t="str">
        <f>IF(OR('Services - WHC'!E40="",'Services - WHC'!E40="[Enter service]"),"",'Services - WHC'!E40)</f>
        <v>Footpaths</v>
      </c>
      <c r="F42" s="75" t="str">
        <f>IF(OR('Services - WHC'!F40="",'Services - WHC'!F40="[Select]"),"",'Services - WHC'!F40)</f>
        <v>Internal</v>
      </c>
      <c r="G42" s="15"/>
      <c r="H42" s="405">
        <v>255</v>
      </c>
      <c r="I42" s="405">
        <v>258</v>
      </c>
      <c r="J42" s="405">
        <v>0</v>
      </c>
      <c r="K42" s="405">
        <v>0</v>
      </c>
      <c r="L42" s="405">
        <v>0</v>
      </c>
      <c r="M42" s="405">
        <v>0</v>
      </c>
      <c r="N42" s="405">
        <v>0</v>
      </c>
      <c r="O42" s="405">
        <v>60</v>
      </c>
      <c r="P42" s="405">
        <v>0</v>
      </c>
      <c r="Q42" s="405">
        <v>90</v>
      </c>
      <c r="R42" s="406"/>
      <c r="S42" s="411">
        <f t="shared" si="0"/>
        <v>663</v>
      </c>
      <c r="T42" s="17"/>
    </row>
    <row r="43" spans="1:20" ht="12" customHeight="1" x14ac:dyDescent="0.2">
      <c r="A43" s="6"/>
      <c r="B43" s="6"/>
      <c r="C43" s="13"/>
      <c r="D43" s="19">
        <f t="shared" si="1"/>
        <v>32</v>
      </c>
      <c r="E43" s="74" t="str">
        <f>IF(OR('Services - WHC'!E41="",'Services - WHC'!E41="[Enter service]"),"",'Services - WHC'!E41)</f>
        <v>Kerbs &amp; Channels</v>
      </c>
      <c r="F43" s="75" t="str">
        <f>IF(OR('Services - WHC'!F41="",'Services - WHC'!F41="[Select]"),"",'Services - WHC'!F41)</f>
        <v>Internal</v>
      </c>
      <c r="G43" s="15"/>
      <c r="H43" s="405">
        <v>170</v>
      </c>
      <c r="I43" s="405">
        <v>172</v>
      </c>
      <c r="J43" s="405">
        <v>0</v>
      </c>
      <c r="K43" s="405">
        <v>0</v>
      </c>
      <c r="L43" s="405">
        <v>0</v>
      </c>
      <c r="M43" s="405">
        <v>0</v>
      </c>
      <c r="N43" s="405">
        <v>0</v>
      </c>
      <c r="O43" s="405">
        <v>40</v>
      </c>
      <c r="P43" s="405">
        <v>0</v>
      </c>
      <c r="Q43" s="405">
        <v>60</v>
      </c>
      <c r="R43" s="406"/>
      <c r="S43" s="411">
        <f t="shared" si="0"/>
        <v>442</v>
      </c>
      <c r="T43" s="17"/>
    </row>
    <row r="44" spans="1:20" ht="12" customHeight="1" x14ac:dyDescent="0.2">
      <c r="A44" s="6"/>
      <c r="B44" s="6"/>
      <c r="C44" s="13"/>
      <c r="D44" s="19">
        <f t="shared" si="1"/>
        <v>33</v>
      </c>
      <c r="E44" s="74" t="str">
        <f>IF(OR('Services - WHC'!E42="",'Services - WHC'!E42="[Enter service]"),"",'Services - WHC'!E42)</f>
        <v>Traffic Control</v>
      </c>
      <c r="F44" s="75" t="str">
        <f>IF(OR('Services - WHC'!F42="",'Services - WHC'!F42="[Select]"),"",'Services - WHC'!F42)</f>
        <v>Internal</v>
      </c>
      <c r="G44" s="15"/>
      <c r="H44" s="405">
        <v>510</v>
      </c>
      <c r="I44" s="405">
        <v>516</v>
      </c>
      <c r="J44" s="405">
        <v>9414</v>
      </c>
      <c r="K44" s="405">
        <v>0</v>
      </c>
      <c r="L44" s="405">
        <v>0</v>
      </c>
      <c r="M44" s="405">
        <v>0</v>
      </c>
      <c r="N44" s="405">
        <v>0</v>
      </c>
      <c r="O44" s="405">
        <v>120</v>
      </c>
      <c r="P44" s="405">
        <v>0</v>
      </c>
      <c r="Q44" s="405">
        <v>180</v>
      </c>
      <c r="R44" s="406"/>
      <c r="S44" s="411">
        <f t="shared" si="0"/>
        <v>10740</v>
      </c>
      <c r="T44" s="17"/>
    </row>
    <row r="45" spans="1:20" ht="12" customHeight="1" x14ac:dyDescent="0.2">
      <c r="A45" s="6"/>
      <c r="B45" s="6"/>
      <c r="C45" s="13"/>
      <c r="D45" s="19">
        <f t="shared" si="1"/>
        <v>34</v>
      </c>
      <c r="E45" s="74" t="str">
        <f>IF(OR('Services - WHC'!E43="",'Services - WHC'!E43="[Enter service]"),"",'Services - WHC'!E43)</f>
        <v>Parking Fines</v>
      </c>
      <c r="F45" s="75" t="str">
        <f>IF(OR('Services - WHC'!F43="",'Services - WHC'!F43="[Select]"),"",'Services - WHC'!F43)</f>
        <v>Internal</v>
      </c>
      <c r="G45" s="15"/>
      <c r="H45" s="405">
        <v>0</v>
      </c>
      <c r="I45" s="405">
        <v>0</v>
      </c>
      <c r="J45" s="405">
        <v>0</v>
      </c>
      <c r="K45" s="405">
        <v>0</v>
      </c>
      <c r="L45" s="405">
        <v>0</v>
      </c>
      <c r="M45" s="405">
        <v>0</v>
      </c>
      <c r="N45" s="405">
        <v>0</v>
      </c>
      <c r="O45" s="405">
        <v>0</v>
      </c>
      <c r="P45" s="405">
        <v>0</v>
      </c>
      <c r="Q45" s="405">
        <v>0</v>
      </c>
      <c r="R45" s="406"/>
      <c r="S45" s="411">
        <f t="shared" si="0"/>
        <v>0</v>
      </c>
      <c r="T45" s="17"/>
    </row>
    <row r="46" spans="1:20" ht="12" customHeight="1" x14ac:dyDescent="0.2">
      <c r="A46" s="6"/>
      <c r="B46" s="6"/>
      <c r="C46" s="13"/>
      <c r="D46" s="19">
        <f t="shared" si="1"/>
        <v>35</v>
      </c>
      <c r="E46" s="74" t="str">
        <f>IF(OR('Services - WHC'!E44="",'Services - WHC'!E44="[Enter service]"),"",'Services - WHC'!E44)</f>
        <v>Parking Facilities</v>
      </c>
      <c r="F46" s="75" t="str">
        <f>IF(OR('Services - WHC'!F44="",'Services - WHC'!F44="[Select]"),"",'Services - WHC'!F44)</f>
        <v>Internal</v>
      </c>
      <c r="G46" s="15"/>
      <c r="H46" s="405">
        <v>85</v>
      </c>
      <c r="I46" s="405">
        <v>86</v>
      </c>
      <c r="J46" s="405">
        <v>0</v>
      </c>
      <c r="K46" s="405">
        <v>0</v>
      </c>
      <c r="L46" s="405">
        <v>0</v>
      </c>
      <c r="M46" s="405">
        <v>0</v>
      </c>
      <c r="N46" s="405">
        <v>0</v>
      </c>
      <c r="O46" s="405">
        <v>20</v>
      </c>
      <c r="P46" s="405">
        <v>0</v>
      </c>
      <c r="Q46" s="405">
        <v>30</v>
      </c>
      <c r="R46" s="406"/>
      <c r="S46" s="411">
        <f t="shared" si="0"/>
        <v>221</v>
      </c>
      <c r="T46" s="17"/>
    </row>
    <row r="47" spans="1:20" ht="12" customHeight="1" x14ac:dyDescent="0.2">
      <c r="A47" s="6"/>
      <c r="B47" s="6"/>
      <c r="C47" s="13"/>
      <c r="D47" s="19">
        <f t="shared" si="1"/>
        <v>36</v>
      </c>
      <c r="E47" s="74" t="str">
        <f>IF(OR('Services - WHC'!E45="",'Services - WHC'!E45="[Enter service]"),"",'Services - WHC'!E45)</f>
        <v>Street Enhancements</v>
      </c>
      <c r="F47" s="75" t="str">
        <f>IF(OR('Services - WHC'!F45="",'Services - WHC'!F45="[Select]"),"",'Services - WHC'!F45)</f>
        <v>Internal</v>
      </c>
      <c r="G47" s="15"/>
      <c r="H47" s="405">
        <v>255</v>
      </c>
      <c r="I47" s="405">
        <v>258</v>
      </c>
      <c r="J47" s="405">
        <v>0</v>
      </c>
      <c r="K47" s="405">
        <v>0</v>
      </c>
      <c r="L47" s="405">
        <v>0</v>
      </c>
      <c r="M47" s="405">
        <v>0</v>
      </c>
      <c r="N47" s="405">
        <v>0</v>
      </c>
      <c r="O47" s="405">
        <v>60</v>
      </c>
      <c r="P47" s="405">
        <v>0</v>
      </c>
      <c r="Q47" s="405">
        <v>90</v>
      </c>
      <c r="R47" s="406"/>
      <c r="S47" s="411">
        <f t="shared" si="0"/>
        <v>663</v>
      </c>
      <c r="T47" s="17"/>
    </row>
    <row r="48" spans="1:20" ht="12" customHeight="1" x14ac:dyDescent="0.2">
      <c r="A48" s="6"/>
      <c r="B48" s="6"/>
      <c r="C48" s="13"/>
      <c r="D48" s="19">
        <f t="shared" si="1"/>
        <v>37</v>
      </c>
      <c r="E48" s="74" t="str">
        <f>IF(OR('Services - WHC'!E46="",'Services - WHC'!E46="[Enter service]"),"",'Services - WHC'!E46)</f>
        <v>Street Lighting</v>
      </c>
      <c r="F48" s="75" t="str">
        <f>IF(OR('Services - WHC'!F46="",'Services - WHC'!F46="[Select]"),"",'Services - WHC'!F46)</f>
        <v>Internal</v>
      </c>
      <c r="G48" s="15"/>
      <c r="H48" s="405">
        <v>85</v>
      </c>
      <c r="I48" s="405">
        <v>86</v>
      </c>
      <c r="J48" s="405">
        <v>0</v>
      </c>
      <c r="K48" s="405">
        <v>0</v>
      </c>
      <c r="L48" s="405">
        <v>0</v>
      </c>
      <c r="M48" s="405">
        <v>0</v>
      </c>
      <c r="N48" s="405">
        <v>0</v>
      </c>
      <c r="O48" s="405">
        <v>20</v>
      </c>
      <c r="P48" s="405">
        <v>0</v>
      </c>
      <c r="Q48" s="405">
        <v>30</v>
      </c>
      <c r="R48" s="406"/>
      <c r="S48" s="411">
        <f t="shared" si="0"/>
        <v>221</v>
      </c>
      <c r="T48" s="17"/>
    </row>
    <row r="49" spans="1:22" ht="12" customHeight="1" x14ac:dyDescent="0.2">
      <c r="A49" s="6"/>
      <c r="B49" s="6"/>
      <c r="C49" s="13"/>
      <c r="D49" s="19">
        <f t="shared" si="1"/>
        <v>38</v>
      </c>
      <c r="E49" s="74" t="str">
        <f>IF(OR('Services - WHC'!E47="",'Services - WHC'!E47="[Enter service]"),"",'Services - WHC'!E47)</f>
        <v>Street Cleaning</v>
      </c>
      <c r="F49" s="75" t="str">
        <f>IF(OR('Services - WHC'!F47="",'Services - WHC'!F47="[Select]"),"",'Services - WHC'!F47)</f>
        <v>Internal</v>
      </c>
      <c r="G49" s="15"/>
      <c r="H49" s="405">
        <v>170</v>
      </c>
      <c r="I49" s="405">
        <v>172</v>
      </c>
      <c r="J49" s="405">
        <v>0</v>
      </c>
      <c r="K49" s="405">
        <v>0</v>
      </c>
      <c r="L49" s="405">
        <v>0</v>
      </c>
      <c r="M49" s="405">
        <v>0</v>
      </c>
      <c r="N49" s="405">
        <v>0</v>
      </c>
      <c r="O49" s="405">
        <v>40</v>
      </c>
      <c r="P49" s="405">
        <v>0</v>
      </c>
      <c r="Q49" s="405">
        <v>60</v>
      </c>
      <c r="R49" s="406"/>
      <c r="S49" s="411">
        <f t="shared" si="0"/>
        <v>442</v>
      </c>
      <c r="T49" s="17"/>
    </row>
    <row r="50" spans="1:22" ht="12" customHeight="1" x14ac:dyDescent="0.2">
      <c r="A50" s="6"/>
      <c r="B50" s="6"/>
      <c r="C50" s="13"/>
      <c r="D50" s="19">
        <f t="shared" si="1"/>
        <v>39</v>
      </c>
      <c r="E50" s="74" t="str">
        <f>IF(OR('Services - WHC'!E48="",'Services - WHC'!E48="[Enter service]"),"",'Services - WHC'!E48)</f>
        <v>Administration</v>
      </c>
      <c r="F50" s="75" t="str">
        <f>IF(OR('Services - WHC'!F48="",'Services - WHC'!F48="[Select]"),"",'Services - WHC'!F48)</f>
        <v>Internal</v>
      </c>
      <c r="G50" s="15"/>
      <c r="H50" s="405">
        <v>0</v>
      </c>
      <c r="I50" s="405">
        <v>0</v>
      </c>
      <c r="J50" s="405">
        <v>0</v>
      </c>
      <c r="K50" s="405">
        <v>0</v>
      </c>
      <c r="L50" s="405">
        <v>0</v>
      </c>
      <c r="M50" s="405">
        <v>0</v>
      </c>
      <c r="N50" s="405">
        <v>0</v>
      </c>
      <c r="O50" s="405">
        <v>0</v>
      </c>
      <c r="P50" s="405">
        <v>0</v>
      </c>
      <c r="Q50" s="405">
        <v>0</v>
      </c>
      <c r="R50" s="406"/>
      <c r="S50" s="411">
        <f t="shared" si="0"/>
        <v>0</v>
      </c>
      <c r="T50" s="17"/>
    </row>
    <row r="51" spans="1:22" ht="12" customHeight="1" x14ac:dyDescent="0.2">
      <c r="A51" s="6"/>
      <c r="B51" s="6"/>
      <c r="C51" s="13"/>
      <c r="D51" s="19">
        <f t="shared" si="1"/>
        <v>40</v>
      </c>
      <c r="E51" s="74" t="str">
        <f>IF(OR('Services - WHC'!E49="",'Services - WHC'!E49="[Enter service]"),"",'Services - WHC'!E49)</f>
        <v>Protection of Biodiversity &amp; Habitat</v>
      </c>
      <c r="F51" s="75" t="str">
        <f>IF(OR('Services - WHC'!F49="",'Services - WHC'!F49="[Select]"),"",'Services - WHC'!F49)</f>
        <v>Internal</v>
      </c>
      <c r="G51" s="15"/>
      <c r="H51" s="405">
        <v>170</v>
      </c>
      <c r="I51" s="405">
        <v>172</v>
      </c>
      <c r="J51" s="405">
        <v>0</v>
      </c>
      <c r="K51" s="405">
        <v>48146</v>
      </c>
      <c r="L51" s="405">
        <v>0</v>
      </c>
      <c r="M51" s="405">
        <v>0</v>
      </c>
      <c r="N51" s="405">
        <v>0</v>
      </c>
      <c r="O51" s="405">
        <v>40</v>
      </c>
      <c r="P51" s="405">
        <v>0</v>
      </c>
      <c r="Q51" s="405">
        <v>60</v>
      </c>
      <c r="R51" s="406"/>
      <c r="S51" s="411">
        <f t="shared" si="0"/>
        <v>48588</v>
      </c>
      <c r="T51" s="17"/>
    </row>
    <row r="52" spans="1:22" ht="12" customHeight="1" x14ac:dyDescent="0.2">
      <c r="A52" s="6"/>
      <c r="B52" s="6"/>
      <c r="C52" s="13"/>
      <c r="D52" s="19">
        <f t="shared" si="1"/>
        <v>41</v>
      </c>
      <c r="E52" s="74" t="str">
        <f>IF(OR('Services - WHC'!E50="",'Services - WHC'!E50="[Enter service]"),"",'Services - WHC'!E50)</f>
        <v>Fire Protection</v>
      </c>
      <c r="F52" s="75" t="str">
        <f>IF(OR('Services - WHC'!F50="",'Services - WHC'!F50="[Select]"),"",'Services - WHC'!F50)</f>
        <v>Internal</v>
      </c>
      <c r="G52" s="15"/>
      <c r="H52" s="405">
        <v>170</v>
      </c>
      <c r="I52" s="405">
        <v>10172</v>
      </c>
      <c r="J52" s="405">
        <v>0</v>
      </c>
      <c r="K52" s="405">
        <v>0</v>
      </c>
      <c r="L52" s="405">
        <v>0</v>
      </c>
      <c r="M52" s="405">
        <v>0</v>
      </c>
      <c r="N52" s="405">
        <v>0</v>
      </c>
      <c r="O52" s="405">
        <v>40</v>
      </c>
      <c r="P52" s="405">
        <v>0</v>
      </c>
      <c r="Q52" s="405">
        <v>60</v>
      </c>
      <c r="R52" s="406"/>
      <c r="S52" s="411">
        <f t="shared" si="0"/>
        <v>10442</v>
      </c>
      <c r="T52" s="17"/>
    </row>
    <row r="53" spans="1:22" ht="12" customHeight="1" x14ac:dyDescent="0.2">
      <c r="A53" s="6"/>
      <c r="B53" s="6"/>
      <c r="C53" s="13"/>
      <c r="D53" s="19">
        <f t="shared" si="1"/>
        <v>42</v>
      </c>
      <c r="E53" s="74" t="str">
        <f>IF(OR('Services - WHC'!E51="",'Services - WHC'!E51="[Enter service]"),"",'Services - WHC'!E51)</f>
        <v>Drainage</v>
      </c>
      <c r="F53" s="75" t="str">
        <f>IF(OR('Services - WHC'!F51="",'Services - WHC'!F51="[Select]"),"",'Services - WHC'!F51)</f>
        <v>Internal</v>
      </c>
      <c r="G53" s="15"/>
      <c r="H53" s="405">
        <v>170</v>
      </c>
      <c r="I53" s="405">
        <v>672</v>
      </c>
      <c r="J53" s="405">
        <v>0</v>
      </c>
      <c r="K53" s="405">
        <v>0</v>
      </c>
      <c r="L53" s="405">
        <v>0</v>
      </c>
      <c r="M53" s="405">
        <v>0</v>
      </c>
      <c r="N53" s="405">
        <v>0</v>
      </c>
      <c r="O53" s="405">
        <v>40</v>
      </c>
      <c r="P53" s="405">
        <v>0</v>
      </c>
      <c r="Q53" s="405">
        <v>60</v>
      </c>
      <c r="R53" s="406"/>
      <c r="S53" s="411">
        <f t="shared" si="0"/>
        <v>942</v>
      </c>
      <c r="T53" s="17"/>
    </row>
    <row r="54" spans="1:22" ht="12" customHeight="1" x14ac:dyDescent="0.2">
      <c r="A54" s="6"/>
      <c r="B54" s="6"/>
      <c r="C54" s="13"/>
      <c r="D54" s="19">
        <f t="shared" si="1"/>
        <v>43</v>
      </c>
      <c r="E54" s="74" t="str">
        <f>IF(OR('Services - WHC'!E52="",'Services - WHC'!E52="[Enter service]"),"",'Services - WHC'!E52)</f>
        <v>Agricultural Services</v>
      </c>
      <c r="F54" s="75" t="str">
        <f>IF(OR('Services - WHC'!F52="",'Services - WHC'!F52="[Select]"),"",'Services - WHC'!F52)</f>
        <v>Internal</v>
      </c>
      <c r="G54" s="15"/>
      <c r="H54" s="405">
        <v>85</v>
      </c>
      <c r="I54" s="405">
        <v>86</v>
      </c>
      <c r="J54" s="405">
        <v>0</v>
      </c>
      <c r="K54" s="405">
        <v>0</v>
      </c>
      <c r="L54" s="405">
        <v>0</v>
      </c>
      <c r="M54" s="405">
        <v>0</v>
      </c>
      <c r="N54" s="405">
        <v>0</v>
      </c>
      <c r="O54" s="405">
        <v>20</v>
      </c>
      <c r="P54" s="405">
        <v>0</v>
      </c>
      <c r="Q54" s="405">
        <v>30</v>
      </c>
      <c r="R54" s="406"/>
      <c r="S54" s="411">
        <f t="shared" si="0"/>
        <v>221</v>
      </c>
      <c r="T54" s="17"/>
    </row>
    <row r="55" spans="1:22" ht="12" customHeight="1" x14ac:dyDescent="0.2">
      <c r="A55" s="6"/>
      <c r="B55" s="6"/>
      <c r="C55" s="13"/>
      <c r="D55" s="19">
        <f t="shared" si="1"/>
        <v>44</v>
      </c>
      <c r="E55" s="74" t="str">
        <f>IF(OR('Services - WHC'!E53="",'Services - WHC'!E53="[Enter service]"),"",'Services - WHC'!E53)</f>
        <v>Sewerage</v>
      </c>
      <c r="F55" s="75" t="str">
        <f>IF(OR('Services - WHC'!F53="",'Services - WHC'!F53="[Select]"),"",'Services - WHC'!F53)</f>
        <v>Internal</v>
      </c>
      <c r="G55" s="15"/>
      <c r="H55" s="405">
        <v>0</v>
      </c>
      <c r="I55" s="405">
        <v>0</v>
      </c>
      <c r="J55" s="405">
        <v>0</v>
      </c>
      <c r="K55" s="405">
        <v>0</v>
      </c>
      <c r="L55" s="405">
        <v>0</v>
      </c>
      <c r="M55" s="405">
        <v>0</v>
      </c>
      <c r="N55" s="405">
        <v>0</v>
      </c>
      <c r="O55" s="405">
        <v>0</v>
      </c>
      <c r="P55" s="405">
        <v>0</v>
      </c>
      <c r="Q55" s="405">
        <v>0</v>
      </c>
      <c r="R55" s="406"/>
      <c r="S55" s="411">
        <f t="shared" si="0"/>
        <v>0</v>
      </c>
      <c r="T55" s="17"/>
    </row>
    <row r="56" spans="1:22" ht="12" customHeight="1" x14ac:dyDescent="0.2">
      <c r="A56" s="6"/>
      <c r="B56" s="6"/>
      <c r="C56" s="13"/>
      <c r="D56" s="19">
        <f t="shared" si="1"/>
        <v>45</v>
      </c>
      <c r="E56" s="74" t="str">
        <f>IF(OR('Services - WHC'!E54="",'Services - WHC'!E54="[Enter service]"),"",'Services - WHC'!E54)</f>
        <v>Waste Water Management</v>
      </c>
      <c r="F56" s="75" t="str">
        <f>IF(OR('Services - WHC'!F54="",'Services - WHC'!F54="[Select]"),"",'Services - WHC'!F54)</f>
        <v>Internal</v>
      </c>
      <c r="G56" s="15"/>
      <c r="H56" s="405">
        <v>0</v>
      </c>
      <c r="I56" s="405">
        <v>0</v>
      </c>
      <c r="J56" s="405">
        <v>0</v>
      </c>
      <c r="K56" s="405">
        <v>0</v>
      </c>
      <c r="L56" s="405">
        <v>0</v>
      </c>
      <c r="M56" s="405">
        <v>0</v>
      </c>
      <c r="N56" s="405">
        <v>0</v>
      </c>
      <c r="O56" s="405">
        <v>0</v>
      </c>
      <c r="P56" s="405">
        <v>0</v>
      </c>
      <c r="Q56" s="405">
        <v>0</v>
      </c>
      <c r="R56" s="406"/>
      <c r="S56" s="411">
        <f t="shared" si="0"/>
        <v>0</v>
      </c>
      <c r="T56" s="17"/>
    </row>
    <row r="57" spans="1:22" ht="12" customHeight="1" x14ac:dyDescent="0.2">
      <c r="A57" s="6"/>
      <c r="B57" s="6"/>
      <c r="C57" s="13"/>
      <c r="D57" s="19">
        <f t="shared" si="1"/>
        <v>46</v>
      </c>
      <c r="E57" s="74" t="str">
        <f>IF(OR('Services - WHC'!E55="",'Services - WHC'!E55="[Enter service]"),"",'Services - WHC'!E55)</f>
        <v>Decontamination of Soil</v>
      </c>
      <c r="F57" s="75" t="str">
        <f>IF(OR('Services - WHC'!F55="",'Services - WHC'!F55="[Select]"),"",'Services - WHC'!F55)</f>
        <v>Internal</v>
      </c>
      <c r="G57" s="15"/>
      <c r="H57" s="405">
        <v>0</v>
      </c>
      <c r="I57" s="405">
        <v>0</v>
      </c>
      <c r="J57" s="405">
        <v>0</v>
      </c>
      <c r="K57" s="405">
        <v>0</v>
      </c>
      <c r="L57" s="405">
        <v>0</v>
      </c>
      <c r="M57" s="405">
        <v>0</v>
      </c>
      <c r="N57" s="405">
        <v>0</v>
      </c>
      <c r="O57" s="405">
        <v>0</v>
      </c>
      <c r="P57" s="405">
        <v>0</v>
      </c>
      <c r="Q57" s="405">
        <v>0</v>
      </c>
      <c r="R57" s="406"/>
      <c r="S57" s="411">
        <f t="shared" si="0"/>
        <v>0</v>
      </c>
      <c r="T57" s="17"/>
    </row>
    <row r="58" spans="1:22" ht="12" customHeight="1" x14ac:dyDescent="0.2">
      <c r="A58" s="6"/>
      <c r="B58" s="6"/>
      <c r="C58" s="13"/>
      <c r="D58" s="19">
        <f t="shared" si="1"/>
        <v>47</v>
      </c>
      <c r="E58" s="74" t="str">
        <f>IF(OR('Services - WHC'!E56="",'Services - WHC'!E56="[Enter service]"),"",'Services - WHC'!E56)</f>
        <v>Administration</v>
      </c>
      <c r="F58" s="75" t="str">
        <f>IF(OR('Services - WHC'!F56="",'Services - WHC'!F56="[Select]"),"",'Services - WHC'!F56)</f>
        <v>Internal</v>
      </c>
      <c r="G58" s="15"/>
      <c r="H58" s="405">
        <v>0</v>
      </c>
      <c r="I58" s="405">
        <v>3100</v>
      </c>
      <c r="J58" s="405">
        <v>0</v>
      </c>
      <c r="K58" s="405">
        <v>0</v>
      </c>
      <c r="L58" s="405">
        <v>0</v>
      </c>
      <c r="M58" s="405">
        <v>0</v>
      </c>
      <c r="N58" s="405">
        <v>0</v>
      </c>
      <c r="O58" s="405">
        <v>0</v>
      </c>
      <c r="P58" s="405">
        <v>0</v>
      </c>
      <c r="Q58" s="405">
        <v>0</v>
      </c>
      <c r="R58" s="406"/>
      <c r="S58" s="411">
        <f t="shared" si="0"/>
        <v>3100</v>
      </c>
      <c r="T58" s="17"/>
    </row>
    <row r="59" spans="1:22" ht="12" customHeight="1" x14ac:dyDescent="0.2">
      <c r="A59" s="6"/>
      <c r="B59" s="6"/>
      <c r="C59" s="13"/>
      <c r="D59" s="19">
        <f t="shared" si="1"/>
        <v>48</v>
      </c>
      <c r="E59" s="74" t="str">
        <f>IF(OR('Services - WHC'!E57="",'Services - WHC'!E57="[Enter service]"),"",'Services - WHC'!E57)</f>
        <v>Community Development &amp; Planning</v>
      </c>
      <c r="F59" s="75" t="str">
        <f>IF(OR('Services - WHC'!F57="",'Services - WHC'!F57="[Select]"),"",'Services - WHC'!F57)</f>
        <v>Internal</v>
      </c>
      <c r="G59" s="15"/>
      <c r="H59" s="405">
        <v>34925</v>
      </c>
      <c r="I59" s="405">
        <v>12430</v>
      </c>
      <c r="J59" s="405">
        <v>0</v>
      </c>
      <c r="K59" s="405">
        <v>0</v>
      </c>
      <c r="L59" s="405">
        <v>0</v>
      </c>
      <c r="M59" s="405">
        <v>0</v>
      </c>
      <c r="N59" s="405">
        <v>0</v>
      </c>
      <c r="O59" s="405">
        <v>100</v>
      </c>
      <c r="P59" s="405">
        <v>0</v>
      </c>
      <c r="Q59" s="405">
        <v>150</v>
      </c>
      <c r="R59" s="406"/>
      <c r="S59" s="411">
        <f t="shared" si="0"/>
        <v>47605</v>
      </c>
      <c r="T59" s="17"/>
    </row>
    <row r="60" spans="1:22" ht="12" customHeight="1" x14ac:dyDescent="0.2">
      <c r="A60" s="6"/>
      <c r="B60" s="6"/>
      <c r="C60" s="13"/>
      <c r="D60" s="19">
        <f t="shared" si="1"/>
        <v>49</v>
      </c>
      <c r="E60" s="74" t="str">
        <f>IF(OR('Services - WHC'!E58="",'Services - WHC'!E58="[Enter service]"),"",'Services - WHC'!E58)</f>
        <v>Building Control</v>
      </c>
      <c r="F60" s="75" t="str">
        <f>IF(OR('Services - WHC'!F58="",'Services - WHC'!F58="[Select]"),"",'Services - WHC'!F58)</f>
        <v>Internal</v>
      </c>
      <c r="G60" s="15"/>
      <c r="H60" s="405">
        <v>24170</v>
      </c>
      <c r="I60" s="405">
        <v>109922</v>
      </c>
      <c r="J60" s="405">
        <v>0</v>
      </c>
      <c r="K60" s="405">
        <v>0</v>
      </c>
      <c r="L60" s="405">
        <v>0</v>
      </c>
      <c r="M60" s="405">
        <v>0</v>
      </c>
      <c r="N60" s="405">
        <v>0</v>
      </c>
      <c r="O60" s="405">
        <v>40</v>
      </c>
      <c r="P60" s="405">
        <v>0</v>
      </c>
      <c r="Q60" s="405">
        <v>60</v>
      </c>
      <c r="R60" s="406"/>
      <c r="S60" s="411">
        <f t="shared" si="0"/>
        <v>134192</v>
      </c>
      <c r="T60" s="17"/>
    </row>
    <row r="61" spans="1:22" ht="12" customHeight="1" x14ac:dyDescent="0.2">
      <c r="A61" s="6"/>
      <c r="B61" s="6"/>
      <c r="C61" s="13"/>
      <c r="D61" s="19">
        <f t="shared" si="1"/>
        <v>50</v>
      </c>
      <c r="E61" s="74" t="str">
        <f>IF(OR('Services - WHC'!E59="",'Services - WHC'!E59="[Enter service]"),"",'Services - WHC'!E59)</f>
        <v>Tourism &amp; Area Promotion</v>
      </c>
      <c r="F61" s="75" t="str">
        <f>IF(OR('Services - WHC'!F59="",'Services - WHC'!F59="[Select]"),"",'Services - WHC'!F59)</f>
        <v>Internal</v>
      </c>
      <c r="G61" s="15"/>
      <c r="H61" s="405">
        <v>340</v>
      </c>
      <c r="I61" s="405">
        <v>241044</v>
      </c>
      <c r="J61" s="405">
        <v>0</v>
      </c>
      <c r="K61" s="405">
        <v>300</v>
      </c>
      <c r="L61" s="405">
        <v>0</v>
      </c>
      <c r="M61" s="405">
        <v>0</v>
      </c>
      <c r="N61" s="405">
        <v>0</v>
      </c>
      <c r="O61" s="405">
        <v>80</v>
      </c>
      <c r="P61" s="405">
        <v>0</v>
      </c>
      <c r="Q61" s="405">
        <v>420</v>
      </c>
      <c r="R61" s="406"/>
      <c r="S61" s="411">
        <f t="shared" si="0"/>
        <v>242184</v>
      </c>
      <c r="T61" s="17"/>
      <c r="V61" s="3" t="s">
        <v>398</v>
      </c>
    </row>
    <row r="62" spans="1:22" ht="12" customHeight="1" x14ac:dyDescent="0.2">
      <c r="A62" s="6"/>
      <c r="B62" s="6"/>
      <c r="C62" s="13"/>
      <c r="D62" s="19">
        <f t="shared" si="1"/>
        <v>51</v>
      </c>
      <c r="E62" s="74" t="str">
        <f>IF(OR('Services - WHC'!E60="",'Services - WHC'!E60="[Enter service]"),"",'Services - WHC'!E60)</f>
        <v>Community Amenities</v>
      </c>
      <c r="F62" s="75" t="str">
        <f>IF(OR('Services - WHC'!F60="",'Services - WHC'!F60="[Select]"),"",'Services - WHC'!F60)</f>
        <v>Internal</v>
      </c>
      <c r="G62" s="15"/>
      <c r="H62" s="405">
        <v>255</v>
      </c>
      <c r="I62" s="405">
        <v>258</v>
      </c>
      <c r="J62" s="405">
        <v>0</v>
      </c>
      <c r="K62" s="405">
        <v>0</v>
      </c>
      <c r="L62" s="405">
        <v>0</v>
      </c>
      <c r="M62" s="405">
        <v>0</v>
      </c>
      <c r="N62" s="405">
        <v>0</v>
      </c>
      <c r="O62" s="405">
        <v>60</v>
      </c>
      <c r="P62" s="405">
        <v>0</v>
      </c>
      <c r="Q62" s="405">
        <v>90</v>
      </c>
      <c r="R62" s="406"/>
      <c r="S62" s="411">
        <f t="shared" si="0"/>
        <v>663</v>
      </c>
      <c r="T62" s="17"/>
    </row>
    <row r="63" spans="1:22" ht="12" customHeight="1" x14ac:dyDescent="0.2">
      <c r="A63" s="6"/>
      <c r="B63" s="6"/>
      <c r="C63" s="13"/>
      <c r="D63" s="19">
        <f t="shared" si="1"/>
        <v>52</v>
      </c>
      <c r="E63" s="74" t="str">
        <f>IF(OR('Services - WHC'!E61="",'Services - WHC'!E61="[Enter service]"),"",'Services - WHC'!E61)</f>
        <v>Air Transport</v>
      </c>
      <c r="F63" s="75" t="str">
        <f>IF(OR('Services - WHC'!F61="",'Services - WHC'!F61="[Select]"),"",'Services - WHC'!F61)</f>
        <v>Internal</v>
      </c>
      <c r="G63" s="15"/>
      <c r="H63" s="405">
        <v>0</v>
      </c>
      <c r="I63" s="405">
        <v>0</v>
      </c>
      <c r="J63" s="405">
        <v>0</v>
      </c>
      <c r="K63" s="405">
        <v>0</v>
      </c>
      <c r="L63" s="405">
        <v>0</v>
      </c>
      <c r="M63" s="405">
        <v>0</v>
      </c>
      <c r="N63" s="405">
        <v>0</v>
      </c>
      <c r="O63" s="405">
        <v>0</v>
      </c>
      <c r="P63" s="405">
        <v>0</v>
      </c>
      <c r="Q63" s="405">
        <v>0</v>
      </c>
      <c r="R63" s="406"/>
      <c r="S63" s="411">
        <f t="shared" si="0"/>
        <v>0</v>
      </c>
      <c r="T63" s="17"/>
    </row>
    <row r="64" spans="1:22" ht="12" customHeight="1" x14ac:dyDescent="0.2">
      <c r="A64" s="6"/>
      <c r="B64" s="6"/>
      <c r="C64" s="13"/>
      <c r="D64" s="19">
        <f t="shared" si="1"/>
        <v>53</v>
      </c>
      <c r="E64" s="74" t="str">
        <f>IF(OR('Services - WHC'!E62="",'Services - WHC'!E62="[Enter service]"),"",'Services - WHC'!E62)</f>
        <v>Markets &amp; Saleyards</v>
      </c>
      <c r="F64" s="75" t="str">
        <f>IF(OR('Services - WHC'!F62="",'Services - WHC'!F62="[Select]"),"",'Services - WHC'!F62)</f>
        <v>Internal</v>
      </c>
      <c r="G64" s="15"/>
      <c r="H64" s="405">
        <v>0</v>
      </c>
      <c r="I64" s="405">
        <v>0</v>
      </c>
      <c r="J64" s="405">
        <v>0</v>
      </c>
      <c r="K64" s="405">
        <v>0</v>
      </c>
      <c r="L64" s="405">
        <v>0</v>
      </c>
      <c r="M64" s="405">
        <v>0</v>
      </c>
      <c r="N64" s="405">
        <v>0</v>
      </c>
      <c r="O64" s="405">
        <v>0</v>
      </c>
      <c r="P64" s="405">
        <v>0</v>
      </c>
      <c r="Q64" s="405">
        <v>0</v>
      </c>
      <c r="R64" s="406"/>
      <c r="S64" s="411">
        <f t="shared" si="0"/>
        <v>0</v>
      </c>
      <c r="T64" s="17"/>
    </row>
    <row r="65" spans="1:20" ht="12" customHeight="1" x14ac:dyDescent="0.2">
      <c r="A65" s="6"/>
      <c r="B65" s="6"/>
      <c r="C65" s="13"/>
      <c r="D65" s="19">
        <f t="shared" si="1"/>
        <v>54</v>
      </c>
      <c r="E65" s="74" t="str">
        <f>IF(OR('Services - WHC'!E63="",'Services - WHC'!E63="[Enter service]"),"",'Services - WHC'!E63)</f>
        <v>Economic Affairs</v>
      </c>
      <c r="F65" s="75" t="str">
        <f>IF(OR('Services - WHC'!F63="",'Services - WHC'!F63="[Select]"),"",'Services - WHC'!F63)</f>
        <v>Internal</v>
      </c>
      <c r="G65" s="15"/>
      <c r="H65" s="405">
        <v>0</v>
      </c>
      <c r="I65" s="405">
        <v>0</v>
      </c>
      <c r="J65" s="405">
        <v>0</v>
      </c>
      <c r="K65" s="405">
        <v>0</v>
      </c>
      <c r="L65" s="405">
        <v>0</v>
      </c>
      <c r="M65" s="405">
        <v>0</v>
      </c>
      <c r="N65" s="405">
        <v>0</v>
      </c>
      <c r="O65" s="405">
        <v>0</v>
      </c>
      <c r="P65" s="405">
        <v>0</v>
      </c>
      <c r="Q65" s="405">
        <v>0</v>
      </c>
      <c r="R65" s="406"/>
      <c r="S65" s="411">
        <f t="shared" si="0"/>
        <v>0</v>
      </c>
      <c r="T65" s="17"/>
    </row>
    <row r="66" spans="1:20" ht="12" customHeight="1" x14ac:dyDescent="0.2">
      <c r="A66" s="6"/>
      <c r="B66" s="6"/>
      <c r="C66" s="13"/>
      <c r="D66" s="19">
        <f t="shared" si="1"/>
        <v>55</v>
      </c>
      <c r="E66" s="74" t="str">
        <f>IF(OR('Services - WHC'!E64="",'Services - WHC'!E64="[Enter service]"),"",'Services - WHC'!E64)</f>
        <v>Business Undertakings (Property)</v>
      </c>
      <c r="F66" s="75" t="str">
        <f>IF(OR('Services - WHC'!F64="",'Services - WHC'!F64="[Select]"),"",'Services - WHC'!F64)</f>
        <v>Internal</v>
      </c>
      <c r="G66" s="15"/>
      <c r="H66" s="405">
        <v>0</v>
      </c>
      <c r="I66" s="405">
        <v>0</v>
      </c>
      <c r="J66" s="405">
        <v>0</v>
      </c>
      <c r="K66" s="405">
        <v>0</v>
      </c>
      <c r="L66" s="405">
        <v>0</v>
      </c>
      <c r="M66" s="405">
        <v>0</v>
      </c>
      <c r="N66" s="405">
        <v>0</v>
      </c>
      <c r="O66" s="405">
        <v>0</v>
      </c>
      <c r="P66" s="405">
        <v>0</v>
      </c>
      <c r="Q66" s="405">
        <v>0</v>
      </c>
      <c r="R66" s="406"/>
      <c r="S66" s="411">
        <f t="shared" si="0"/>
        <v>0</v>
      </c>
      <c r="T66" s="17"/>
    </row>
    <row r="67" spans="1:20" ht="12" customHeight="1" x14ac:dyDescent="0.2">
      <c r="A67" s="6"/>
      <c r="B67" s="6"/>
      <c r="C67" s="13"/>
      <c r="D67" s="19">
        <f t="shared" si="1"/>
        <v>56</v>
      </c>
      <c r="E67" s="74" t="str">
        <f>IF(OR('Services - WHC'!E65="",'Services - WHC'!E65="[Enter service]"),"",'Services - WHC'!E65)</f>
        <v>Administration</v>
      </c>
      <c r="F67" s="75" t="str">
        <f>IF(OR('Services - WHC'!F65="",'Services - WHC'!F65="[Select]"),"",'Services - WHC'!F65)</f>
        <v>Internal</v>
      </c>
      <c r="G67" s="15"/>
      <c r="H67" s="405">
        <v>0</v>
      </c>
      <c r="I67" s="405">
        <v>11500</v>
      </c>
      <c r="J67" s="405">
        <v>0</v>
      </c>
      <c r="K67" s="405">
        <v>0</v>
      </c>
      <c r="L67" s="405">
        <v>0</v>
      </c>
      <c r="M67" s="405">
        <v>0</v>
      </c>
      <c r="N67" s="405">
        <v>0</v>
      </c>
      <c r="O67" s="405">
        <v>0</v>
      </c>
      <c r="P67" s="405">
        <v>0</v>
      </c>
      <c r="Q67" s="405">
        <v>0</v>
      </c>
      <c r="R67" s="406"/>
      <c r="S67" s="411">
        <f t="shared" si="0"/>
        <v>11500</v>
      </c>
      <c r="T67" s="17"/>
    </row>
    <row r="68" spans="1:20" ht="12" customHeight="1" x14ac:dyDescent="0.2">
      <c r="A68" s="6"/>
      <c r="B68" s="6"/>
      <c r="C68" s="13"/>
      <c r="D68" s="19">
        <f t="shared" si="1"/>
        <v>57</v>
      </c>
      <c r="E68" s="74" t="str">
        <f>IF(OR('Services - WHC'!E66="",'Services - WHC'!E66="[Enter service]"),"",'Services - WHC'!E66)</f>
        <v>Local Roads &amp; Bridges works</v>
      </c>
      <c r="F68" s="75" t="str">
        <f>IF(OR('Services - WHC'!F66="",'Services - WHC'!F66="[Select]"),"",'Services - WHC'!F66)</f>
        <v>Internal</v>
      </c>
      <c r="G68" s="15"/>
      <c r="H68" s="405">
        <v>2560</v>
      </c>
      <c r="I68" s="405">
        <v>1376</v>
      </c>
      <c r="J68" s="405">
        <v>0</v>
      </c>
      <c r="K68" s="405">
        <v>200000</v>
      </c>
      <c r="L68" s="405">
        <v>0</v>
      </c>
      <c r="M68" s="405">
        <v>3114244</v>
      </c>
      <c r="N68" s="405">
        <v>0</v>
      </c>
      <c r="O68" s="405">
        <v>320</v>
      </c>
      <c r="P68" s="405">
        <v>0</v>
      </c>
      <c r="Q68" s="405">
        <v>480</v>
      </c>
      <c r="R68" s="406"/>
      <c r="S68" s="411">
        <f t="shared" si="0"/>
        <v>3318980</v>
      </c>
      <c r="T68" s="17"/>
    </row>
    <row r="69" spans="1:20" ht="12" customHeight="1" x14ac:dyDescent="0.2">
      <c r="A69" s="6"/>
      <c r="B69" s="6"/>
      <c r="C69" s="13"/>
      <c r="D69" s="19">
        <f t="shared" si="1"/>
        <v>58</v>
      </c>
      <c r="E69" s="74" t="str">
        <f>IF(OR('Services - WHC'!E67="",'Services - WHC'!E67="[Enter service]"),"",'Services - WHC'!E67)</f>
        <v>Administration</v>
      </c>
      <c r="F69" s="75" t="str">
        <f>IF(OR('Services - WHC'!F67="",'Services - WHC'!F67="[Select]"),"",'Services - WHC'!F67)</f>
        <v>Internal</v>
      </c>
      <c r="G69" s="15"/>
      <c r="H69" s="405">
        <v>0</v>
      </c>
      <c r="I69" s="405">
        <v>0</v>
      </c>
      <c r="J69" s="405">
        <v>0</v>
      </c>
      <c r="K69" s="405">
        <v>0</v>
      </c>
      <c r="L69" s="405">
        <v>0</v>
      </c>
      <c r="M69" s="405">
        <v>0</v>
      </c>
      <c r="N69" s="405">
        <v>0</v>
      </c>
      <c r="O69" s="405">
        <v>0</v>
      </c>
      <c r="P69" s="405">
        <v>0</v>
      </c>
      <c r="Q69" s="405">
        <v>0</v>
      </c>
      <c r="R69" s="406"/>
      <c r="S69" s="411">
        <f t="shared" si="0"/>
        <v>0</v>
      </c>
      <c r="T69" s="17"/>
    </row>
    <row r="70" spans="1:20" ht="12" customHeight="1" x14ac:dyDescent="0.2">
      <c r="A70" s="6"/>
      <c r="B70" s="6"/>
      <c r="C70" s="13"/>
      <c r="D70" s="19">
        <f t="shared" si="1"/>
        <v>59</v>
      </c>
      <c r="E70" s="74" t="str">
        <f>IF(OR('Services - WHC'!E68="",'Services - WHC'!E68="[Enter service]"),"",'Services - WHC'!E68)</f>
        <v>Main Roads &amp; Bridges (State Roads)</v>
      </c>
      <c r="F70" s="75" t="str">
        <f>IF(OR('Services - WHC'!F68="",'Services - WHC'!F68="[Select]"),"",'Services - WHC'!F68)</f>
        <v>Internal</v>
      </c>
      <c r="G70" s="15"/>
      <c r="H70" s="405">
        <v>0</v>
      </c>
      <c r="I70" s="405">
        <v>0</v>
      </c>
      <c r="J70" s="405">
        <v>0</v>
      </c>
      <c r="K70" s="405">
        <v>0</v>
      </c>
      <c r="L70" s="405">
        <v>0</v>
      </c>
      <c r="M70" s="405">
        <v>0</v>
      </c>
      <c r="N70" s="405">
        <v>0</v>
      </c>
      <c r="O70" s="405">
        <v>0</v>
      </c>
      <c r="P70" s="405">
        <v>0</v>
      </c>
      <c r="Q70" s="405">
        <v>0</v>
      </c>
      <c r="R70" s="406"/>
      <c r="S70" s="411">
        <f t="shared" si="0"/>
        <v>0</v>
      </c>
      <c r="T70" s="17"/>
    </row>
    <row r="71" spans="1:20" ht="12" customHeight="1" x14ac:dyDescent="0.2">
      <c r="A71" s="6"/>
      <c r="B71" s="6"/>
      <c r="C71" s="13"/>
      <c r="D71" s="19">
        <f t="shared" si="1"/>
        <v>60</v>
      </c>
      <c r="E71" s="74" t="str">
        <f>IF(OR('Services - WHC'!E69="",'Services - WHC'!E69="[Enter service]"),"",'Services - WHC'!E69)</f>
        <v>National Highway System (Federal Roads)</v>
      </c>
      <c r="F71" s="75" t="str">
        <f>IF(OR('Services - WHC'!F69="",'Services - WHC'!F69="[Select]"),"",'Services - WHC'!F69)</f>
        <v>Internal</v>
      </c>
      <c r="G71" s="15"/>
      <c r="H71" s="405">
        <v>0</v>
      </c>
      <c r="I71" s="405">
        <v>0</v>
      </c>
      <c r="J71" s="405">
        <v>0</v>
      </c>
      <c r="K71" s="405">
        <v>0</v>
      </c>
      <c r="L71" s="405">
        <v>0</v>
      </c>
      <c r="M71" s="405">
        <v>0</v>
      </c>
      <c r="N71" s="405">
        <v>0</v>
      </c>
      <c r="O71" s="405">
        <v>0</v>
      </c>
      <c r="P71" s="405">
        <v>0</v>
      </c>
      <c r="Q71" s="405">
        <v>0</v>
      </c>
      <c r="R71" s="406"/>
      <c r="S71" s="411">
        <f t="shared" si="0"/>
        <v>0</v>
      </c>
      <c r="T71" s="17"/>
    </row>
    <row r="72" spans="1:20" ht="12" customHeight="1" x14ac:dyDescent="0.2">
      <c r="A72" s="6"/>
      <c r="B72" s="6"/>
      <c r="C72" s="13"/>
      <c r="D72" s="19">
        <f t="shared" si="1"/>
        <v>61</v>
      </c>
      <c r="E72" s="74" t="str">
        <f>IF(OR('Services - WHC'!E70="",'Services - WHC'!E70="[Enter service]"),"",'Services - WHC'!E70)</f>
        <v>Rates &amp; Charges (should equal VGC2 - 04999)</v>
      </c>
      <c r="F72" s="75" t="str">
        <f>IF(OR('Services - WHC'!F70="",'Services - WHC'!F70="[Select]"),"",'Services - WHC'!F70)</f>
        <v>Internal</v>
      </c>
      <c r="G72" s="15"/>
      <c r="H72" s="405">
        <v>0</v>
      </c>
      <c r="I72" s="405">
        <v>0</v>
      </c>
      <c r="J72" s="405">
        <v>0</v>
      </c>
      <c r="K72" s="405">
        <v>0</v>
      </c>
      <c r="L72" s="405">
        <v>0</v>
      </c>
      <c r="M72" s="405">
        <v>0</v>
      </c>
      <c r="N72" s="405">
        <v>0</v>
      </c>
      <c r="O72" s="405">
        <v>0</v>
      </c>
      <c r="P72" s="405">
        <v>0</v>
      </c>
      <c r="Q72" s="405">
        <v>68500</v>
      </c>
      <c r="R72" s="406">
        <v>9005115</v>
      </c>
      <c r="S72" s="411">
        <f t="shared" si="0"/>
        <v>9073615</v>
      </c>
      <c r="T72" s="17"/>
    </row>
    <row r="73" spans="1:20" ht="12" customHeight="1" x14ac:dyDescent="0.2">
      <c r="A73" s="6"/>
      <c r="B73" s="6"/>
      <c r="C73" s="13"/>
      <c r="D73" s="19">
        <f t="shared" si="1"/>
        <v>62</v>
      </c>
      <c r="E73" s="74" t="str">
        <f>IF(OR('Services - WHC'!E71="",'Services - WHC'!E71="[Enter service]"),"",'Services - WHC'!E71)</f>
        <v xml:space="preserve">    - General Purpose Grants</v>
      </c>
      <c r="F73" s="75" t="str">
        <f>IF(OR('Services - WHC'!F71="",'Services - WHC'!F71="[Select]"),"",'Services - WHC'!F71)</f>
        <v>Internal</v>
      </c>
      <c r="G73" s="15"/>
      <c r="H73" s="405">
        <v>0</v>
      </c>
      <c r="I73" s="405">
        <v>0</v>
      </c>
      <c r="J73" s="405">
        <v>0</v>
      </c>
      <c r="K73" s="405">
        <v>0</v>
      </c>
      <c r="L73" s="405">
        <v>2870731</v>
      </c>
      <c r="M73" s="405">
        <v>0</v>
      </c>
      <c r="N73" s="405">
        <v>0</v>
      </c>
      <c r="O73" s="405">
        <v>0</v>
      </c>
      <c r="P73" s="405">
        <v>0</v>
      </c>
      <c r="Q73" s="405">
        <v>0</v>
      </c>
      <c r="R73" s="406"/>
      <c r="S73" s="411">
        <f t="shared" si="0"/>
        <v>2870731</v>
      </c>
      <c r="T73" s="17"/>
    </row>
    <row r="74" spans="1:20" ht="12" customHeight="1" x14ac:dyDescent="0.2">
      <c r="A74" s="6"/>
      <c r="B74" s="6"/>
      <c r="C74" s="13"/>
      <c r="D74" s="19">
        <f t="shared" si="1"/>
        <v>63</v>
      </c>
      <c r="E74" s="74" t="str">
        <f>IF(OR('Services - WHC'!E72="",'Services - WHC'!E72="[Enter service]"),"",'Services - WHC'!E72)</f>
        <v xml:space="preserve">    - Local Roads Funding</v>
      </c>
      <c r="F74" s="75" t="str">
        <f>IF(OR('Services - WHC'!F72="",'Services - WHC'!F72="[Select]"),"",'Services - WHC'!F72)</f>
        <v>Internal</v>
      </c>
      <c r="G74" s="15"/>
      <c r="H74" s="405">
        <v>0</v>
      </c>
      <c r="I74" s="405">
        <v>0</v>
      </c>
      <c r="J74" s="405">
        <v>0</v>
      </c>
      <c r="K74" s="405">
        <v>0</v>
      </c>
      <c r="L74" s="405">
        <v>2022591</v>
      </c>
      <c r="M74" s="405">
        <v>0</v>
      </c>
      <c r="N74" s="405">
        <v>0</v>
      </c>
      <c r="O74" s="405">
        <v>0</v>
      </c>
      <c r="P74" s="405">
        <v>0</v>
      </c>
      <c r="Q74" s="405">
        <v>0</v>
      </c>
      <c r="R74" s="406"/>
      <c r="S74" s="411">
        <f t="shared" si="0"/>
        <v>2022591</v>
      </c>
      <c r="T74" s="17"/>
    </row>
    <row r="75" spans="1:20" ht="12" customHeight="1" thickBot="1" x14ac:dyDescent="0.25">
      <c r="A75" s="6"/>
      <c r="B75" s="6"/>
      <c r="C75" s="13"/>
      <c r="D75" s="14"/>
      <c r="E75" s="78" t="s">
        <v>122</v>
      </c>
      <c r="F75" s="79"/>
      <c r="G75" s="15"/>
      <c r="H75" s="408"/>
      <c r="I75" s="408"/>
      <c r="J75" s="408"/>
      <c r="K75" s="408"/>
      <c r="L75" s="408"/>
      <c r="M75" s="408"/>
      <c r="N75" s="408"/>
      <c r="O75" s="408"/>
      <c r="P75" s="408"/>
      <c r="Q75" s="409"/>
      <c r="R75" s="407"/>
      <c r="S75" s="412">
        <f t="shared" ref="S75" si="2">SUM(H75:R75)</f>
        <v>0</v>
      </c>
      <c r="T75" s="17"/>
    </row>
    <row r="76" spans="1:20" s="28" customFormat="1" ht="12" customHeight="1" thickTop="1" x14ac:dyDescent="0.2">
      <c r="A76" s="23"/>
      <c r="B76" s="23"/>
      <c r="C76" s="24"/>
      <c r="D76" s="14"/>
      <c r="E76" s="50" t="s">
        <v>121</v>
      </c>
      <c r="F76" s="51"/>
      <c r="G76" s="15"/>
      <c r="H76" s="226">
        <f t="shared" ref="H76:R76" si="3">+SUM(H12:H75)</f>
        <v>75600</v>
      </c>
      <c r="I76" s="226">
        <f t="shared" si="3"/>
        <v>804396</v>
      </c>
      <c r="J76" s="226">
        <f t="shared" si="3"/>
        <v>1029406</v>
      </c>
      <c r="K76" s="226">
        <f t="shared" si="3"/>
        <v>1159446</v>
      </c>
      <c r="L76" s="226">
        <f t="shared" si="3"/>
        <v>4893322</v>
      </c>
      <c r="M76" s="226">
        <f t="shared" si="3"/>
        <v>3614244</v>
      </c>
      <c r="N76" s="226">
        <f t="shared" si="3"/>
        <v>0</v>
      </c>
      <c r="O76" s="226">
        <f t="shared" si="3"/>
        <v>112000</v>
      </c>
      <c r="P76" s="226">
        <f t="shared" si="3"/>
        <v>0</v>
      </c>
      <c r="Q76" s="226">
        <f t="shared" si="3"/>
        <v>202400</v>
      </c>
      <c r="R76" s="226">
        <f t="shared" si="3"/>
        <v>9005115</v>
      </c>
      <c r="S76" s="228">
        <f>SUM(H76:R76)</f>
        <v>20895929</v>
      </c>
      <c r="T76" s="27"/>
    </row>
    <row r="77" spans="1:20" ht="12.6" customHeight="1" thickBot="1" x14ac:dyDescent="0.25">
      <c r="A77" s="6"/>
      <c r="B77" s="6"/>
      <c r="C77" s="32"/>
      <c r="D77" s="33"/>
      <c r="E77" s="34"/>
      <c r="F77" s="35"/>
      <c r="G77" s="35"/>
      <c r="H77" s="35"/>
      <c r="I77" s="35"/>
      <c r="J77" s="35"/>
      <c r="K77" s="35"/>
      <c r="L77" s="35"/>
      <c r="M77" s="33"/>
      <c r="N77" s="36"/>
      <c r="O77" s="36"/>
      <c r="P77" s="36"/>
      <c r="Q77" s="36"/>
      <c r="R77" s="36"/>
      <c r="S77" s="36"/>
      <c r="T77" s="37"/>
    </row>
    <row r="78" spans="1:20" x14ac:dyDescent="0.2">
      <c r="A78" s="6"/>
      <c r="B78" s="6"/>
      <c r="C78" s="6"/>
      <c r="D78" s="6"/>
      <c r="E78" s="6"/>
      <c r="F78" s="7"/>
      <c r="G78" s="7"/>
      <c r="H78" s="7"/>
      <c r="I78" s="7"/>
      <c r="J78" s="7"/>
      <c r="K78" s="7"/>
      <c r="L78" s="7"/>
      <c r="M78" s="6"/>
      <c r="N78" s="38"/>
      <c r="O78" s="38"/>
      <c r="P78" s="38"/>
      <c r="Q78" s="38"/>
      <c r="R78" s="38"/>
      <c r="S78" s="38"/>
    </row>
    <row r="79" spans="1:20" ht="15" x14ac:dyDescent="0.2">
      <c r="B79" s="42"/>
      <c r="C79" s="42"/>
      <c r="D79" s="42"/>
      <c r="E79" s="42"/>
      <c r="F79" s="42"/>
      <c r="G79" s="42"/>
      <c r="H79" s="3"/>
      <c r="I79" s="3"/>
      <c r="J79" s="3"/>
      <c r="K79" s="3"/>
      <c r="L79" s="3"/>
      <c r="M79" s="42"/>
      <c r="S79" s="6"/>
    </row>
    <row r="80" spans="1:20" ht="15.75" thickBot="1" x14ac:dyDescent="0.25">
      <c r="B80" s="42"/>
      <c r="C80" s="42"/>
      <c r="D80" s="42"/>
      <c r="E80" s="42"/>
      <c r="F80" s="42"/>
      <c r="G80" s="42"/>
      <c r="H80" s="3"/>
      <c r="I80" s="3"/>
      <c r="J80" s="3"/>
      <c r="K80" s="3"/>
      <c r="L80" s="3"/>
      <c r="M80" s="42"/>
      <c r="S80" s="6"/>
    </row>
    <row r="81" spans="2:15" ht="15" x14ac:dyDescent="0.2">
      <c r="B81" s="42"/>
      <c r="C81" s="331"/>
      <c r="D81" s="332"/>
      <c r="E81" s="332"/>
      <c r="F81" s="11"/>
      <c r="G81" s="11"/>
      <c r="H81" s="47"/>
      <c r="I81" s="3"/>
      <c r="J81" s="3"/>
      <c r="K81" s="3"/>
      <c r="L81" s="3"/>
      <c r="M81" s="42"/>
      <c r="O81" s="16"/>
    </row>
    <row r="82" spans="2:15" ht="15" x14ac:dyDescent="0.2">
      <c r="B82" s="42"/>
      <c r="C82" s="333"/>
      <c r="D82" s="16"/>
      <c r="E82" s="334" t="s">
        <v>300</v>
      </c>
      <c r="F82" s="15"/>
      <c r="G82" s="15"/>
      <c r="H82" s="31"/>
      <c r="I82" s="3"/>
      <c r="J82" s="3"/>
      <c r="K82" s="3"/>
      <c r="L82" s="3"/>
      <c r="M82" s="42"/>
      <c r="N82" s="16"/>
      <c r="O82" s="16"/>
    </row>
    <row r="83" spans="2:15" ht="15" x14ac:dyDescent="0.2">
      <c r="B83" s="42"/>
      <c r="C83" s="333"/>
      <c r="D83" s="16"/>
      <c r="E83" s="3" t="s">
        <v>304</v>
      </c>
      <c r="F83" s="15" t="s">
        <v>297</v>
      </c>
      <c r="G83" s="335"/>
      <c r="H83" s="17"/>
      <c r="I83" s="3"/>
      <c r="J83" s="3"/>
      <c r="K83" s="3"/>
      <c r="L83" s="3"/>
      <c r="M83" s="42"/>
      <c r="N83" s="16"/>
      <c r="O83" s="16"/>
    </row>
    <row r="84" spans="2:15" ht="15" x14ac:dyDescent="0.2">
      <c r="B84" s="42"/>
      <c r="C84" s="333"/>
      <c r="D84" s="16"/>
      <c r="E84" s="336" t="s">
        <v>299</v>
      </c>
      <c r="F84" s="337"/>
      <c r="G84" s="338"/>
      <c r="H84" s="17"/>
      <c r="I84" s="3"/>
      <c r="J84" s="3"/>
      <c r="K84" s="3"/>
      <c r="L84" s="3"/>
      <c r="M84" s="42"/>
      <c r="N84" s="16"/>
      <c r="O84" s="16"/>
    </row>
    <row r="85" spans="2:15" ht="15" x14ac:dyDescent="0.2">
      <c r="B85" s="42"/>
      <c r="C85" s="333"/>
      <c r="D85" s="16"/>
      <c r="E85" s="336" t="s">
        <v>299</v>
      </c>
      <c r="F85" s="337"/>
      <c r="G85" s="338"/>
      <c r="H85" s="17"/>
      <c r="I85" s="3"/>
      <c r="J85" s="3"/>
      <c r="K85" s="3"/>
      <c r="L85" s="3"/>
      <c r="M85" s="42"/>
      <c r="N85" s="16"/>
      <c r="O85" s="16"/>
    </row>
    <row r="86" spans="2:15" ht="15" x14ac:dyDescent="0.2">
      <c r="B86" s="42"/>
      <c r="C86" s="333"/>
      <c r="D86" s="16"/>
      <c r="E86" s="336" t="s">
        <v>299</v>
      </c>
      <c r="F86" s="337"/>
      <c r="G86" s="338"/>
      <c r="H86" s="17"/>
      <c r="I86" s="3"/>
      <c r="J86" s="3"/>
      <c r="K86" s="3"/>
      <c r="L86" s="3"/>
      <c r="M86" s="42"/>
      <c r="N86" s="16"/>
      <c r="O86" s="16"/>
    </row>
    <row r="87" spans="2:15" ht="15" x14ac:dyDescent="0.2">
      <c r="B87" s="42"/>
      <c r="C87" s="333"/>
      <c r="D87" s="16"/>
      <c r="E87" s="336" t="s">
        <v>299</v>
      </c>
      <c r="F87" s="337"/>
      <c r="G87" s="338"/>
      <c r="H87" s="17"/>
      <c r="I87" s="3"/>
      <c r="J87" s="3"/>
      <c r="K87" s="3"/>
      <c r="L87" s="3"/>
      <c r="M87" s="42"/>
      <c r="N87" s="16"/>
      <c r="O87" s="16"/>
    </row>
    <row r="88" spans="2:15" ht="15" x14ac:dyDescent="0.2">
      <c r="B88" s="42"/>
      <c r="C88" s="333"/>
      <c r="D88" s="16"/>
      <c r="E88" s="336" t="s">
        <v>299</v>
      </c>
      <c r="F88" s="337"/>
      <c r="G88" s="338"/>
      <c r="H88" s="17"/>
      <c r="I88" s="3"/>
      <c r="J88" s="3"/>
      <c r="K88" s="3"/>
      <c r="L88" s="3"/>
      <c r="M88" s="42"/>
      <c r="N88" s="16"/>
      <c r="O88" s="16"/>
    </row>
    <row r="89" spans="2:15" ht="15" x14ac:dyDescent="0.2">
      <c r="B89" s="42"/>
      <c r="C89" s="333"/>
      <c r="D89" s="16"/>
      <c r="E89" s="336" t="s">
        <v>299</v>
      </c>
      <c r="F89" s="337"/>
      <c r="G89" s="338"/>
      <c r="H89" s="17"/>
      <c r="I89" s="3"/>
      <c r="J89" s="3"/>
      <c r="K89" s="3"/>
      <c r="L89" s="3"/>
      <c r="M89" s="42"/>
      <c r="N89" s="16"/>
      <c r="O89" s="16"/>
    </row>
    <row r="90" spans="2:15" ht="15" x14ac:dyDescent="0.2">
      <c r="B90" s="42"/>
      <c r="C90" s="333"/>
      <c r="D90" s="16"/>
      <c r="E90" s="336" t="s">
        <v>299</v>
      </c>
      <c r="F90" s="337"/>
      <c r="G90" s="338"/>
      <c r="H90" s="17"/>
      <c r="I90" s="3"/>
      <c r="J90" s="3"/>
      <c r="K90" s="3"/>
      <c r="L90" s="3"/>
      <c r="M90" s="42"/>
    </row>
    <row r="91" spans="2:15" ht="15" x14ac:dyDescent="0.2">
      <c r="B91" s="42"/>
      <c r="C91" s="333"/>
      <c r="D91" s="16"/>
      <c r="E91" s="336" t="s">
        <v>299</v>
      </c>
      <c r="F91" s="337"/>
      <c r="G91" s="338"/>
      <c r="H91" s="17"/>
      <c r="I91" s="3"/>
      <c r="J91" s="3"/>
      <c r="K91" s="3"/>
      <c r="L91" s="3"/>
      <c r="M91" s="42"/>
    </row>
    <row r="92" spans="2:15" ht="15" x14ac:dyDescent="0.2">
      <c r="B92" s="42"/>
      <c r="C92" s="333"/>
      <c r="D92" s="16"/>
      <c r="E92" s="336" t="s">
        <v>299</v>
      </c>
      <c r="F92" s="337"/>
      <c r="G92" s="338"/>
      <c r="H92" s="17"/>
      <c r="I92" s="3"/>
      <c r="J92" s="3"/>
      <c r="K92" s="3"/>
      <c r="L92" s="3"/>
      <c r="M92" s="42"/>
    </row>
    <row r="93" spans="2:15" ht="15" x14ac:dyDescent="0.2">
      <c r="B93" s="42"/>
      <c r="C93" s="333"/>
      <c r="D93" s="16"/>
      <c r="E93" s="336" t="s">
        <v>299</v>
      </c>
      <c r="F93" s="337"/>
      <c r="G93" s="338"/>
      <c r="H93" s="17"/>
      <c r="I93" s="3"/>
      <c r="J93" s="3"/>
      <c r="K93" s="3"/>
      <c r="L93" s="3"/>
      <c r="M93" s="42"/>
    </row>
    <row r="94" spans="2:15" ht="15" x14ac:dyDescent="0.2">
      <c r="B94" s="42"/>
      <c r="C94" s="333"/>
      <c r="D94" s="16"/>
      <c r="E94" s="336" t="s">
        <v>299</v>
      </c>
      <c r="F94" s="337"/>
      <c r="G94" s="338"/>
      <c r="H94" s="17"/>
      <c r="I94" s="3"/>
      <c r="J94" s="3"/>
      <c r="K94" s="3"/>
      <c r="L94" s="3"/>
      <c r="M94" s="42"/>
    </row>
    <row r="95" spans="2:15" ht="15" x14ac:dyDescent="0.2">
      <c r="B95" s="42"/>
      <c r="C95" s="333"/>
      <c r="D95" s="16"/>
      <c r="E95" s="336" t="s">
        <v>299</v>
      </c>
      <c r="F95" s="337"/>
      <c r="G95" s="338"/>
      <c r="H95" s="17"/>
      <c r="I95" s="3"/>
      <c r="J95" s="3"/>
      <c r="K95" s="3"/>
      <c r="L95" s="3"/>
      <c r="M95" s="42"/>
    </row>
    <row r="96" spans="2:15" ht="15" x14ac:dyDescent="0.2">
      <c r="B96" s="42"/>
      <c r="C96" s="333"/>
      <c r="D96" s="16"/>
      <c r="E96" s="336" t="s">
        <v>299</v>
      </c>
      <c r="F96" s="337"/>
      <c r="G96" s="338"/>
      <c r="H96" s="17"/>
      <c r="I96" s="3"/>
      <c r="J96" s="3"/>
      <c r="K96" s="3"/>
      <c r="L96" s="3"/>
      <c r="M96" s="42"/>
    </row>
    <row r="97" spans="2:13" ht="15" x14ac:dyDescent="0.2">
      <c r="B97" s="42"/>
      <c r="C97" s="333"/>
      <c r="D97" s="16"/>
      <c r="E97" s="339" t="s">
        <v>121</v>
      </c>
      <c r="F97" s="340">
        <f>SUM(F84:F96)</f>
        <v>0</v>
      </c>
      <c r="G97" s="340"/>
      <c r="H97" s="17"/>
      <c r="I97" s="3"/>
      <c r="J97" s="3"/>
      <c r="K97" s="3"/>
      <c r="L97" s="3"/>
      <c r="M97" s="42"/>
    </row>
    <row r="98" spans="2:13" ht="15" x14ac:dyDescent="0.2">
      <c r="B98" s="42"/>
      <c r="C98" s="333"/>
      <c r="D98" s="16"/>
      <c r="E98" s="339"/>
      <c r="F98" s="341"/>
      <c r="G98" s="341"/>
      <c r="H98" s="17"/>
      <c r="I98" s="3"/>
      <c r="J98" s="3"/>
      <c r="K98" s="3"/>
      <c r="L98" s="3"/>
      <c r="M98" s="42"/>
    </row>
    <row r="99" spans="2:13" x14ac:dyDescent="0.2">
      <c r="C99" s="333"/>
      <c r="D99" s="16"/>
      <c r="E99" s="339" t="s">
        <v>301</v>
      </c>
      <c r="F99" s="342">
        <f>S75</f>
        <v>0</v>
      </c>
      <c r="G99" s="342"/>
      <c r="H99" s="17"/>
      <c r="I99" s="3"/>
      <c r="J99" s="3"/>
      <c r="K99" s="3"/>
      <c r="L99" s="3"/>
    </row>
    <row r="100" spans="2:13" x14ac:dyDescent="0.2">
      <c r="C100" s="333"/>
      <c r="D100" s="16"/>
      <c r="E100" s="30" t="s">
        <v>249</v>
      </c>
      <c r="F100" s="350">
        <f>F97-F99</f>
        <v>0</v>
      </c>
      <c r="G100" s="342"/>
      <c r="H100" s="17"/>
      <c r="I100" s="3"/>
      <c r="J100" s="3"/>
      <c r="K100" s="3"/>
      <c r="L100" s="3"/>
    </row>
    <row r="101" spans="2:13" ht="14.25" x14ac:dyDescent="0.2">
      <c r="C101" s="333"/>
      <c r="D101" s="16"/>
      <c r="E101" s="344" t="s">
        <v>298</v>
      </c>
      <c r="F101" s="353" t="str">
        <f>IF(F100="","",IF(F100=0,"OK","ISSUE"))</f>
        <v>OK</v>
      </c>
      <c r="G101" s="343"/>
      <c r="H101" s="17"/>
      <c r="I101" s="3"/>
      <c r="J101" s="3"/>
      <c r="K101" s="3"/>
      <c r="L101" s="3"/>
    </row>
    <row r="102" spans="2:13" x14ac:dyDescent="0.2">
      <c r="C102" s="333"/>
      <c r="D102" s="16"/>
      <c r="G102" s="345"/>
      <c r="H102" s="17"/>
      <c r="I102" s="3"/>
      <c r="J102" s="3"/>
      <c r="K102" s="3"/>
      <c r="L102" s="3"/>
    </row>
    <row r="103" spans="2:13" ht="13.5" thickBot="1" x14ac:dyDescent="0.25">
      <c r="C103" s="346"/>
      <c r="D103" s="347"/>
      <c r="E103" s="347"/>
      <c r="F103" s="348"/>
      <c r="G103" s="348"/>
      <c r="H103" s="349"/>
      <c r="I103" s="3"/>
      <c r="J103" s="3"/>
      <c r="K103" s="3"/>
      <c r="L103" s="3"/>
    </row>
    <row r="167" ht="13.5" customHeight="1" x14ac:dyDescent="0.2"/>
  </sheetData>
  <mergeCells count="10">
    <mergeCell ref="B4:E4"/>
    <mergeCell ref="H6:S6"/>
    <mergeCell ref="F8:F9"/>
    <mergeCell ref="H8:H9"/>
    <mergeCell ref="I8:I9"/>
    <mergeCell ref="J8:N8"/>
    <mergeCell ref="O8:P8"/>
    <mergeCell ref="Q8:Q9"/>
    <mergeCell ref="R8:R9"/>
    <mergeCell ref="S8:S9"/>
  </mergeCells>
  <phoneticPr fontId="0" type="noConversion"/>
  <conditionalFormatting sqref="G101:G102 F100:F101">
    <cfRule type="cellIs" dxfId="39" priority="1" operator="equal">
      <formula>"OK"</formula>
    </cfRule>
    <cfRule type="cellIs" dxfId="38" priority="2" operator="equal">
      <formula>"ISSUE"</formula>
    </cfRule>
  </conditionalFormatting>
  <pageMargins left="0.23622047244094491" right="0.23622047244094491" top="0.74803149606299213" bottom="0.74803149606299213" header="0.31496062992125984" footer="0.31496062992125984"/>
  <pageSetup paperSize="8" scale="6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P124"/>
  <sheetViews>
    <sheetView zoomScale="80" zoomScaleNormal="80" zoomScalePageLayoutView="80" workbookViewId="0">
      <pane xSplit="5" ySplit="10" topLeftCell="F11" activePane="bottomRight" state="frozen"/>
      <selection activeCell="C13" sqref="C13:N47"/>
      <selection pane="topRight" activeCell="C13" sqref="C13:N47"/>
      <selection pane="bottomLeft" activeCell="C13" sqref="C13:N47"/>
      <selection pane="bottomRight" activeCell="C13" sqref="C13:N47"/>
    </sheetView>
  </sheetViews>
  <sheetFormatPr defaultColWidth="10.83203125" defaultRowHeight="12.75" x14ac:dyDescent="0.2"/>
  <cols>
    <col min="1" max="1" width="2.83203125" style="6" customWidth="1"/>
    <col min="2" max="2" width="3.83203125" style="6" customWidth="1"/>
    <col min="3" max="3" width="2.83203125" style="6" customWidth="1"/>
    <col min="4" max="4" width="5.33203125" style="6" bestFit="1" customWidth="1"/>
    <col min="5" max="5" width="71.33203125" style="6" bestFit="1" customWidth="1"/>
    <col min="6" max="6" width="28.33203125" style="7" customWidth="1"/>
    <col min="7" max="7" width="4" style="7" customWidth="1"/>
    <col min="8" max="8" width="19.1640625" style="6" bestFit="1" customWidth="1"/>
    <col min="9" max="9" width="22.83203125" style="6" bestFit="1" customWidth="1"/>
    <col min="10" max="10" width="25" style="6" customWidth="1"/>
    <col min="11" max="11" width="26.83203125" style="6" customWidth="1"/>
    <col min="12" max="12" width="21.1640625" style="6" customWidth="1"/>
    <col min="13" max="13" width="3.83203125" style="6" customWidth="1"/>
    <col min="14" max="15" width="10.83203125" style="6"/>
    <col min="16" max="16" width="10.83203125" style="1"/>
    <col min="17" max="16384" width="10.83203125" style="6"/>
  </cols>
  <sheetData>
    <row r="1" spans="1:13" ht="7.35" customHeight="1" x14ac:dyDescent="0.2"/>
    <row r="2" spans="1:13" ht="18" x14ac:dyDescent="0.25">
      <c r="A2" s="5">
        <v>80</v>
      </c>
      <c r="B2" s="2" t="s">
        <v>220</v>
      </c>
      <c r="C2" s="49"/>
      <c r="F2" s="14"/>
    </row>
    <row r="3" spans="1:13" ht="16.350000000000001" customHeight="1" x14ac:dyDescent="0.25">
      <c r="B3" s="43" t="str">
        <f>'Revenue - WHC'!B3</f>
        <v>Pyrenees (S)</v>
      </c>
      <c r="C3" s="49"/>
      <c r="F3" s="6"/>
      <c r="G3" s="6"/>
      <c r="K3" s="8"/>
    </row>
    <row r="4" spans="1:13" ht="13.5" thickBot="1" x14ac:dyDescent="0.25">
      <c r="B4" s="509"/>
      <c r="C4" s="509"/>
      <c r="D4" s="509"/>
      <c r="E4" s="509"/>
    </row>
    <row r="5" spans="1:13" ht="10.5" customHeight="1" x14ac:dyDescent="0.2">
      <c r="C5" s="9"/>
      <c r="D5" s="10"/>
      <c r="E5" s="10"/>
      <c r="F5" s="11"/>
      <c r="G5" s="11"/>
      <c r="H5" s="10"/>
      <c r="I5" s="10"/>
      <c r="J5" s="10"/>
      <c r="K5" s="10"/>
      <c r="L5" s="10"/>
      <c r="M5" s="47"/>
    </row>
    <row r="6" spans="1:13" ht="13.5" customHeight="1" x14ac:dyDescent="0.2">
      <c r="C6" s="13"/>
      <c r="D6" s="45"/>
      <c r="E6" s="46"/>
      <c r="H6" s="515" t="s">
        <v>102</v>
      </c>
      <c r="I6" s="516"/>
      <c r="J6" s="516"/>
      <c r="K6" s="516"/>
      <c r="L6" s="517"/>
      <c r="M6" s="31"/>
    </row>
    <row r="7" spans="1:13" ht="6.75" customHeight="1" x14ac:dyDescent="0.2">
      <c r="C7" s="13"/>
      <c r="D7" s="14"/>
      <c r="E7" s="29"/>
      <c r="F7" s="26"/>
      <c r="G7" s="26"/>
      <c r="H7" s="25"/>
      <c r="I7" s="30"/>
      <c r="J7" s="30"/>
      <c r="K7" s="30"/>
      <c r="L7" s="30"/>
      <c r="M7" s="31"/>
    </row>
    <row r="8" spans="1:13" ht="25.5" x14ac:dyDescent="0.2">
      <c r="C8" s="13"/>
      <c r="D8" s="14"/>
      <c r="E8" s="65" t="s">
        <v>130</v>
      </c>
      <c r="F8" s="62" t="s">
        <v>153</v>
      </c>
      <c r="G8" s="26"/>
      <c r="H8" s="62" t="s">
        <v>110</v>
      </c>
      <c r="I8" s="62" t="s">
        <v>111</v>
      </c>
      <c r="J8" s="62" t="s">
        <v>112</v>
      </c>
      <c r="K8" s="65" t="s">
        <v>113</v>
      </c>
      <c r="L8" s="63" t="s">
        <v>114</v>
      </c>
      <c r="M8" s="31"/>
    </row>
    <row r="9" spans="1:13" x14ac:dyDescent="0.2">
      <c r="C9" s="13"/>
      <c r="D9" s="14"/>
      <c r="E9" s="56"/>
      <c r="F9" s="139"/>
      <c r="G9" s="26"/>
      <c r="H9" s="139" t="s">
        <v>208</v>
      </c>
      <c r="I9" s="139" t="s">
        <v>208</v>
      </c>
      <c r="J9" s="139" t="s">
        <v>208</v>
      </c>
      <c r="K9" s="139" t="s">
        <v>208</v>
      </c>
      <c r="L9" s="139" t="s">
        <v>208</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WHC'!D12</f>
        <v>1</v>
      </c>
      <c r="E11" s="70" t="str">
        <f>IF(OR('Services - WHC'!E10="",'Services - WHC'!E10="[Enter service]"),"",'Services - WHC'!E10)</f>
        <v>Council Operations</v>
      </c>
      <c r="F11" s="71" t="str">
        <f>IF(OR('Services - WHC'!F10="",'Services - WHC'!F10="[Select]"),"",'Services - WHC'!F10)</f>
        <v>Internal</v>
      </c>
      <c r="G11" s="26"/>
      <c r="H11" s="72">
        <v>361937</v>
      </c>
      <c r="I11" s="72">
        <v>273211</v>
      </c>
      <c r="J11" s="72">
        <v>32846</v>
      </c>
      <c r="K11" s="72">
        <v>153300</v>
      </c>
      <c r="L11" s="73">
        <f>SUM(H11:K11)</f>
        <v>821294</v>
      </c>
      <c r="M11" s="31"/>
    </row>
    <row r="12" spans="1:13" ht="12" customHeight="1" x14ac:dyDescent="0.2">
      <c r="C12" s="13"/>
      <c r="D12" s="19">
        <f>'Revenue - WHC'!D13</f>
        <v>2</v>
      </c>
      <c r="E12" s="74" t="str">
        <f>IF(OR('Services - WHC'!E11="",'Services - WHC'!E11="[Enter service]"),"",'Services - WHC'!E11)</f>
        <v>Public Order and Safety</v>
      </c>
      <c r="F12" s="75" t="str">
        <f>IF(OR('Services - WHC'!F11="",'Services - WHC'!F11="[Select]"),"",'Services - WHC'!F11)</f>
        <v>Internal</v>
      </c>
      <c r="G12" s="26"/>
      <c r="H12" s="72">
        <v>290343</v>
      </c>
      <c r="I12" s="72">
        <v>103511</v>
      </c>
      <c r="J12" s="72">
        <v>32846</v>
      </c>
      <c r="K12" s="72">
        <v>1230</v>
      </c>
      <c r="L12" s="77">
        <f t="shared" ref="L12:L73" si="0">SUM(H12:K12)</f>
        <v>427930</v>
      </c>
      <c r="M12" s="31"/>
    </row>
    <row r="13" spans="1:13" ht="12" customHeight="1" x14ac:dyDescent="0.2">
      <c r="C13" s="13"/>
      <c r="D13" s="19">
        <f>'Revenue - WHC'!D14</f>
        <v>3</v>
      </c>
      <c r="E13" s="74" t="str">
        <f>IF(OR('Services - WHC'!E12="",'Services - WHC'!E12="[Enter service]"),"",'Services - WHC'!E12)</f>
        <v>Financial &amp; Fiscal Affairs</v>
      </c>
      <c r="F13" s="75" t="str">
        <f>IF(OR('Services - WHC'!F12="",'Services - WHC'!F12="[Select]"),"",'Services - WHC'!F12)</f>
        <v>Internal</v>
      </c>
      <c r="G13" s="26"/>
      <c r="H13" s="72">
        <v>440248</v>
      </c>
      <c r="I13" s="72">
        <v>179041</v>
      </c>
      <c r="J13" s="72">
        <v>32846</v>
      </c>
      <c r="K13" s="72">
        <v>55780</v>
      </c>
      <c r="L13" s="77">
        <f t="shared" si="0"/>
        <v>707915</v>
      </c>
      <c r="M13" s="31"/>
    </row>
    <row r="14" spans="1:13" ht="12" customHeight="1" x14ac:dyDescent="0.2">
      <c r="C14" s="13"/>
      <c r="D14" s="19">
        <f>'Revenue - WHC'!D15</f>
        <v>4</v>
      </c>
      <c r="E14" s="74" t="str">
        <f>IF(OR('Services - WHC'!E13="",'Services - WHC'!E13="[Enter service]"),"",'Services - WHC'!E13)</f>
        <v>Natural Disaster Relief</v>
      </c>
      <c r="F14" s="75" t="str">
        <f>IF(OR('Services - WHC'!F13="",'Services - WHC'!F13="[Select]"),"",'Services - WHC'!F13)</f>
        <v>Internal</v>
      </c>
      <c r="G14" s="26"/>
      <c r="H14" s="72">
        <v>36144</v>
      </c>
      <c r="I14" s="72">
        <v>25011</v>
      </c>
      <c r="J14" s="72">
        <v>32846</v>
      </c>
      <c r="K14" s="72">
        <v>1080</v>
      </c>
      <c r="L14" s="77">
        <f t="shared" si="0"/>
        <v>95081</v>
      </c>
      <c r="M14" s="31"/>
    </row>
    <row r="15" spans="1:13" ht="12" customHeight="1" x14ac:dyDescent="0.2">
      <c r="C15" s="13"/>
      <c r="D15" s="19">
        <f>'Revenue - WHC'!D16</f>
        <v>5</v>
      </c>
      <c r="E15" s="74" t="str">
        <f>IF(OR('Services - WHC'!E14="",'Services - WHC'!E14="[Enter service]"),"",'Services - WHC'!E14)</f>
        <v>General Operations</v>
      </c>
      <c r="F15" s="75" t="str">
        <f>IF(OR('Services - WHC'!F14="",'Services - WHC'!F14="[Select]"),"",'Services - WHC'!F14)</f>
        <v>Internal</v>
      </c>
      <c r="G15" s="26"/>
      <c r="H15" s="72">
        <v>9000</v>
      </c>
      <c r="I15" s="72">
        <v>1000</v>
      </c>
      <c r="J15" s="72">
        <v>0</v>
      </c>
      <c r="K15" s="72">
        <v>0</v>
      </c>
      <c r="L15" s="77">
        <f t="shared" si="0"/>
        <v>10000</v>
      </c>
      <c r="M15" s="31"/>
    </row>
    <row r="16" spans="1:13" ht="12" customHeight="1" x14ac:dyDescent="0.2">
      <c r="C16" s="13"/>
      <c r="D16" s="19">
        <f>'Revenue - WHC'!D17</f>
        <v>6</v>
      </c>
      <c r="E16" s="74" t="str">
        <f>IF(OR('Services - WHC'!E15="",'Services - WHC'!E15="[Enter service]"),"",'Services - WHC'!E15)</f>
        <v>General Administration</v>
      </c>
      <c r="F16" s="75" t="str">
        <f>IF(OR('Services - WHC'!F15="",'Services - WHC'!F15="[Select]"),"",'Services - WHC'!F15)</f>
        <v>Internal</v>
      </c>
      <c r="G16" s="26"/>
      <c r="H16" s="72">
        <v>0</v>
      </c>
      <c r="I16" s="72">
        <v>0</v>
      </c>
      <c r="J16" s="72">
        <v>0</v>
      </c>
      <c r="K16" s="72">
        <v>0</v>
      </c>
      <c r="L16" s="77">
        <f t="shared" si="0"/>
        <v>0</v>
      </c>
      <c r="M16" s="31"/>
    </row>
    <row r="17" spans="3:13" ht="12" customHeight="1" x14ac:dyDescent="0.2">
      <c r="C17" s="13"/>
      <c r="D17" s="19">
        <f>'Revenue - WHC'!D18</f>
        <v>7</v>
      </c>
      <c r="E17" s="74" t="str">
        <f>IF(OR('Services - WHC'!E16="",'Services - WHC'!E16="[Enter service]"),"",'Services - WHC'!E16)</f>
        <v>Families &amp; Children</v>
      </c>
      <c r="F17" s="75" t="str">
        <f>IF(OR('Services - WHC'!F16="",'Services - WHC'!F16="[Select]"),"",'Services - WHC'!F16)</f>
        <v>Mixed</v>
      </c>
      <c r="G17" s="26"/>
      <c r="H17" s="76">
        <v>36144</v>
      </c>
      <c r="I17" s="76">
        <v>44011</v>
      </c>
      <c r="J17" s="76">
        <v>32846</v>
      </c>
      <c r="K17" s="76">
        <v>1080</v>
      </c>
      <c r="L17" s="77">
        <f t="shared" si="0"/>
        <v>114081</v>
      </c>
      <c r="M17" s="31"/>
    </row>
    <row r="18" spans="3:13" ht="12" customHeight="1" x14ac:dyDescent="0.2">
      <c r="C18" s="13"/>
      <c r="D18" s="19">
        <f>'Revenue - WHC'!D19</f>
        <v>8</v>
      </c>
      <c r="E18" s="74" t="str">
        <f>IF(OR('Services - WHC'!E17="",'Services - WHC'!E17="[Enter service]"),"",'Services - WHC'!E17)</f>
        <v>Community Health</v>
      </c>
      <c r="F18" s="75" t="str">
        <f>IF(OR('Services - WHC'!F17="",'Services - WHC'!F17="[Select]"),"",'Services - WHC'!F17)</f>
        <v>Internal</v>
      </c>
      <c r="G18" s="26"/>
      <c r="H18" s="76">
        <v>0</v>
      </c>
      <c r="I18" s="76">
        <v>0</v>
      </c>
      <c r="J18" s="76">
        <v>0</v>
      </c>
      <c r="K18" s="76">
        <v>0</v>
      </c>
      <c r="L18" s="77">
        <f t="shared" si="0"/>
        <v>0</v>
      </c>
      <c r="M18" s="31"/>
    </row>
    <row r="19" spans="3:13" ht="12" customHeight="1" x14ac:dyDescent="0.2">
      <c r="C19" s="13"/>
      <c r="D19" s="19">
        <f>'Revenue - WHC'!D20</f>
        <v>9</v>
      </c>
      <c r="E19" s="74" t="str">
        <f>IF(OR('Services - WHC'!E18="",'Services - WHC'!E18="[Enter service]"),"",'Services - WHC'!E18)</f>
        <v>Community Welfare Services</v>
      </c>
      <c r="F19" s="75" t="str">
        <f>IF(OR('Services - WHC'!F18="",'Services - WHC'!F18="[Select]"),"",'Services - WHC'!F18)</f>
        <v>Internal</v>
      </c>
      <c r="G19" s="26"/>
      <c r="H19" s="76">
        <v>306714</v>
      </c>
      <c r="I19" s="76">
        <v>143504</v>
      </c>
      <c r="J19" s="76">
        <v>49269</v>
      </c>
      <c r="K19" s="76">
        <v>1620</v>
      </c>
      <c r="L19" s="77">
        <f t="shared" si="0"/>
        <v>501107</v>
      </c>
      <c r="M19" s="31"/>
    </row>
    <row r="20" spans="3:13" ht="12" customHeight="1" x14ac:dyDescent="0.2">
      <c r="C20" s="13"/>
      <c r="D20" s="19">
        <f>'Revenue - WHC'!D21</f>
        <v>10</v>
      </c>
      <c r="E20" s="74" t="str">
        <f>IF(OR('Services - WHC'!E19="",'Services - WHC'!E19="[Enter service]"),"",'Services - WHC'!E19)</f>
        <v>Education</v>
      </c>
      <c r="F20" s="75" t="str">
        <f>IF(OR('Services - WHC'!F19="",'Services - WHC'!F19="[Select]"),"",'Services - WHC'!F19)</f>
        <v>Internal</v>
      </c>
      <c r="G20" s="26"/>
      <c r="H20" s="76">
        <v>36144</v>
      </c>
      <c r="I20" s="76">
        <v>37881</v>
      </c>
      <c r="J20" s="76">
        <v>32846</v>
      </c>
      <c r="K20" s="76">
        <v>1080</v>
      </c>
      <c r="L20" s="77">
        <f t="shared" si="0"/>
        <v>107951</v>
      </c>
      <c r="M20" s="31"/>
    </row>
    <row r="21" spans="3:13" ht="12" customHeight="1" x14ac:dyDescent="0.2">
      <c r="C21" s="13"/>
      <c r="D21" s="19">
        <f>'Revenue - WHC'!D22</f>
        <v>11</v>
      </c>
      <c r="E21" s="74" t="str">
        <f>IF(OR('Services - WHC'!E20="",'Services - WHC'!E20="[Enter service]"),"",'Services - WHC'!E20)</f>
        <v>Community Housing</v>
      </c>
      <c r="F21" s="75" t="str">
        <f>IF(OR('Services - WHC'!F20="",'Services - WHC'!F20="[Select]"),"",'Services - WHC'!F20)</f>
        <v>Internal</v>
      </c>
      <c r="G21" s="26"/>
      <c r="H21" s="76">
        <v>18972</v>
      </c>
      <c r="I21" s="76">
        <v>12805</v>
      </c>
      <c r="J21" s="76">
        <v>16423</v>
      </c>
      <c r="K21" s="76">
        <v>540</v>
      </c>
      <c r="L21" s="77">
        <f t="shared" si="0"/>
        <v>48740</v>
      </c>
      <c r="M21" s="31"/>
    </row>
    <row r="22" spans="3:13" ht="12" customHeight="1" x14ac:dyDescent="0.2">
      <c r="C22" s="13"/>
      <c r="D22" s="19">
        <f>'Revenue - WHC'!D23</f>
        <v>12</v>
      </c>
      <c r="E22" s="74" t="str">
        <f>IF(OR('Services - WHC'!E21="",'Services - WHC'!E21="[Enter service]"),"",'Services - WHC'!E21)</f>
        <v>Administration</v>
      </c>
      <c r="F22" s="75" t="str">
        <f>IF(OR('Services - WHC'!F21="",'Services - WHC'!F21="[Select]"),"",'Services - WHC'!F21)</f>
        <v>Internal</v>
      </c>
      <c r="G22" s="26"/>
      <c r="H22" s="76">
        <v>216463</v>
      </c>
      <c r="I22" s="76">
        <v>35470</v>
      </c>
      <c r="J22" s="76">
        <v>0</v>
      </c>
      <c r="K22" s="76">
        <v>0</v>
      </c>
      <c r="L22" s="77">
        <f t="shared" si="0"/>
        <v>251933</v>
      </c>
      <c r="M22" s="31"/>
    </row>
    <row r="23" spans="3:13" ht="12" customHeight="1" x14ac:dyDescent="0.2">
      <c r="C23" s="13"/>
      <c r="D23" s="19">
        <f>'Revenue - WHC'!D24</f>
        <v>13</v>
      </c>
      <c r="E23" s="74" t="str">
        <f>IF(OR('Services - WHC'!E22="",'Services - WHC'!E22="[Enter service]"),"",'Services - WHC'!E22)</f>
        <v>Residential Care Services</v>
      </c>
      <c r="F23" s="75" t="str">
        <f>IF(OR('Services - WHC'!F22="",'Services - WHC'!F22="[Select]"),"",'Services - WHC'!F22)</f>
        <v>Internal</v>
      </c>
      <c r="G23" s="26"/>
      <c r="H23" s="76">
        <v>0</v>
      </c>
      <c r="I23" s="76">
        <v>0</v>
      </c>
      <c r="J23" s="76">
        <v>0</v>
      </c>
      <c r="K23" s="76">
        <v>0</v>
      </c>
      <c r="L23" s="77">
        <f t="shared" si="0"/>
        <v>0</v>
      </c>
      <c r="M23" s="31"/>
    </row>
    <row r="24" spans="3:13" ht="12" customHeight="1" x14ac:dyDescent="0.2">
      <c r="C24" s="13"/>
      <c r="D24" s="19">
        <f>'Revenue - WHC'!D25</f>
        <v>14</v>
      </c>
      <c r="E24" s="74" t="str">
        <f>IF(OR('Services - WHC'!E23="",'Services - WHC'!E23="[Enter service]"),"",'Services - WHC'!E23)</f>
        <v>Community Care Services</v>
      </c>
      <c r="F24" s="75" t="str">
        <f>IF(OR('Services - WHC'!F23="",'Services - WHC'!F23="[Select]"),"",'Services - WHC'!F23)</f>
        <v>Internal</v>
      </c>
      <c r="G24" s="26"/>
      <c r="H24" s="76">
        <v>703738</v>
      </c>
      <c r="I24" s="76">
        <v>357400</v>
      </c>
      <c r="J24" s="76">
        <v>49269</v>
      </c>
      <c r="K24" s="76">
        <v>1620</v>
      </c>
      <c r="L24" s="77">
        <f t="shared" si="0"/>
        <v>1112027</v>
      </c>
      <c r="M24" s="31"/>
    </row>
    <row r="25" spans="3:13" ht="12" customHeight="1" x14ac:dyDescent="0.2">
      <c r="C25" s="13"/>
      <c r="D25" s="19">
        <f>'Revenue - WHC'!D26</f>
        <v>15</v>
      </c>
      <c r="E25" s="74" t="str">
        <f>IF(OR('Services - WHC'!E24="",'Services - WHC'!E24="[Enter service]"),"",'Services - WHC'!E24)</f>
        <v>Facilities</v>
      </c>
      <c r="F25" s="75" t="str">
        <f>IF(OR('Services - WHC'!F24="",'Services - WHC'!F24="[Select]"),"",'Services - WHC'!F24)</f>
        <v>Internal</v>
      </c>
      <c r="G25" s="26"/>
      <c r="H25" s="76">
        <v>18072</v>
      </c>
      <c r="I25" s="76">
        <v>42963</v>
      </c>
      <c r="J25" s="76">
        <v>16423</v>
      </c>
      <c r="K25" s="76">
        <v>540</v>
      </c>
      <c r="L25" s="77">
        <f t="shared" si="0"/>
        <v>77998</v>
      </c>
      <c r="M25" s="31"/>
    </row>
    <row r="26" spans="3:13" ht="12" customHeight="1" x14ac:dyDescent="0.2">
      <c r="C26" s="13"/>
      <c r="D26" s="19">
        <f>'Revenue - WHC'!D27</f>
        <v>16</v>
      </c>
      <c r="E26" s="74" t="str">
        <f>IF(OR('Services - WHC'!E25="",'Services - WHC'!E25="[Enter service]"),"",'Services - WHC'!E25)</f>
        <v>Administration</v>
      </c>
      <c r="F26" s="75" t="str">
        <f>IF(OR('Services - WHC'!F25="",'Services - WHC'!F25="[Select]"),"",'Services - WHC'!F25)</f>
        <v>Internal</v>
      </c>
      <c r="G26" s="26"/>
      <c r="H26" s="76">
        <v>0</v>
      </c>
      <c r="I26" s="76">
        <v>0</v>
      </c>
      <c r="J26" s="76">
        <v>0</v>
      </c>
      <c r="K26" s="76">
        <v>0</v>
      </c>
      <c r="L26" s="77">
        <f t="shared" si="0"/>
        <v>0</v>
      </c>
      <c r="M26" s="31"/>
    </row>
    <row r="27" spans="3:13" ht="12" customHeight="1" x14ac:dyDescent="0.2">
      <c r="C27" s="13"/>
      <c r="D27" s="19">
        <f>'Revenue - WHC'!D28</f>
        <v>17</v>
      </c>
      <c r="E27" s="74" t="str">
        <f>IF(OR('Services - WHC'!E26="",'Services - WHC'!E26="[Enter service]"),"",'Services - WHC'!E26)</f>
        <v>Sports Grounds &amp; Facilities</v>
      </c>
      <c r="F27" s="75" t="str">
        <f>IF(OR('Services - WHC'!F26="",'Services - WHC'!F26="[Select]"),"",'Services - WHC'!F26)</f>
        <v>Mixed</v>
      </c>
      <c r="G27" s="26"/>
      <c r="H27" s="76">
        <v>105560</v>
      </c>
      <c r="I27" s="76">
        <v>349477</v>
      </c>
      <c r="J27" s="76">
        <v>82115</v>
      </c>
      <c r="K27" s="76">
        <v>2700</v>
      </c>
      <c r="L27" s="77">
        <f t="shared" si="0"/>
        <v>539852</v>
      </c>
      <c r="M27" s="31"/>
    </row>
    <row r="28" spans="3:13" ht="12" customHeight="1" x14ac:dyDescent="0.2">
      <c r="C28" s="13"/>
      <c r="D28" s="19">
        <f>'Revenue - WHC'!D29</f>
        <v>18</v>
      </c>
      <c r="E28" s="74" t="str">
        <f>IF(OR('Services - WHC'!E27="",'Services - WHC'!E27="[Enter service]"),"",'Services - WHC'!E27)</f>
        <v>Parks &amp; Reserves</v>
      </c>
      <c r="F28" s="75" t="str">
        <f>IF(OR('Services - WHC'!F27="",'Services - WHC'!F27="[Select]"),"",'Services - WHC'!F27)</f>
        <v>Internal</v>
      </c>
      <c r="G28" s="26"/>
      <c r="H28" s="76">
        <v>255882</v>
      </c>
      <c r="I28" s="76">
        <v>277932</v>
      </c>
      <c r="J28" s="76">
        <v>98538</v>
      </c>
      <c r="K28" s="76">
        <v>3240</v>
      </c>
      <c r="L28" s="77">
        <f t="shared" si="0"/>
        <v>635592</v>
      </c>
      <c r="M28" s="31"/>
    </row>
    <row r="29" spans="3:13" ht="12" customHeight="1" x14ac:dyDescent="0.2">
      <c r="C29" s="13"/>
      <c r="D29" s="19">
        <f>'Revenue - WHC'!D30</f>
        <v>19</v>
      </c>
      <c r="E29" s="74" t="str">
        <f>IF(OR('Services - WHC'!E28="",'Services - WHC'!E28="[Enter service]"),"",'Services - WHC'!E28)</f>
        <v>Waterways, Lakes &amp; Beaches</v>
      </c>
      <c r="F29" s="75" t="str">
        <f>IF(OR('Services - WHC'!F28="",'Services - WHC'!F28="[Select]"),"",'Services - WHC'!F28)</f>
        <v>Internal</v>
      </c>
      <c r="G29" s="26"/>
      <c r="H29" s="76">
        <v>18072</v>
      </c>
      <c r="I29" s="76">
        <v>12505</v>
      </c>
      <c r="J29" s="76">
        <v>16423</v>
      </c>
      <c r="K29" s="76">
        <v>540</v>
      </c>
      <c r="L29" s="77">
        <f t="shared" si="0"/>
        <v>47540</v>
      </c>
      <c r="M29" s="31"/>
    </row>
    <row r="30" spans="3:13" ht="12" customHeight="1" x14ac:dyDescent="0.2">
      <c r="C30" s="13"/>
      <c r="D30" s="19">
        <f>'Revenue - WHC'!D31</f>
        <v>20</v>
      </c>
      <c r="E30" s="74" t="str">
        <f>IF(OR('Services - WHC'!E29="",'Services - WHC'!E29="[Enter service]"),"",'Services - WHC'!E29)</f>
        <v>Art Galleries</v>
      </c>
      <c r="F30" s="75" t="str">
        <f>IF(OR('Services - WHC'!F29="",'Services - WHC'!F29="[Select]"),"",'Services - WHC'!F29)</f>
        <v>Internal</v>
      </c>
      <c r="G30" s="26"/>
      <c r="H30" s="76">
        <v>0</v>
      </c>
      <c r="I30" s="76">
        <v>0</v>
      </c>
      <c r="J30" s="76">
        <v>0</v>
      </c>
      <c r="K30" s="76">
        <v>0</v>
      </c>
      <c r="L30" s="77">
        <f t="shared" si="0"/>
        <v>0</v>
      </c>
      <c r="M30" s="31"/>
    </row>
    <row r="31" spans="3:13" ht="12" customHeight="1" x14ac:dyDescent="0.2">
      <c r="C31" s="13"/>
      <c r="D31" s="19">
        <f>'Revenue - WHC'!D32</f>
        <v>21</v>
      </c>
      <c r="E31" s="74" t="str">
        <f>IF(OR('Services - WHC'!E30="",'Services - WHC'!E30="[Enter service]"),"",'Services - WHC'!E30)</f>
        <v>Museums and Cultural Heritage</v>
      </c>
      <c r="F31" s="75" t="str">
        <f>IF(OR('Services - WHC'!F30="",'Services - WHC'!F30="[Select]"),"",'Services - WHC'!F30)</f>
        <v>Internal</v>
      </c>
      <c r="G31" s="26"/>
      <c r="H31" s="76">
        <v>36144</v>
      </c>
      <c r="I31" s="76">
        <v>26211</v>
      </c>
      <c r="J31" s="76">
        <v>32846</v>
      </c>
      <c r="K31" s="76">
        <v>1080</v>
      </c>
      <c r="L31" s="77">
        <f t="shared" si="0"/>
        <v>96281</v>
      </c>
      <c r="M31" s="31"/>
    </row>
    <row r="32" spans="3:13" ht="12" customHeight="1" x14ac:dyDescent="0.2">
      <c r="C32" s="13"/>
      <c r="D32" s="19">
        <f>'Revenue - WHC'!D33</f>
        <v>22</v>
      </c>
      <c r="E32" s="74" t="str">
        <f>IF(OR('Services - WHC'!E31="",'Services - WHC'!E31="[Enter service]"),"",'Services - WHC'!E31)</f>
        <v>Performing Arts Centres</v>
      </c>
      <c r="F32" s="75" t="str">
        <f>IF(OR('Services - WHC'!F31="",'Services - WHC'!F31="[Select]"),"",'Services - WHC'!F31)</f>
        <v>Internal</v>
      </c>
      <c r="G32" s="26"/>
      <c r="H32" s="76">
        <v>0</v>
      </c>
      <c r="I32" s="76">
        <v>0</v>
      </c>
      <c r="J32" s="76">
        <v>0</v>
      </c>
      <c r="K32" s="76">
        <v>0</v>
      </c>
      <c r="L32" s="77">
        <f t="shared" si="0"/>
        <v>0</v>
      </c>
      <c r="M32" s="31"/>
    </row>
    <row r="33" spans="3:13" ht="12" customHeight="1" x14ac:dyDescent="0.2">
      <c r="C33" s="13"/>
      <c r="D33" s="19">
        <f>'Revenue - WHC'!D34</f>
        <v>23</v>
      </c>
      <c r="E33" s="74" t="str">
        <f>IF(OR('Services - WHC'!E32="",'Services - WHC'!E32="[Enter service]"),"",'Services - WHC'!E32)</f>
        <v>Libraries</v>
      </c>
      <c r="F33" s="75" t="str">
        <f>IF(OR('Services - WHC'!F32="",'Services - WHC'!F32="[Select]"),"",'Services - WHC'!F32)</f>
        <v>Mixed</v>
      </c>
      <c r="G33" s="26"/>
      <c r="H33" s="76">
        <v>148032</v>
      </c>
      <c r="I33" s="76">
        <v>109111</v>
      </c>
      <c r="J33" s="76">
        <v>64746</v>
      </c>
      <c r="K33" s="76">
        <v>1080</v>
      </c>
      <c r="L33" s="77">
        <f t="shared" si="0"/>
        <v>322969</v>
      </c>
      <c r="M33" s="31"/>
    </row>
    <row r="34" spans="3:13" ht="12" customHeight="1" x14ac:dyDescent="0.2">
      <c r="C34" s="13"/>
      <c r="D34" s="19">
        <f>'Revenue - WHC'!D35</f>
        <v>24</v>
      </c>
      <c r="E34" s="74" t="str">
        <f>IF(OR('Services - WHC'!E33="",'Services - WHC'!E33="[Enter service]"),"",'Services - WHC'!E33)</f>
        <v>Public Centres &amp; Halls</v>
      </c>
      <c r="F34" s="75" t="str">
        <f>IF(OR('Services - WHC'!F33="",'Services - WHC'!F33="[Select]"),"",'Services - WHC'!F33)</f>
        <v>Internal</v>
      </c>
      <c r="G34" s="26"/>
      <c r="H34" s="76">
        <v>36444</v>
      </c>
      <c r="I34" s="76">
        <v>51821</v>
      </c>
      <c r="J34" s="76">
        <v>32846</v>
      </c>
      <c r="K34" s="76">
        <v>1080</v>
      </c>
      <c r="L34" s="77">
        <f t="shared" si="0"/>
        <v>122191</v>
      </c>
      <c r="M34" s="31"/>
    </row>
    <row r="35" spans="3:13" ht="12" customHeight="1" x14ac:dyDescent="0.2">
      <c r="C35" s="13"/>
      <c r="D35" s="19">
        <f>'Revenue - WHC'!D36</f>
        <v>25</v>
      </c>
      <c r="E35" s="74" t="str">
        <f>IF(OR('Services - WHC'!E34="",'Services - WHC'!E34="[Enter service]"),"",'Services - WHC'!E34)</f>
        <v>Programs</v>
      </c>
      <c r="F35" s="75" t="str">
        <f>IF(OR('Services - WHC'!F34="",'Services - WHC'!F34="[Select]"),"",'Services - WHC'!F34)</f>
        <v>Internal</v>
      </c>
      <c r="G35" s="26"/>
      <c r="H35" s="76">
        <v>18072</v>
      </c>
      <c r="I35" s="76">
        <v>24005</v>
      </c>
      <c r="J35" s="76">
        <v>16423</v>
      </c>
      <c r="K35" s="76">
        <v>540</v>
      </c>
      <c r="L35" s="77">
        <f t="shared" si="0"/>
        <v>59040</v>
      </c>
      <c r="M35" s="31"/>
    </row>
    <row r="36" spans="3:13" ht="12" customHeight="1" x14ac:dyDescent="0.2">
      <c r="C36" s="13"/>
      <c r="D36" s="19">
        <f>'Revenue - WHC'!D37</f>
        <v>26</v>
      </c>
      <c r="E36" s="74" t="str">
        <f>IF(OR('Services - WHC'!E35="",'Services - WHC'!E35="[Enter service]"),"",'Services - WHC'!E35)</f>
        <v>Administration</v>
      </c>
      <c r="F36" s="75" t="str">
        <f>IF(OR('Services - WHC'!F35="",'Services - WHC'!F35="[Select]"),"",'Services - WHC'!F35)</f>
        <v>Internal</v>
      </c>
      <c r="G36" s="26"/>
      <c r="H36" s="76">
        <v>0</v>
      </c>
      <c r="I36" s="76">
        <v>40000</v>
      </c>
      <c r="J36" s="76">
        <v>0</v>
      </c>
      <c r="K36" s="76">
        <v>0</v>
      </c>
      <c r="L36" s="77">
        <f t="shared" si="0"/>
        <v>40000</v>
      </c>
      <c r="M36" s="31"/>
    </row>
    <row r="37" spans="3:13" ht="12" customHeight="1" x14ac:dyDescent="0.2">
      <c r="C37" s="13"/>
      <c r="D37" s="19">
        <f>'Revenue - WHC'!D38</f>
        <v>27</v>
      </c>
      <c r="E37" s="74" t="str">
        <f>IF(OR('Services - WHC'!E36="",'Services - WHC'!E36="[Enter service]"),"",'Services - WHC'!E36)</f>
        <v>Residential - General Waste</v>
      </c>
      <c r="F37" s="75" t="str">
        <f>IF(OR('Services - WHC'!F36="",'Services - WHC'!F36="[Select]"),"",'Services - WHC'!F36)</f>
        <v>External</v>
      </c>
      <c r="G37" s="26"/>
      <c r="H37" s="76">
        <v>56166</v>
      </c>
      <c r="I37" s="76">
        <v>1064722</v>
      </c>
      <c r="J37" s="76">
        <v>49269</v>
      </c>
      <c r="K37" s="76">
        <v>1620</v>
      </c>
      <c r="L37" s="77">
        <f t="shared" si="0"/>
        <v>1171777</v>
      </c>
      <c r="M37" s="31"/>
    </row>
    <row r="38" spans="3:13" ht="12" customHeight="1" x14ac:dyDescent="0.2">
      <c r="C38" s="13"/>
      <c r="D38" s="19">
        <f>'Revenue - WHC'!D39</f>
        <v>28</v>
      </c>
      <c r="E38" s="74" t="str">
        <f>IF(OR('Services - WHC'!E37="",'Services - WHC'!E37="[Enter service]"),"",'Services - WHC'!E37)</f>
        <v>Residential - Recycled Waste</v>
      </c>
      <c r="F38" s="75" t="str">
        <f>IF(OR('Services - WHC'!F37="",'Services - WHC'!F37="[Select]"),"",'Services - WHC'!F37)</f>
        <v>External</v>
      </c>
      <c r="G38" s="26"/>
      <c r="H38" s="76">
        <v>36144</v>
      </c>
      <c r="I38" s="76">
        <v>25011</v>
      </c>
      <c r="J38" s="76">
        <v>32846</v>
      </c>
      <c r="K38" s="76">
        <v>1080</v>
      </c>
      <c r="L38" s="77">
        <f t="shared" si="0"/>
        <v>95081</v>
      </c>
      <c r="M38" s="31"/>
    </row>
    <row r="39" spans="3:13" ht="12" customHeight="1" x14ac:dyDescent="0.2">
      <c r="C39" s="13"/>
      <c r="D39" s="19">
        <f>'Revenue - WHC'!D40</f>
        <v>29</v>
      </c>
      <c r="E39" s="74" t="str">
        <f>IF(OR('Services - WHC'!E38="",'Services - WHC'!E38="[Enter service]"),"",'Services - WHC'!E38)</f>
        <v>Commercial Waste Disposal</v>
      </c>
      <c r="F39" s="75" t="str">
        <f>IF(OR('Services - WHC'!F38="",'Services - WHC'!F38="[Select]"),"",'Services - WHC'!F38)</f>
        <v>External</v>
      </c>
      <c r="G39" s="26"/>
      <c r="H39" s="76">
        <v>18072</v>
      </c>
      <c r="I39" s="76">
        <v>12505</v>
      </c>
      <c r="J39" s="76">
        <v>16423</v>
      </c>
      <c r="K39" s="76">
        <v>540</v>
      </c>
      <c r="L39" s="77">
        <f t="shared" si="0"/>
        <v>47540</v>
      </c>
      <c r="M39" s="31"/>
    </row>
    <row r="40" spans="3:13" ht="12" customHeight="1" x14ac:dyDescent="0.2">
      <c r="C40" s="13"/>
      <c r="D40" s="19">
        <f>'Revenue - WHC'!D41</f>
        <v>30</v>
      </c>
      <c r="E40" s="74" t="str">
        <f>IF(OR('Services - WHC'!E39="",'Services - WHC'!E39="[Enter service]"),"",'Services - WHC'!E39)</f>
        <v>Administration</v>
      </c>
      <c r="F40" s="75" t="str">
        <f>IF(OR('Services - WHC'!F39="",'Services - WHC'!F39="[Select]"),"",'Services - WHC'!F39)</f>
        <v>Internal</v>
      </c>
      <c r="G40" s="26"/>
      <c r="H40" s="76">
        <v>0</v>
      </c>
      <c r="I40" s="76">
        <v>0</v>
      </c>
      <c r="J40" s="76">
        <v>0</v>
      </c>
      <c r="K40" s="76">
        <v>0</v>
      </c>
      <c r="L40" s="77">
        <f t="shared" si="0"/>
        <v>0</v>
      </c>
      <c r="M40" s="31"/>
    </row>
    <row r="41" spans="3:13" ht="12" customHeight="1" x14ac:dyDescent="0.2">
      <c r="C41" s="13"/>
      <c r="D41" s="19">
        <f>'Revenue - WHC'!D42</f>
        <v>31</v>
      </c>
      <c r="E41" s="74" t="str">
        <f>IF(OR('Services - WHC'!E40="",'Services - WHC'!E40="[Enter service]"),"",'Services - WHC'!E40)</f>
        <v>Footpaths</v>
      </c>
      <c r="F41" s="75" t="str">
        <f>IF(OR('Services - WHC'!F40="",'Services - WHC'!F40="[Select]"),"",'Services - WHC'!F40)</f>
        <v>Internal</v>
      </c>
      <c r="G41" s="26"/>
      <c r="H41" s="76">
        <v>68016</v>
      </c>
      <c r="I41" s="76">
        <v>49816</v>
      </c>
      <c r="J41" s="76">
        <v>92169</v>
      </c>
      <c r="K41" s="76">
        <v>1620</v>
      </c>
      <c r="L41" s="77">
        <f t="shared" si="0"/>
        <v>211621</v>
      </c>
      <c r="M41" s="31"/>
    </row>
    <row r="42" spans="3:13" ht="12" customHeight="1" x14ac:dyDescent="0.2">
      <c r="C42" s="13"/>
      <c r="D42" s="19">
        <f>'Revenue - WHC'!D43</f>
        <v>32</v>
      </c>
      <c r="E42" s="74" t="str">
        <f>IF(OR('Services - WHC'!E41="",'Services - WHC'!E41="[Enter service]"),"",'Services - WHC'!E41)</f>
        <v>Kerbs &amp; Channels</v>
      </c>
      <c r="F42" s="75" t="str">
        <f>IF(OR('Services - WHC'!F41="",'Services - WHC'!F41="[Select]"),"",'Services - WHC'!F41)</f>
        <v>Internal</v>
      </c>
      <c r="G42" s="26"/>
      <c r="H42" s="76">
        <v>40744</v>
      </c>
      <c r="I42" s="76">
        <v>53211</v>
      </c>
      <c r="J42" s="76">
        <v>104346</v>
      </c>
      <c r="K42" s="76">
        <v>1080</v>
      </c>
      <c r="L42" s="77">
        <f t="shared" si="0"/>
        <v>199381</v>
      </c>
      <c r="M42" s="31"/>
    </row>
    <row r="43" spans="3:13" ht="12" customHeight="1" x14ac:dyDescent="0.2">
      <c r="C43" s="13"/>
      <c r="D43" s="19">
        <f>'Revenue - WHC'!D44</f>
        <v>33</v>
      </c>
      <c r="E43" s="74" t="str">
        <f>IF(OR('Services - WHC'!E42="",'Services - WHC'!E42="[Enter service]"),"",'Services - WHC'!E42)</f>
        <v>Traffic Control</v>
      </c>
      <c r="F43" s="75" t="str">
        <f>IF(OR('Services - WHC'!F42="",'Services - WHC'!F42="[Select]"),"",'Services - WHC'!F42)</f>
        <v>Internal</v>
      </c>
      <c r="G43" s="26"/>
      <c r="H43" s="76">
        <v>186832</v>
      </c>
      <c r="I43" s="76">
        <v>196632</v>
      </c>
      <c r="J43" s="76">
        <v>98538</v>
      </c>
      <c r="K43" s="76">
        <v>3240</v>
      </c>
      <c r="L43" s="77">
        <f t="shared" si="0"/>
        <v>485242</v>
      </c>
      <c r="M43" s="31"/>
    </row>
    <row r="44" spans="3:13" ht="12" customHeight="1" x14ac:dyDescent="0.2">
      <c r="C44" s="13"/>
      <c r="D44" s="19">
        <f>'Revenue - WHC'!D45</f>
        <v>34</v>
      </c>
      <c r="E44" s="74" t="str">
        <f>IF(OR('Services - WHC'!E43="",'Services - WHC'!E43="[Enter service]"),"",'Services - WHC'!E43)</f>
        <v>Parking Fines</v>
      </c>
      <c r="F44" s="75" t="str">
        <f>IF(OR('Services - WHC'!F43="",'Services - WHC'!F43="[Select]"),"",'Services - WHC'!F43)</f>
        <v>Internal</v>
      </c>
      <c r="G44" s="26"/>
      <c r="H44" s="76">
        <v>0</v>
      </c>
      <c r="I44" s="76">
        <v>0</v>
      </c>
      <c r="J44" s="76">
        <v>0</v>
      </c>
      <c r="K44" s="76">
        <v>0</v>
      </c>
      <c r="L44" s="77">
        <f t="shared" si="0"/>
        <v>0</v>
      </c>
      <c r="M44" s="31"/>
    </row>
    <row r="45" spans="3:13" ht="12" customHeight="1" x14ac:dyDescent="0.2">
      <c r="C45" s="13"/>
      <c r="D45" s="19">
        <f>'Revenue - WHC'!D46</f>
        <v>35</v>
      </c>
      <c r="E45" s="74" t="str">
        <f>IF(OR('Services - WHC'!E44="",'Services - WHC'!E44="[Enter service]"),"",'Services - WHC'!E44)</f>
        <v>Parking Facilities</v>
      </c>
      <c r="F45" s="75" t="str">
        <f>IF(OR('Services - WHC'!F44="",'Services - WHC'!F44="[Select]"),"",'Services - WHC'!F44)</f>
        <v>Internal</v>
      </c>
      <c r="G45" s="26"/>
      <c r="H45" s="76">
        <v>18072</v>
      </c>
      <c r="I45" s="76">
        <v>12505</v>
      </c>
      <c r="J45" s="76">
        <v>16423</v>
      </c>
      <c r="K45" s="76">
        <v>540</v>
      </c>
      <c r="L45" s="77">
        <f t="shared" si="0"/>
        <v>47540</v>
      </c>
      <c r="M45" s="31"/>
    </row>
    <row r="46" spans="3:13" ht="12" customHeight="1" x14ac:dyDescent="0.2">
      <c r="C46" s="13"/>
      <c r="D46" s="19">
        <f>'Revenue - WHC'!D47</f>
        <v>36</v>
      </c>
      <c r="E46" s="74" t="str">
        <f>IF(OR('Services - WHC'!E45="",'Services - WHC'!E45="[Enter service]"),"",'Services - WHC'!E45)</f>
        <v>Street Enhancements</v>
      </c>
      <c r="F46" s="75" t="str">
        <f>IF(OR('Services - WHC'!F45="",'Services - WHC'!F45="[Select]"),"",'Services - WHC'!F45)</f>
        <v>Internal</v>
      </c>
      <c r="G46" s="26"/>
      <c r="H46" s="76">
        <v>54216</v>
      </c>
      <c r="I46" s="76">
        <v>37516</v>
      </c>
      <c r="J46" s="76">
        <v>49269</v>
      </c>
      <c r="K46" s="76">
        <v>1620</v>
      </c>
      <c r="L46" s="77">
        <f t="shared" si="0"/>
        <v>142621</v>
      </c>
      <c r="M46" s="31"/>
    </row>
    <row r="47" spans="3:13" ht="12" customHeight="1" x14ac:dyDescent="0.2">
      <c r="C47" s="13"/>
      <c r="D47" s="19">
        <f>'Revenue - WHC'!D48</f>
        <v>37</v>
      </c>
      <c r="E47" s="74" t="str">
        <f>IF(OR('Services - WHC'!E46="",'Services - WHC'!E46="[Enter service]"),"",'Services - WHC'!E46)</f>
        <v>Street Lighting</v>
      </c>
      <c r="F47" s="75" t="str">
        <f>IF(OR('Services - WHC'!F46="",'Services - WHC'!F46="[Select]"),"",'Services - WHC'!F46)</f>
        <v>Internal</v>
      </c>
      <c r="G47" s="26"/>
      <c r="H47" s="76">
        <v>18072</v>
      </c>
      <c r="I47" s="76">
        <v>49005</v>
      </c>
      <c r="J47" s="76">
        <v>16423</v>
      </c>
      <c r="K47" s="76">
        <v>540</v>
      </c>
      <c r="L47" s="77">
        <f t="shared" si="0"/>
        <v>84040</v>
      </c>
      <c r="M47" s="31"/>
    </row>
    <row r="48" spans="3:13" ht="12" customHeight="1" x14ac:dyDescent="0.2">
      <c r="C48" s="13"/>
      <c r="D48" s="19">
        <f>'Revenue - WHC'!D49</f>
        <v>38</v>
      </c>
      <c r="E48" s="74" t="str">
        <f>IF(OR('Services - WHC'!E47="",'Services - WHC'!E47="[Enter service]"),"",'Services - WHC'!E47)</f>
        <v>Street Cleaning</v>
      </c>
      <c r="F48" s="75" t="str">
        <f>IF(OR('Services - WHC'!F47="",'Services - WHC'!F47="[Select]"),"",'Services - WHC'!F47)</f>
        <v>Internal</v>
      </c>
      <c r="G48" s="26"/>
      <c r="H48" s="76">
        <v>68144</v>
      </c>
      <c r="I48" s="76">
        <v>51311</v>
      </c>
      <c r="J48" s="76">
        <v>32846</v>
      </c>
      <c r="K48" s="76">
        <v>1080</v>
      </c>
      <c r="L48" s="77">
        <f t="shared" si="0"/>
        <v>153381</v>
      </c>
      <c r="M48" s="31"/>
    </row>
    <row r="49" spans="3:13" ht="12" customHeight="1" x14ac:dyDescent="0.2">
      <c r="C49" s="13"/>
      <c r="D49" s="19">
        <f>'Revenue - WHC'!D50</f>
        <v>39</v>
      </c>
      <c r="E49" s="74" t="str">
        <f>IF(OR('Services - WHC'!E48="",'Services - WHC'!E48="[Enter service]"),"",'Services - WHC'!E48)</f>
        <v>Administration</v>
      </c>
      <c r="F49" s="75" t="str">
        <f>IF(OR('Services - WHC'!F48="",'Services - WHC'!F48="[Select]"),"",'Services - WHC'!F48)</f>
        <v>Internal</v>
      </c>
      <c r="G49" s="26"/>
      <c r="H49" s="76">
        <v>27411</v>
      </c>
      <c r="I49" s="76">
        <v>1000</v>
      </c>
      <c r="J49" s="76">
        <v>0</v>
      </c>
      <c r="K49" s="76">
        <v>0</v>
      </c>
      <c r="L49" s="77">
        <f t="shared" si="0"/>
        <v>28411</v>
      </c>
      <c r="M49" s="31"/>
    </row>
    <row r="50" spans="3:13" ht="12" customHeight="1" x14ac:dyDescent="0.2">
      <c r="C50" s="13"/>
      <c r="D50" s="19">
        <f>'Revenue - WHC'!D51</f>
        <v>40</v>
      </c>
      <c r="E50" s="74" t="str">
        <f>IF(OR('Services - WHC'!E49="",'Services - WHC'!E49="[Enter service]"),"",'Services - WHC'!E49)</f>
        <v>Protection of Biodiversity &amp; Habitat</v>
      </c>
      <c r="F50" s="75" t="str">
        <f>IF(OR('Services - WHC'!F49="",'Services - WHC'!F49="[Select]"),"",'Services - WHC'!F49)</f>
        <v>Internal</v>
      </c>
      <c r="G50" s="26"/>
      <c r="H50" s="76">
        <v>343613</v>
      </c>
      <c r="I50" s="76">
        <v>298487</v>
      </c>
      <c r="J50" s="76">
        <v>32846</v>
      </c>
      <c r="K50" s="76">
        <v>1080</v>
      </c>
      <c r="L50" s="77">
        <f t="shared" si="0"/>
        <v>676026</v>
      </c>
      <c r="M50" s="31"/>
    </row>
    <row r="51" spans="3:13" ht="12" customHeight="1" x14ac:dyDescent="0.2">
      <c r="C51" s="13"/>
      <c r="D51" s="19">
        <f>'Revenue - WHC'!D52</f>
        <v>41</v>
      </c>
      <c r="E51" s="74" t="str">
        <f>IF(OR('Services - WHC'!E50="",'Services - WHC'!E50="[Enter service]"),"",'Services - WHC'!E50)</f>
        <v>Fire Protection</v>
      </c>
      <c r="F51" s="75" t="str">
        <f>IF(OR('Services - WHC'!F50="",'Services - WHC'!F50="[Select]"),"",'Services - WHC'!F50)</f>
        <v>Internal</v>
      </c>
      <c r="G51" s="26"/>
      <c r="H51" s="76">
        <v>111036</v>
      </c>
      <c r="I51" s="76">
        <v>184111</v>
      </c>
      <c r="J51" s="76">
        <v>32846</v>
      </c>
      <c r="K51" s="76">
        <v>1080</v>
      </c>
      <c r="L51" s="77">
        <f t="shared" si="0"/>
        <v>329073</v>
      </c>
      <c r="M51" s="31"/>
    </row>
    <row r="52" spans="3:13" ht="12" customHeight="1" x14ac:dyDescent="0.2">
      <c r="C52" s="13"/>
      <c r="D52" s="19">
        <f>'Revenue - WHC'!D53</f>
        <v>42</v>
      </c>
      <c r="E52" s="74" t="str">
        <f>IF(OR('Services - WHC'!E51="",'Services - WHC'!E51="[Enter service]"),"",'Services - WHC'!E51)</f>
        <v>Drainage</v>
      </c>
      <c r="F52" s="75" t="str">
        <f>IF(OR('Services - WHC'!F51="",'Services - WHC'!F51="[Select]"),"",'Services - WHC'!F51)</f>
        <v>Internal</v>
      </c>
      <c r="G52" s="26"/>
      <c r="H52" s="76">
        <v>130644</v>
      </c>
      <c r="I52" s="76">
        <v>112861</v>
      </c>
      <c r="J52" s="76">
        <v>32846</v>
      </c>
      <c r="K52" s="76">
        <v>1080</v>
      </c>
      <c r="L52" s="77">
        <f t="shared" si="0"/>
        <v>277431</v>
      </c>
      <c r="M52" s="31"/>
    </row>
    <row r="53" spans="3:13" ht="12" customHeight="1" x14ac:dyDescent="0.2">
      <c r="C53" s="13"/>
      <c r="D53" s="19">
        <f>'Revenue - WHC'!D54</f>
        <v>43</v>
      </c>
      <c r="E53" s="74" t="str">
        <f>IF(OR('Services - WHC'!E52="",'Services - WHC'!E52="[Enter service]"),"",'Services - WHC'!E52)</f>
        <v>Agricultural Services</v>
      </c>
      <c r="F53" s="75" t="str">
        <f>IF(OR('Services - WHC'!F52="",'Services - WHC'!F52="[Select]"),"",'Services - WHC'!F52)</f>
        <v>Internal</v>
      </c>
      <c r="G53" s="26"/>
      <c r="H53" s="76">
        <v>18072</v>
      </c>
      <c r="I53" s="76">
        <v>12505</v>
      </c>
      <c r="J53" s="76">
        <v>16423</v>
      </c>
      <c r="K53" s="76">
        <v>540</v>
      </c>
      <c r="L53" s="77">
        <f t="shared" si="0"/>
        <v>47540</v>
      </c>
      <c r="M53" s="31"/>
    </row>
    <row r="54" spans="3:13" ht="12" customHeight="1" x14ac:dyDescent="0.2">
      <c r="C54" s="13"/>
      <c r="D54" s="19">
        <f>'Revenue - WHC'!D55</f>
        <v>44</v>
      </c>
      <c r="E54" s="74" t="str">
        <f>IF(OR('Services - WHC'!E53="",'Services - WHC'!E53="[Enter service]"),"",'Services - WHC'!E53)</f>
        <v>Sewerage</v>
      </c>
      <c r="F54" s="75" t="str">
        <f>IF(OR('Services - WHC'!F53="",'Services - WHC'!F53="[Select]"),"",'Services - WHC'!F53)</f>
        <v>Internal</v>
      </c>
      <c r="G54" s="26"/>
      <c r="H54" s="76">
        <v>0</v>
      </c>
      <c r="I54" s="76">
        <v>0</v>
      </c>
      <c r="J54" s="76">
        <v>0</v>
      </c>
      <c r="K54" s="76">
        <v>0</v>
      </c>
      <c r="L54" s="77">
        <f t="shared" si="0"/>
        <v>0</v>
      </c>
      <c r="M54" s="31"/>
    </row>
    <row r="55" spans="3:13" ht="12" customHeight="1" x14ac:dyDescent="0.2">
      <c r="C55" s="13"/>
      <c r="D55" s="19">
        <f>'Revenue - WHC'!D56</f>
        <v>45</v>
      </c>
      <c r="E55" s="74" t="str">
        <f>IF(OR('Services - WHC'!E54="",'Services - WHC'!E54="[Enter service]"),"",'Services - WHC'!E54)</f>
        <v>Waste Water Management</v>
      </c>
      <c r="F55" s="75" t="str">
        <f>IF(OR('Services - WHC'!F54="",'Services - WHC'!F54="[Select]"),"",'Services - WHC'!F54)</f>
        <v>Internal</v>
      </c>
      <c r="G55" s="26"/>
      <c r="H55" s="76">
        <v>0</v>
      </c>
      <c r="I55" s="76">
        <v>0</v>
      </c>
      <c r="J55" s="76">
        <v>0</v>
      </c>
      <c r="K55" s="76">
        <v>0</v>
      </c>
      <c r="L55" s="77">
        <f t="shared" si="0"/>
        <v>0</v>
      </c>
      <c r="M55" s="31"/>
    </row>
    <row r="56" spans="3:13" ht="12" customHeight="1" x14ac:dyDescent="0.2">
      <c r="C56" s="13"/>
      <c r="D56" s="19">
        <f>'Revenue - WHC'!D57</f>
        <v>46</v>
      </c>
      <c r="E56" s="74" t="str">
        <f>IF(OR('Services - WHC'!E55="",'Services - WHC'!E55="[Enter service]"),"",'Services - WHC'!E55)</f>
        <v>Decontamination of Soil</v>
      </c>
      <c r="F56" s="75" t="str">
        <f>IF(OR('Services - WHC'!F55="",'Services - WHC'!F55="[Select]"),"",'Services - WHC'!F55)</f>
        <v>Internal</v>
      </c>
      <c r="G56" s="26"/>
      <c r="H56" s="76">
        <v>0</v>
      </c>
      <c r="I56" s="76">
        <v>0</v>
      </c>
      <c r="J56" s="76">
        <v>0</v>
      </c>
      <c r="K56" s="76">
        <v>0</v>
      </c>
      <c r="L56" s="77">
        <f t="shared" si="0"/>
        <v>0</v>
      </c>
      <c r="M56" s="31"/>
    </row>
    <row r="57" spans="3:13" ht="12" customHeight="1" x14ac:dyDescent="0.2">
      <c r="C57" s="13"/>
      <c r="D57" s="19">
        <f>'Revenue - WHC'!D58</f>
        <v>47</v>
      </c>
      <c r="E57" s="74" t="str">
        <f>IF(OR('Services - WHC'!E56="",'Services - WHC'!E56="[Enter service]"),"",'Services - WHC'!E56)</f>
        <v>Administration</v>
      </c>
      <c r="F57" s="75" t="str">
        <f>IF(OR('Services - WHC'!F56="",'Services - WHC'!F56="[Select]"),"",'Services - WHC'!F56)</f>
        <v>Internal</v>
      </c>
      <c r="G57" s="26"/>
      <c r="H57" s="76">
        <v>27900</v>
      </c>
      <c r="I57" s="76">
        <v>85000</v>
      </c>
      <c r="J57" s="76">
        <v>0</v>
      </c>
      <c r="K57" s="76">
        <v>0</v>
      </c>
      <c r="L57" s="77">
        <f t="shared" si="0"/>
        <v>112900</v>
      </c>
      <c r="M57" s="31"/>
    </row>
    <row r="58" spans="3:13" ht="12" customHeight="1" x14ac:dyDescent="0.2">
      <c r="C58" s="13"/>
      <c r="D58" s="19">
        <f>'Revenue - WHC'!D59</f>
        <v>48</v>
      </c>
      <c r="E58" s="74" t="str">
        <f>IF(OR('Services - WHC'!E57="",'Services - WHC'!E57="[Enter service]"),"",'Services - WHC'!E57)</f>
        <v>Community Development &amp; Planning</v>
      </c>
      <c r="F58" s="75" t="str">
        <f>IF(OR('Services - WHC'!F57="",'Services - WHC'!F57="[Select]"),"",'Services - WHC'!F57)</f>
        <v>Internal</v>
      </c>
      <c r="G58" s="26"/>
      <c r="H58" s="76">
        <v>277910</v>
      </c>
      <c r="I58" s="76">
        <v>210727</v>
      </c>
      <c r="J58" s="76">
        <v>82115</v>
      </c>
      <c r="K58" s="76">
        <v>2700</v>
      </c>
      <c r="L58" s="77">
        <f t="shared" si="0"/>
        <v>573452</v>
      </c>
      <c r="M58" s="31"/>
    </row>
    <row r="59" spans="3:13" ht="12" customHeight="1" x14ac:dyDescent="0.2">
      <c r="C59" s="13"/>
      <c r="D59" s="19">
        <f>'Revenue - WHC'!D60</f>
        <v>49</v>
      </c>
      <c r="E59" s="74" t="str">
        <f>IF(OR('Services - WHC'!E58="",'Services - WHC'!E58="[Enter service]"),"",'Services - WHC'!E58)</f>
        <v>Building Control</v>
      </c>
      <c r="F59" s="75" t="str">
        <f>IF(OR('Services - WHC'!F58="",'Services - WHC'!F58="[Select]"),"",'Services - WHC'!F58)</f>
        <v>Internal</v>
      </c>
      <c r="G59" s="26"/>
      <c r="H59" s="76">
        <v>206347</v>
      </c>
      <c r="I59" s="76">
        <v>124311</v>
      </c>
      <c r="J59" s="76">
        <v>32846</v>
      </c>
      <c r="K59" s="76">
        <v>1080</v>
      </c>
      <c r="L59" s="77">
        <f t="shared" si="0"/>
        <v>364584</v>
      </c>
      <c r="M59" s="31"/>
    </row>
    <row r="60" spans="3:13" ht="12" customHeight="1" x14ac:dyDescent="0.2">
      <c r="C60" s="13"/>
      <c r="D60" s="19">
        <f>'Revenue - WHC'!D61</f>
        <v>50</v>
      </c>
      <c r="E60" s="74" t="str">
        <f>IF(OR('Services - WHC'!E59="",'Services - WHC'!E59="[Enter service]"),"",'Services - WHC'!E59)</f>
        <v>Tourism &amp; Area Promotion</v>
      </c>
      <c r="F60" s="75" t="str">
        <f>IF(OR('Services - WHC'!F59="",'Services - WHC'!F59="[Select]"),"",'Services - WHC'!F59)</f>
        <v>Internal</v>
      </c>
      <c r="G60" s="26"/>
      <c r="H60" s="76">
        <v>585810</v>
      </c>
      <c r="I60" s="76">
        <v>439001</v>
      </c>
      <c r="J60" s="76">
        <v>65692</v>
      </c>
      <c r="K60" s="76">
        <v>2160</v>
      </c>
      <c r="L60" s="77">
        <f t="shared" si="0"/>
        <v>1092663</v>
      </c>
      <c r="M60" s="31"/>
    </row>
    <row r="61" spans="3:13" ht="12" customHeight="1" x14ac:dyDescent="0.2">
      <c r="C61" s="13"/>
      <c r="D61" s="19">
        <f>'Revenue - WHC'!D62</f>
        <v>51</v>
      </c>
      <c r="E61" s="74" t="str">
        <f>IF(OR('Services - WHC'!E60="",'Services - WHC'!E60="[Enter service]"),"",'Services - WHC'!E60)</f>
        <v>Community Amenities</v>
      </c>
      <c r="F61" s="75" t="str">
        <f>IF(OR('Services - WHC'!F60="",'Services - WHC'!F60="[Select]"),"",'Services - WHC'!F60)</f>
        <v>Internal</v>
      </c>
      <c r="G61" s="26"/>
      <c r="H61" s="76">
        <v>63416</v>
      </c>
      <c r="I61" s="76">
        <v>132956</v>
      </c>
      <c r="J61" s="76">
        <v>49269</v>
      </c>
      <c r="K61" s="76">
        <v>1620</v>
      </c>
      <c r="L61" s="77">
        <f t="shared" si="0"/>
        <v>247261</v>
      </c>
      <c r="M61" s="31"/>
    </row>
    <row r="62" spans="3:13" ht="12" customHeight="1" x14ac:dyDescent="0.2">
      <c r="C62" s="13"/>
      <c r="D62" s="19">
        <f>'Revenue - WHC'!D63</f>
        <v>52</v>
      </c>
      <c r="E62" s="74" t="str">
        <f>IF(OR('Services - WHC'!E61="",'Services - WHC'!E61="[Enter service]"),"",'Services - WHC'!E61)</f>
        <v>Air Transport</v>
      </c>
      <c r="F62" s="75" t="str">
        <f>IF(OR('Services - WHC'!F61="",'Services - WHC'!F61="[Select]"),"",'Services - WHC'!F61)</f>
        <v>Internal</v>
      </c>
      <c r="G62" s="26"/>
      <c r="H62" s="76">
        <v>0</v>
      </c>
      <c r="I62" s="76">
        <v>0</v>
      </c>
      <c r="J62" s="76">
        <v>0</v>
      </c>
      <c r="K62" s="76">
        <v>0</v>
      </c>
      <c r="L62" s="77">
        <f t="shared" si="0"/>
        <v>0</v>
      </c>
      <c r="M62" s="31"/>
    </row>
    <row r="63" spans="3:13" ht="12" customHeight="1" x14ac:dyDescent="0.2">
      <c r="C63" s="13"/>
      <c r="D63" s="19">
        <f>'Revenue - WHC'!D64</f>
        <v>53</v>
      </c>
      <c r="E63" s="74" t="str">
        <f>IF(OR('Services - WHC'!E62="",'Services - WHC'!E62="[Enter service]"),"",'Services - WHC'!E62)</f>
        <v>Markets &amp; Saleyards</v>
      </c>
      <c r="F63" s="75" t="str">
        <f>IF(OR('Services - WHC'!F62="",'Services - WHC'!F62="[Select]"),"",'Services - WHC'!F62)</f>
        <v>Internal</v>
      </c>
      <c r="G63" s="26"/>
      <c r="H63" s="76">
        <v>0</v>
      </c>
      <c r="I63" s="76">
        <v>0</v>
      </c>
      <c r="J63" s="76">
        <v>0</v>
      </c>
      <c r="K63" s="76">
        <v>0</v>
      </c>
      <c r="L63" s="77">
        <f t="shared" si="0"/>
        <v>0</v>
      </c>
      <c r="M63" s="31"/>
    </row>
    <row r="64" spans="3:13" ht="12" customHeight="1" x14ac:dyDescent="0.2">
      <c r="C64" s="13"/>
      <c r="D64" s="19">
        <f>'Revenue - WHC'!D65</f>
        <v>54</v>
      </c>
      <c r="E64" s="74" t="str">
        <f>IF(OR('Services - WHC'!E63="",'Services - WHC'!E63="[Enter service]"),"",'Services - WHC'!E63)</f>
        <v>Economic Affairs</v>
      </c>
      <c r="F64" s="75" t="str">
        <f>IF(OR('Services - WHC'!F63="",'Services - WHC'!F63="[Select]"),"",'Services - WHC'!F63)</f>
        <v>Internal</v>
      </c>
      <c r="G64" s="26"/>
      <c r="H64" s="76">
        <v>0</v>
      </c>
      <c r="I64" s="76">
        <v>0</v>
      </c>
      <c r="J64" s="76">
        <v>0</v>
      </c>
      <c r="K64" s="76">
        <v>0</v>
      </c>
      <c r="L64" s="77">
        <f t="shared" si="0"/>
        <v>0</v>
      </c>
      <c r="M64" s="31"/>
    </row>
    <row r="65" spans="3:13" ht="12" customHeight="1" x14ac:dyDescent="0.2">
      <c r="C65" s="13"/>
      <c r="D65" s="19">
        <f>'Revenue - WHC'!D66</f>
        <v>55</v>
      </c>
      <c r="E65" s="74" t="str">
        <f>IF(OR('Services - WHC'!E64="",'Services - WHC'!E64="[Enter service]"),"",'Services - WHC'!E64)</f>
        <v>Business Undertakings (Property)</v>
      </c>
      <c r="F65" s="75" t="str">
        <f>IF(OR('Services - WHC'!F64="",'Services - WHC'!F64="[Select]"),"",'Services - WHC'!F64)</f>
        <v>Internal</v>
      </c>
      <c r="G65" s="26"/>
      <c r="H65" s="76">
        <v>0</v>
      </c>
      <c r="I65" s="76">
        <v>0</v>
      </c>
      <c r="J65" s="76">
        <v>0</v>
      </c>
      <c r="K65" s="76">
        <v>0</v>
      </c>
      <c r="L65" s="77">
        <f t="shared" si="0"/>
        <v>0</v>
      </c>
      <c r="M65" s="31"/>
    </row>
    <row r="66" spans="3:13" ht="12" customHeight="1" x14ac:dyDescent="0.2">
      <c r="C66" s="13"/>
      <c r="D66" s="19">
        <f>'Revenue - WHC'!D67</f>
        <v>56</v>
      </c>
      <c r="E66" s="74" t="str">
        <f>IF(OR('Services - WHC'!E65="",'Services - WHC'!E65="[Enter service]"),"",'Services - WHC'!E65)</f>
        <v>Administration</v>
      </c>
      <c r="F66" s="75" t="str">
        <f>IF(OR('Services - WHC'!F65="",'Services - WHC'!F65="[Select]"),"",'Services - WHC'!F65)</f>
        <v>Internal</v>
      </c>
      <c r="G66" s="26"/>
      <c r="H66" s="76">
        <v>60563</v>
      </c>
      <c r="I66" s="76">
        <v>24200</v>
      </c>
      <c r="J66" s="76">
        <v>0</v>
      </c>
      <c r="K66" s="76">
        <v>3100</v>
      </c>
      <c r="L66" s="77">
        <f t="shared" si="0"/>
        <v>87863</v>
      </c>
      <c r="M66" s="31"/>
    </row>
    <row r="67" spans="3:13" ht="12" customHeight="1" x14ac:dyDescent="0.2">
      <c r="C67" s="13"/>
      <c r="D67" s="19">
        <f>'Revenue - WHC'!D68</f>
        <v>57</v>
      </c>
      <c r="E67" s="74" t="str">
        <f>IF(OR('Services - WHC'!E66="",'Services - WHC'!E66="[Enter service]"),"",'Services - WHC'!E66)</f>
        <v>Local Roads &amp; Bridges works</v>
      </c>
      <c r="F67" s="75" t="str">
        <f>IF(OR('Services - WHC'!F66="",'Services - WHC'!F66="[Select]"),"",'Services - WHC'!F66)</f>
        <v>Internal</v>
      </c>
      <c r="G67" s="26"/>
      <c r="H67" s="76">
        <v>1138984</v>
      </c>
      <c r="I67" s="76">
        <v>508555</v>
      </c>
      <c r="J67" s="76">
        <v>7494168</v>
      </c>
      <c r="K67" s="76">
        <v>59843</v>
      </c>
      <c r="L67" s="77">
        <f t="shared" si="0"/>
        <v>9201550</v>
      </c>
      <c r="M67" s="31"/>
    </row>
    <row r="68" spans="3:13" ht="12" customHeight="1" x14ac:dyDescent="0.2">
      <c r="C68" s="13"/>
      <c r="D68" s="19">
        <f>'Revenue - WHC'!D69</f>
        <v>58</v>
      </c>
      <c r="E68" s="74" t="str">
        <f>IF(OR('Services - WHC'!E67="",'Services - WHC'!E67="[Enter service]"),"",'Services - WHC'!E67)</f>
        <v>Administration</v>
      </c>
      <c r="F68" s="75" t="str">
        <f>IF(OR('Services - WHC'!F67="",'Services - WHC'!F67="[Select]"),"",'Services - WHC'!F67)</f>
        <v>Internal</v>
      </c>
      <c r="G68" s="26"/>
      <c r="H68" s="76">
        <v>0</v>
      </c>
      <c r="I68" s="76">
        <v>0</v>
      </c>
      <c r="J68" s="76">
        <v>0</v>
      </c>
      <c r="K68" s="76">
        <v>0</v>
      </c>
      <c r="L68" s="77">
        <f t="shared" si="0"/>
        <v>0</v>
      </c>
      <c r="M68" s="31"/>
    </row>
    <row r="69" spans="3:13" ht="12" customHeight="1" x14ac:dyDescent="0.2">
      <c r="C69" s="13"/>
      <c r="D69" s="19">
        <f>'Revenue - WHC'!D70</f>
        <v>59</v>
      </c>
      <c r="E69" s="74" t="str">
        <f>IF(OR('Services - WHC'!E68="",'Services - WHC'!E68="[Enter service]"),"",'Services - WHC'!E68)</f>
        <v>Main Roads &amp; Bridges (State Roads)</v>
      </c>
      <c r="F69" s="75" t="str">
        <f>IF(OR('Services - WHC'!F68="",'Services - WHC'!F68="[Select]"),"",'Services - WHC'!F68)</f>
        <v>Internal</v>
      </c>
      <c r="G69" s="26"/>
      <c r="H69" s="76">
        <v>0</v>
      </c>
      <c r="I69" s="76">
        <v>0</v>
      </c>
      <c r="J69" s="76">
        <v>0</v>
      </c>
      <c r="K69" s="76">
        <v>0</v>
      </c>
      <c r="L69" s="77">
        <f t="shared" si="0"/>
        <v>0</v>
      </c>
      <c r="M69" s="31"/>
    </row>
    <row r="70" spans="3:13" ht="12" customHeight="1" x14ac:dyDescent="0.2">
      <c r="C70" s="13"/>
      <c r="D70" s="19">
        <f>'Revenue - WHC'!D71</f>
        <v>60</v>
      </c>
      <c r="E70" s="74" t="str">
        <f>IF(OR('Services - WHC'!E69="",'Services - WHC'!E69="[Enter service]"),"",'Services - WHC'!E69)</f>
        <v>National Highway System (Federal Roads)</v>
      </c>
      <c r="F70" s="75" t="str">
        <f>IF(OR('Services - WHC'!F69="",'Services - WHC'!F69="[Select]"),"",'Services - WHC'!F69)</f>
        <v>Internal</v>
      </c>
      <c r="G70" s="26"/>
      <c r="H70" s="76">
        <v>0</v>
      </c>
      <c r="I70" s="76">
        <v>0</v>
      </c>
      <c r="J70" s="76">
        <v>0</v>
      </c>
      <c r="K70" s="76">
        <v>0</v>
      </c>
      <c r="L70" s="77">
        <f t="shared" si="0"/>
        <v>0</v>
      </c>
      <c r="M70" s="31"/>
    </row>
    <row r="71" spans="3:13" ht="12" customHeight="1" x14ac:dyDescent="0.2">
      <c r="C71" s="13"/>
      <c r="D71" s="19">
        <f>'Revenue - WHC'!D72</f>
        <v>61</v>
      </c>
      <c r="E71" s="74" t="str">
        <f>IF(OR('Services - WHC'!E70="",'Services - WHC'!E70="[Enter service]"),"",'Services - WHC'!E70)</f>
        <v>Rates &amp; Charges (should equal VGC2 - 04999)</v>
      </c>
      <c r="F71" s="75" t="str">
        <f>IF(OR('Services - WHC'!F70="",'Services - WHC'!F70="[Select]"),"",'Services - WHC'!F70)</f>
        <v>Internal</v>
      </c>
      <c r="G71" s="26"/>
      <c r="H71" s="76">
        <v>0</v>
      </c>
      <c r="I71" s="76">
        <v>0</v>
      </c>
      <c r="J71" s="76">
        <v>0</v>
      </c>
      <c r="K71" s="76">
        <v>0</v>
      </c>
      <c r="L71" s="77">
        <f t="shared" si="0"/>
        <v>0</v>
      </c>
      <c r="M71" s="31"/>
    </row>
    <row r="72" spans="3:13" ht="12" customHeight="1" x14ac:dyDescent="0.2">
      <c r="C72" s="13"/>
      <c r="D72" s="19">
        <f>'Revenue - WHC'!D73</f>
        <v>62</v>
      </c>
      <c r="E72" s="74" t="str">
        <f>IF(OR('Services - WHC'!E71="",'Services - WHC'!E71="[Enter service]"),"",'Services - WHC'!E71)</f>
        <v xml:space="preserve">    - General Purpose Grants</v>
      </c>
      <c r="F72" s="75" t="str">
        <f>IF(OR('Services - WHC'!F71="",'Services - WHC'!F71="[Select]"),"",'Services - WHC'!F71)</f>
        <v>Internal</v>
      </c>
      <c r="G72" s="26"/>
      <c r="H72" s="76">
        <v>0</v>
      </c>
      <c r="I72" s="76">
        <v>0</v>
      </c>
      <c r="J72" s="76">
        <v>0</v>
      </c>
      <c r="K72" s="76">
        <v>0</v>
      </c>
      <c r="L72" s="77">
        <f t="shared" si="0"/>
        <v>0</v>
      </c>
      <c r="M72" s="31"/>
    </row>
    <row r="73" spans="3:13" ht="12" customHeight="1" x14ac:dyDescent="0.2">
      <c r="C73" s="13"/>
      <c r="D73" s="19">
        <f>'Revenue - WHC'!D74</f>
        <v>63</v>
      </c>
      <c r="E73" s="74" t="str">
        <f>IF(OR('Services - WHC'!E72="",'Services - WHC'!E72="[Enter service]"),"",'Services - WHC'!E72)</f>
        <v xml:space="preserve">    - Local Roads Funding</v>
      </c>
      <c r="F73" s="75" t="str">
        <f>IF(OR('Services - WHC'!F72="",'Services - WHC'!F72="[Select]"),"",'Services - WHC'!F72)</f>
        <v>Internal</v>
      </c>
      <c r="G73" s="26"/>
      <c r="H73" s="76">
        <v>0</v>
      </c>
      <c r="I73" s="76">
        <v>0</v>
      </c>
      <c r="J73" s="76">
        <v>0</v>
      </c>
      <c r="K73" s="76">
        <v>0</v>
      </c>
      <c r="L73" s="77">
        <f t="shared" si="0"/>
        <v>0</v>
      </c>
      <c r="M73" s="31"/>
    </row>
    <row r="74" spans="3:13" ht="12" customHeight="1" collapsed="1" thickBot="1" x14ac:dyDescent="0.25">
      <c r="C74" s="13"/>
      <c r="D74" s="19"/>
      <c r="E74" s="78" t="s">
        <v>122</v>
      </c>
      <c r="F74" s="79"/>
      <c r="G74" s="26"/>
      <c r="H74" s="80"/>
      <c r="I74" s="80"/>
      <c r="J74" s="80"/>
      <c r="K74" s="80"/>
      <c r="L74" s="81">
        <f t="shared" ref="L74" si="1">SUM(H74:K74)</f>
        <v>0</v>
      </c>
      <c r="M74" s="31"/>
    </row>
    <row r="75" spans="3:13" ht="12" customHeight="1" thickTop="1" x14ac:dyDescent="0.2">
      <c r="C75" s="13"/>
      <c r="D75" s="14"/>
      <c r="E75" s="50" t="s">
        <v>121</v>
      </c>
      <c r="F75" s="51"/>
      <c r="G75" s="26"/>
      <c r="H75" s="52">
        <f>+SUM(H11:H74)</f>
        <v>6648309</v>
      </c>
      <c r="I75" s="52">
        <f>+SUM(I11:I74)</f>
        <v>5832818</v>
      </c>
      <c r="J75" s="52">
        <f>+SUM(J11:J74)</f>
        <v>9020000</v>
      </c>
      <c r="K75" s="52">
        <f>+SUM(K11:K74)</f>
        <v>315373</v>
      </c>
      <c r="L75" s="53">
        <f>SUM(H75:K75)</f>
        <v>21816500</v>
      </c>
      <c r="M75" s="31"/>
    </row>
    <row r="76" spans="3:13" ht="12.6" customHeight="1" thickBot="1" x14ac:dyDescent="0.25">
      <c r="C76" s="32"/>
      <c r="D76" s="33"/>
      <c r="E76" s="34"/>
      <c r="F76" s="35"/>
      <c r="G76" s="35"/>
      <c r="H76" s="33"/>
      <c r="I76" s="36"/>
      <c r="J76" s="36"/>
      <c r="K76" s="36"/>
      <c r="L76" s="36"/>
      <c r="M76" s="48"/>
    </row>
    <row r="77" spans="3:13" x14ac:dyDescent="0.2">
      <c r="I77" s="38"/>
      <c r="J77" s="38"/>
      <c r="K77" s="38"/>
      <c r="L77" s="38"/>
    </row>
    <row r="78" spans="3:13" x14ac:dyDescent="0.2">
      <c r="F78" s="6"/>
      <c r="G78" s="6"/>
    </row>
    <row r="79" spans="3:13" ht="13.5" thickBot="1" x14ac:dyDescent="0.25">
      <c r="F79" s="6"/>
      <c r="G79" s="6"/>
    </row>
    <row r="80" spans="3:13" x14ac:dyDescent="0.2">
      <c r="C80" s="9"/>
      <c r="D80" s="10"/>
      <c r="E80" s="10"/>
      <c r="F80" s="11"/>
      <c r="G80" s="11"/>
      <c r="H80" s="47"/>
    </row>
    <row r="81" spans="3:8" x14ac:dyDescent="0.2">
      <c r="C81" s="13"/>
      <c r="D81" s="14"/>
      <c r="E81" s="25" t="s">
        <v>302</v>
      </c>
      <c r="F81" s="15"/>
      <c r="G81" s="15"/>
      <c r="H81" s="31"/>
    </row>
    <row r="82" spans="3:8" x14ac:dyDescent="0.2">
      <c r="C82" s="13"/>
      <c r="D82" s="14"/>
      <c r="E82" s="6" t="s">
        <v>305</v>
      </c>
      <c r="F82" s="15" t="s">
        <v>297</v>
      </c>
      <c r="G82" s="15"/>
      <c r="H82" s="31"/>
    </row>
    <row r="83" spans="3:8" x14ac:dyDescent="0.2">
      <c r="C83" s="13"/>
      <c r="D83" s="14"/>
      <c r="E83" s="336" t="s">
        <v>299</v>
      </c>
      <c r="F83" s="337"/>
      <c r="G83" s="338"/>
      <c r="H83" s="31"/>
    </row>
    <row r="84" spans="3:8" x14ac:dyDescent="0.2">
      <c r="C84" s="13"/>
      <c r="D84" s="14"/>
      <c r="E84" s="336" t="s">
        <v>299</v>
      </c>
      <c r="F84" s="337"/>
      <c r="G84" s="338"/>
      <c r="H84" s="31"/>
    </row>
    <row r="85" spans="3:8" x14ac:dyDescent="0.2">
      <c r="C85" s="13"/>
      <c r="D85" s="14"/>
      <c r="E85" s="336" t="s">
        <v>299</v>
      </c>
      <c r="F85" s="337"/>
      <c r="G85" s="338"/>
      <c r="H85" s="31"/>
    </row>
    <row r="86" spans="3:8" x14ac:dyDescent="0.2">
      <c r="C86" s="13"/>
      <c r="D86" s="14"/>
      <c r="E86" s="336" t="s">
        <v>299</v>
      </c>
      <c r="F86" s="337"/>
      <c r="G86" s="338"/>
      <c r="H86" s="31"/>
    </row>
    <row r="87" spans="3:8" x14ac:dyDescent="0.2">
      <c r="C87" s="13"/>
      <c r="D87" s="14"/>
      <c r="E87" s="336" t="s">
        <v>299</v>
      </c>
      <c r="F87" s="337"/>
      <c r="G87" s="338"/>
      <c r="H87" s="31"/>
    </row>
    <row r="88" spans="3:8" x14ac:dyDescent="0.2">
      <c r="C88" s="13"/>
      <c r="D88" s="14"/>
      <c r="E88" s="336" t="s">
        <v>299</v>
      </c>
      <c r="F88" s="337"/>
      <c r="G88" s="338"/>
      <c r="H88" s="31"/>
    </row>
    <row r="89" spans="3:8" x14ac:dyDescent="0.2">
      <c r="C89" s="13"/>
      <c r="D89" s="14"/>
      <c r="E89" s="336" t="s">
        <v>299</v>
      </c>
      <c r="F89" s="337"/>
      <c r="G89" s="338"/>
      <c r="H89" s="31"/>
    </row>
    <row r="90" spans="3:8" x14ac:dyDescent="0.2">
      <c r="C90" s="13"/>
      <c r="D90" s="14"/>
      <c r="E90" s="336" t="s">
        <v>299</v>
      </c>
      <c r="F90" s="337"/>
      <c r="G90" s="338"/>
      <c r="H90" s="31"/>
    </row>
    <row r="91" spans="3:8" x14ac:dyDescent="0.2">
      <c r="C91" s="13"/>
      <c r="D91" s="14"/>
      <c r="E91" s="336" t="s">
        <v>299</v>
      </c>
      <c r="F91" s="337"/>
      <c r="G91" s="338"/>
      <c r="H91" s="31"/>
    </row>
    <row r="92" spans="3:8" x14ac:dyDescent="0.2">
      <c r="C92" s="13"/>
      <c r="D92" s="14"/>
      <c r="E92" s="336" t="s">
        <v>299</v>
      </c>
      <c r="F92" s="337"/>
      <c r="G92" s="338"/>
      <c r="H92" s="31"/>
    </row>
    <row r="93" spans="3:8" x14ac:dyDescent="0.2">
      <c r="C93" s="13"/>
      <c r="D93" s="14"/>
      <c r="E93" s="336" t="s">
        <v>299</v>
      </c>
      <c r="F93" s="337"/>
      <c r="G93" s="338"/>
      <c r="H93" s="31"/>
    </row>
    <row r="94" spans="3:8" x14ac:dyDescent="0.2">
      <c r="C94" s="13"/>
      <c r="D94" s="14"/>
      <c r="E94" s="336" t="s">
        <v>299</v>
      </c>
      <c r="F94" s="337"/>
      <c r="G94" s="338"/>
      <c r="H94" s="31"/>
    </row>
    <row r="95" spans="3:8" x14ac:dyDescent="0.2">
      <c r="C95" s="13"/>
      <c r="D95" s="14"/>
      <c r="E95" s="336" t="s">
        <v>299</v>
      </c>
      <c r="F95" s="337"/>
      <c r="G95" s="338"/>
      <c r="H95" s="31"/>
    </row>
    <row r="96" spans="3:8" x14ac:dyDescent="0.2">
      <c r="C96" s="13"/>
      <c r="D96" s="14"/>
      <c r="E96" s="29" t="s">
        <v>121</v>
      </c>
      <c r="F96" s="338">
        <f>SUM(F83:F95)</f>
        <v>0</v>
      </c>
      <c r="G96" s="338"/>
      <c r="H96" s="31"/>
    </row>
    <row r="97" spans="3:8" x14ac:dyDescent="0.2">
      <c r="C97" s="13"/>
      <c r="D97" s="14"/>
      <c r="E97" s="29"/>
      <c r="F97" s="26"/>
      <c r="G97" s="26"/>
      <c r="H97" s="31"/>
    </row>
    <row r="98" spans="3:8" x14ac:dyDescent="0.2">
      <c r="C98" s="13"/>
      <c r="D98" s="14"/>
      <c r="E98" s="29" t="s">
        <v>303</v>
      </c>
      <c r="F98" s="351">
        <f>L74</f>
        <v>0</v>
      </c>
      <c r="G98" s="351"/>
      <c r="H98" s="31"/>
    </row>
    <row r="99" spans="3:8" x14ac:dyDescent="0.2">
      <c r="C99" s="13"/>
      <c r="D99" s="14"/>
      <c r="E99" s="30" t="s">
        <v>249</v>
      </c>
      <c r="F99" s="350">
        <f>F96-F98</f>
        <v>0</v>
      </c>
      <c r="G99" s="351"/>
      <c r="H99" s="31"/>
    </row>
    <row r="100" spans="3:8" ht="14.25" x14ac:dyDescent="0.2">
      <c r="C100" s="13"/>
      <c r="D100" s="14"/>
      <c r="E100" s="344" t="s">
        <v>298</v>
      </c>
      <c r="F100" s="353" t="str">
        <f>IF(F99="","",IF(F99=0,"OK","ISSUE"))</f>
        <v>OK</v>
      </c>
      <c r="G100" s="343"/>
      <c r="H100" s="31"/>
    </row>
    <row r="101" spans="3:8" x14ac:dyDescent="0.2">
      <c r="C101" s="13"/>
      <c r="D101" s="14"/>
      <c r="G101" s="345"/>
      <c r="H101" s="31"/>
    </row>
    <row r="102" spans="3:8" ht="13.5" thickBot="1" x14ac:dyDescent="0.25">
      <c r="C102" s="32"/>
      <c r="D102" s="33"/>
      <c r="E102" s="33"/>
      <c r="F102" s="352"/>
      <c r="G102" s="352"/>
      <c r="H102" s="116"/>
    </row>
    <row r="103" spans="3:8" x14ac:dyDescent="0.2">
      <c r="F103" s="6"/>
      <c r="G103" s="6"/>
    </row>
    <row r="104" spans="3:8" x14ac:dyDescent="0.2">
      <c r="F104" s="6"/>
      <c r="G104" s="6"/>
    </row>
    <row r="105" spans="3:8" x14ac:dyDescent="0.2">
      <c r="F105" s="6"/>
      <c r="G105" s="6"/>
    </row>
    <row r="106" spans="3:8" x14ac:dyDescent="0.2">
      <c r="F106" s="6"/>
      <c r="G106" s="6"/>
    </row>
    <row r="107" spans="3:8" x14ac:dyDescent="0.2">
      <c r="F107" s="6"/>
      <c r="G107" s="6"/>
    </row>
    <row r="108" spans="3:8" x14ac:dyDescent="0.2">
      <c r="F108" s="6"/>
      <c r="G108" s="6"/>
    </row>
    <row r="109" spans="3:8" x14ac:dyDescent="0.2">
      <c r="F109" s="6"/>
      <c r="G109" s="6"/>
    </row>
    <row r="110" spans="3:8" x14ac:dyDescent="0.2">
      <c r="F110" s="6"/>
      <c r="G110" s="6"/>
    </row>
    <row r="111" spans="3:8" x14ac:dyDescent="0.2">
      <c r="F111" s="6"/>
      <c r="G111" s="6"/>
    </row>
    <row r="112" spans="3:8" x14ac:dyDescent="0.2">
      <c r="F112" s="6"/>
      <c r="G112" s="6"/>
    </row>
    <row r="113" spans="6:7" x14ac:dyDescent="0.2">
      <c r="F113" s="6"/>
      <c r="G113" s="6"/>
    </row>
    <row r="114" spans="6:7" x14ac:dyDescent="0.2">
      <c r="F114" s="6"/>
      <c r="G114" s="6"/>
    </row>
    <row r="115" spans="6:7" x14ac:dyDescent="0.2">
      <c r="F115" s="6"/>
      <c r="G115" s="6"/>
    </row>
    <row r="116" spans="6:7" x14ac:dyDescent="0.2">
      <c r="F116" s="6"/>
      <c r="G116" s="6"/>
    </row>
    <row r="117" spans="6:7" x14ac:dyDescent="0.2">
      <c r="F117" s="6"/>
      <c r="G117" s="6"/>
    </row>
    <row r="118" spans="6:7" x14ac:dyDescent="0.2">
      <c r="F118" s="6"/>
      <c r="G118" s="6"/>
    </row>
    <row r="119" spans="6:7" x14ac:dyDescent="0.2">
      <c r="F119" s="6"/>
      <c r="G119" s="6"/>
    </row>
    <row r="120" spans="6:7" x14ac:dyDescent="0.2">
      <c r="F120" s="6"/>
      <c r="G120" s="6"/>
    </row>
    <row r="121" spans="6:7" x14ac:dyDescent="0.2">
      <c r="F121" s="6"/>
      <c r="G121" s="6"/>
    </row>
    <row r="122" spans="6:7" x14ac:dyDescent="0.2">
      <c r="F122" s="6"/>
      <c r="G122" s="6"/>
    </row>
    <row r="123" spans="6:7" x14ac:dyDescent="0.2">
      <c r="F123" s="6"/>
      <c r="G123" s="6"/>
    </row>
    <row r="124" spans="6:7" x14ac:dyDescent="0.2">
      <c r="F124" s="6"/>
      <c r="G124" s="6"/>
    </row>
  </sheetData>
  <mergeCells count="2">
    <mergeCell ref="B4:E4"/>
    <mergeCell ref="H6:L6"/>
  </mergeCells>
  <phoneticPr fontId="0" type="noConversion"/>
  <conditionalFormatting sqref="G100:G101 F99:F100">
    <cfRule type="cellIs" dxfId="37" priority="1" operator="equal">
      <formula>"OK"</formula>
    </cfRule>
    <cfRule type="cellIs" dxfId="36" priority="2" operator="equal">
      <formula>"ISSUE"</formula>
    </cfRule>
  </conditionalFormatting>
  <pageMargins left="0.23622047244094491" right="0.23622047244094491" top="0.74803149606299213" bottom="0.74803149606299213" header="0.31496062992125984" footer="0.31496062992125984"/>
  <pageSetup paperSize="8"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V317"/>
  <sheetViews>
    <sheetView zoomScale="80" zoomScaleNormal="80" zoomScalePageLayoutView="80" workbookViewId="0">
      <pane xSplit="5" ySplit="4" topLeftCell="F5" activePane="bottomRight" state="frozen"/>
      <selection activeCell="C13" sqref="C13:N47"/>
      <selection pane="topRight" activeCell="C13" sqref="C13:N47"/>
      <selection pane="bottomLeft" activeCell="C13" sqref="C13:N47"/>
      <selection pane="bottomRight" activeCell="I15" sqref="I15"/>
    </sheetView>
  </sheetViews>
  <sheetFormatPr defaultColWidth="10.83203125" defaultRowHeight="12.75" x14ac:dyDescent="0.2"/>
  <cols>
    <col min="1" max="1" width="2.83203125" style="6" customWidth="1"/>
    <col min="2" max="2" width="3.83203125" style="6" customWidth="1"/>
    <col min="3" max="3" width="2.83203125" style="6" customWidth="1"/>
    <col min="4" max="4" width="4.83203125" style="6" customWidth="1"/>
    <col min="5" max="5" width="47.1640625" style="84" customWidth="1"/>
    <col min="6" max="6" width="19.33203125" style="54" customWidth="1"/>
    <col min="7" max="7" width="6.1640625" style="54" customWidth="1"/>
    <col min="8" max="9" width="50.1640625" style="6" customWidth="1"/>
    <col min="10" max="10" width="3.33203125" style="6" customWidth="1"/>
    <col min="11" max="18" width="17.33203125" style="6" customWidth="1"/>
    <col min="19" max="20" width="22" style="6" customWidth="1"/>
    <col min="21" max="21" width="4.1640625" style="6" customWidth="1"/>
    <col min="22" max="22" width="2.1640625" style="6" customWidth="1"/>
    <col min="23" max="23" width="10.83203125" style="6" customWidth="1"/>
    <col min="24" max="16384" width="10.83203125" style="6"/>
  </cols>
  <sheetData>
    <row r="1" spans="1:22" ht="7.35" customHeight="1" x14ac:dyDescent="0.2"/>
    <row r="2" spans="1:22" ht="18" x14ac:dyDescent="0.2">
      <c r="A2" s="5">
        <v>80</v>
      </c>
      <c r="B2" s="2" t="s">
        <v>221</v>
      </c>
      <c r="H2" s="14"/>
    </row>
    <row r="3" spans="1:22" ht="16.350000000000001" customHeight="1" x14ac:dyDescent="0.2">
      <c r="B3" s="43" t="str">
        <f>'Revenue - WHC'!B3</f>
        <v>Pyrenees (S)</v>
      </c>
    </row>
    <row r="4" spans="1:22" ht="12" customHeight="1" thickBot="1" x14ac:dyDescent="0.25">
      <c r="C4" s="14"/>
      <c r="D4" s="45"/>
      <c r="E4" s="6"/>
      <c r="F4" s="6"/>
      <c r="G4" s="6"/>
      <c r="I4" s="14"/>
      <c r="J4" s="14"/>
      <c r="K4" s="14"/>
      <c r="L4" s="14"/>
      <c r="M4" s="14"/>
      <c r="N4" s="14"/>
      <c r="O4" s="14"/>
      <c r="P4" s="14"/>
      <c r="Q4" s="14"/>
      <c r="R4" s="14"/>
      <c r="S4" s="14"/>
      <c r="T4" s="14"/>
      <c r="U4" s="14"/>
    </row>
    <row r="5" spans="1:22" ht="9.75" customHeight="1" x14ac:dyDescent="0.2">
      <c r="C5" s="9"/>
      <c r="D5" s="114"/>
      <c r="E5" s="85"/>
      <c r="F5" s="55"/>
      <c r="G5" s="10"/>
      <c r="H5" s="10"/>
      <c r="I5" s="10"/>
      <c r="J5" s="10"/>
      <c r="K5" s="10"/>
      <c r="L5" s="10"/>
      <c r="M5" s="10"/>
      <c r="N5" s="10"/>
      <c r="O5" s="10"/>
      <c r="P5" s="10"/>
      <c r="Q5" s="10"/>
      <c r="R5" s="10"/>
      <c r="S5" s="10"/>
      <c r="T5" s="10"/>
      <c r="U5" s="47"/>
      <c r="V5" s="14"/>
    </row>
    <row r="6" spans="1:22" ht="15" customHeight="1" x14ac:dyDescent="0.2">
      <c r="C6" s="13"/>
      <c r="D6" s="45"/>
      <c r="E6" s="86"/>
      <c r="F6" s="56"/>
      <c r="G6" s="14"/>
      <c r="H6" s="14"/>
      <c r="I6" s="14"/>
      <c r="J6" s="14"/>
      <c r="K6" s="515" t="s">
        <v>102</v>
      </c>
      <c r="L6" s="516"/>
      <c r="M6" s="516"/>
      <c r="N6" s="516"/>
      <c r="O6" s="516"/>
      <c r="P6" s="516"/>
      <c r="Q6" s="516"/>
      <c r="R6" s="516"/>
      <c r="S6" s="516"/>
      <c r="T6" s="517"/>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30" customHeight="1" x14ac:dyDescent="0.2">
      <c r="C8" s="13"/>
      <c r="D8" s="14"/>
      <c r="E8" s="86"/>
      <c r="F8" s="555" t="s">
        <v>147</v>
      </c>
      <c r="G8" s="556"/>
      <c r="H8" s="557"/>
      <c r="I8" s="519" t="s">
        <v>203</v>
      </c>
      <c r="J8" s="14"/>
      <c r="K8" s="561" t="s">
        <v>222</v>
      </c>
      <c r="L8" s="562"/>
      <c r="M8" s="563"/>
      <c r="N8" s="524" t="s">
        <v>141</v>
      </c>
      <c r="O8" s="525"/>
      <c r="P8" s="525"/>
      <c r="Q8" s="525"/>
      <c r="R8" s="526"/>
      <c r="S8" s="518" t="s">
        <v>156</v>
      </c>
      <c r="T8" s="518" t="s">
        <v>129</v>
      </c>
      <c r="U8" s="31"/>
      <c r="V8" s="14"/>
    </row>
    <row r="9" spans="1:22" ht="25.5" x14ac:dyDescent="0.2">
      <c r="C9" s="13"/>
      <c r="D9" s="14"/>
      <c r="E9" s="115"/>
      <c r="F9" s="558"/>
      <c r="G9" s="559"/>
      <c r="H9" s="560"/>
      <c r="I9" s="520"/>
      <c r="J9" s="14"/>
      <c r="K9" s="194" t="s">
        <v>157</v>
      </c>
      <c r="L9" s="194" t="s">
        <v>164</v>
      </c>
      <c r="M9" s="194" t="s">
        <v>202</v>
      </c>
      <c r="N9" s="62" t="s">
        <v>143</v>
      </c>
      <c r="O9" s="62" t="s">
        <v>144</v>
      </c>
      <c r="P9" s="62" t="s">
        <v>145</v>
      </c>
      <c r="Q9" s="62" t="s">
        <v>146</v>
      </c>
      <c r="R9" s="62" t="s">
        <v>121</v>
      </c>
      <c r="S9" s="518"/>
      <c r="T9" s="518"/>
      <c r="U9" s="31"/>
      <c r="V9" s="14"/>
    </row>
    <row r="10" spans="1:22" x14ac:dyDescent="0.2">
      <c r="C10" s="13"/>
      <c r="D10" s="14"/>
      <c r="E10" s="115"/>
      <c r="F10" s="139"/>
      <c r="G10" s="139"/>
      <c r="H10" s="139"/>
      <c r="I10" s="139"/>
      <c r="J10" s="14"/>
      <c r="K10" s="56" t="s">
        <v>204</v>
      </c>
      <c r="L10" s="56" t="s">
        <v>204</v>
      </c>
      <c r="M10" s="56" t="s">
        <v>204</v>
      </c>
      <c r="N10" s="56" t="s">
        <v>205</v>
      </c>
      <c r="O10" s="56" t="s">
        <v>205</v>
      </c>
      <c r="P10" s="56" t="s">
        <v>205</v>
      </c>
      <c r="Q10" s="56" t="s">
        <v>205</v>
      </c>
      <c r="R10" s="56" t="s">
        <v>205</v>
      </c>
      <c r="S10" s="56"/>
      <c r="T10" s="56" t="s">
        <v>205</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565" t="s">
        <v>348</v>
      </c>
      <c r="F12" s="551" t="s">
        <v>354</v>
      </c>
      <c r="G12" s="552"/>
      <c r="H12" s="553"/>
      <c r="I12" s="68" t="s">
        <v>351</v>
      </c>
      <c r="J12" s="14"/>
      <c r="K12" s="554"/>
      <c r="L12" s="554"/>
      <c r="M12" s="554">
        <v>3114244</v>
      </c>
      <c r="N12" s="554"/>
      <c r="O12" s="554">
        <f>M12</f>
        <v>3114244</v>
      </c>
      <c r="P12" s="554"/>
      <c r="Q12" s="554"/>
      <c r="R12" s="564">
        <f>SUM(N12:Q16)</f>
        <v>3114244</v>
      </c>
      <c r="S12" s="109" t="s">
        <v>148</v>
      </c>
      <c r="T12" s="110">
        <f>R12</f>
        <v>3114244</v>
      </c>
      <c r="U12" s="31"/>
      <c r="V12" s="14"/>
    </row>
    <row r="13" spans="1:22" ht="12" customHeight="1" x14ac:dyDescent="0.2">
      <c r="C13" s="13"/>
      <c r="D13" s="19"/>
      <c r="E13" s="566"/>
      <c r="F13" s="536"/>
      <c r="G13" s="537"/>
      <c r="H13" s="538"/>
      <c r="I13" s="82"/>
      <c r="J13" s="14"/>
      <c r="K13" s="528"/>
      <c r="L13" s="528"/>
      <c r="M13" s="528"/>
      <c r="N13" s="528"/>
      <c r="O13" s="528"/>
      <c r="P13" s="528"/>
      <c r="Q13" s="528"/>
      <c r="R13" s="531"/>
      <c r="S13" s="67"/>
      <c r="T13" s="111"/>
      <c r="U13" s="31"/>
      <c r="V13" s="14"/>
    </row>
    <row r="14" spans="1:22" ht="12" customHeight="1" x14ac:dyDescent="0.2">
      <c r="C14" s="13"/>
      <c r="D14" s="19"/>
      <c r="E14" s="566"/>
      <c r="F14" s="536"/>
      <c r="G14" s="537"/>
      <c r="H14" s="538"/>
      <c r="I14" s="82"/>
      <c r="J14" s="14"/>
      <c r="K14" s="528"/>
      <c r="L14" s="528"/>
      <c r="M14" s="528"/>
      <c r="N14" s="528"/>
      <c r="O14" s="528"/>
      <c r="P14" s="528"/>
      <c r="Q14" s="528"/>
      <c r="R14" s="531"/>
      <c r="S14" s="67"/>
      <c r="T14" s="111"/>
      <c r="U14" s="31"/>
      <c r="V14" s="14"/>
    </row>
    <row r="15" spans="1:22" ht="12" customHeight="1" x14ac:dyDescent="0.2">
      <c r="C15" s="13"/>
      <c r="D15" s="19"/>
      <c r="E15" s="566"/>
      <c r="F15" s="536"/>
      <c r="G15" s="537"/>
      <c r="H15" s="538"/>
      <c r="I15" s="82"/>
      <c r="J15" s="14"/>
      <c r="K15" s="528"/>
      <c r="L15" s="528"/>
      <c r="M15" s="528"/>
      <c r="N15" s="528"/>
      <c r="O15" s="528"/>
      <c r="P15" s="528"/>
      <c r="Q15" s="528"/>
      <c r="R15" s="531"/>
      <c r="S15" s="67"/>
      <c r="T15" s="111"/>
      <c r="U15" s="31"/>
      <c r="V15" s="14"/>
    </row>
    <row r="16" spans="1:22" ht="12" customHeight="1" x14ac:dyDescent="0.2">
      <c r="C16" s="13"/>
      <c r="D16" s="19"/>
      <c r="E16" s="567"/>
      <c r="F16" s="539"/>
      <c r="G16" s="540"/>
      <c r="H16" s="541"/>
      <c r="I16" s="82"/>
      <c r="J16" s="14"/>
      <c r="K16" s="529"/>
      <c r="L16" s="529"/>
      <c r="M16" s="529"/>
      <c r="N16" s="529"/>
      <c r="O16" s="529"/>
      <c r="P16" s="529"/>
      <c r="Q16" s="529"/>
      <c r="R16" s="532"/>
      <c r="S16" s="140" t="s">
        <v>121</v>
      </c>
      <c r="T16" s="112">
        <f>SUM(T12:T15)</f>
        <v>3114244</v>
      </c>
      <c r="U16" s="31"/>
      <c r="V16" s="14"/>
    </row>
    <row r="17" spans="3:22" ht="12" customHeight="1" x14ac:dyDescent="0.2">
      <c r="C17" s="13"/>
      <c r="D17" s="19">
        <f>D12+1</f>
        <v>2</v>
      </c>
      <c r="E17" s="565" t="s">
        <v>349</v>
      </c>
      <c r="F17" s="551" t="s">
        <v>355</v>
      </c>
      <c r="G17" s="552"/>
      <c r="H17" s="553"/>
      <c r="I17" s="69" t="s">
        <v>351</v>
      </c>
      <c r="J17" s="14"/>
      <c r="K17" s="527"/>
      <c r="L17" s="527"/>
      <c r="M17" s="527">
        <f>1754500+97970</f>
        <v>1852470</v>
      </c>
      <c r="N17" s="527"/>
      <c r="O17" s="554">
        <f>M17</f>
        <v>1852470</v>
      </c>
      <c r="P17" s="527"/>
      <c r="Q17" s="527"/>
      <c r="R17" s="530">
        <f>SUM(N17:Q21)</f>
        <v>1852470</v>
      </c>
      <c r="S17" s="83" t="s">
        <v>123</v>
      </c>
      <c r="T17" s="113">
        <f>R17</f>
        <v>1852470</v>
      </c>
      <c r="U17" s="31"/>
      <c r="V17" s="14"/>
    </row>
    <row r="18" spans="3:22" ht="12" customHeight="1" x14ac:dyDescent="0.2">
      <c r="C18" s="13"/>
      <c r="D18" s="19"/>
      <c r="E18" s="566"/>
      <c r="F18" s="536"/>
      <c r="G18" s="537"/>
      <c r="H18" s="538"/>
      <c r="I18" s="69"/>
      <c r="J18" s="14"/>
      <c r="K18" s="528"/>
      <c r="L18" s="528"/>
      <c r="M18" s="528"/>
      <c r="N18" s="528"/>
      <c r="O18" s="528"/>
      <c r="P18" s="528"/>
      <c r="Q18" s="528"/>
      <c r="R18" s="531"/>
      <c r="S18" s="67"/>
      <c r="T18" s="113"/>
      <c r="U18" s="31"/>
      <c r="V18" s="14"/>
    </row>
    <row r="19" spans="3:22" ht="12" customHeight="1" x14ac:dyDescent="0.2">
      <c r="C19" s="13"/>
      <c r="D19" s="19"/>
      <c r="E19" s="566"/>
      <c r="F19" s="536"/>
      <c r="G19" s="537"/>
      <c r="H19" s="538"/>
      <c r="I19" s="69"/>
      <c r="J19" s="14"/>
      <c r="K19" s="528"/>
      <c r="L19" s="528"/>
      <c r="M19" s="528"/>
      <c r="N19" s="528"/>
      <c r="O19" s="528"/>
      <c r="P19" s="528"/>
      <c r="Q19" s="528"/>
      <c r="R19" s="531"/>
      <c r="S19" s="67"/>
      <c r="T19" s="113"/>
      <c r="U19" s="31"/>
      <c r="V19" s="14"/>
    </row>
    <row r="20" spans="3:22" ht="12" customHeight="1" x14ac:dyDescent="0.2">
      <c r="C20" s="13"/>
      <c r="D20" s="19"/>
      <c r="E20" s="566"/>
      <c r="F20" s="536"/>
      <c r="G20" s="537"/>
      <c r="H20" s="538"/>
      <c r="I20" s="69"/>
      <c r="J20" s="14"/>
      <c r="K20" s="528"/>
      <c r="L20" s="528"/>
      <c r="M20" s="528"/>
      <c r="N20" s="528"/>
      <c r="O20" s="528"/>
      <c r="P20" s="528"/>
      <c r="Q20" s="528"/>
      <c r="R20" s="531"/>
      <c r="S20" s="67"/>
      <c r="T20" s="113"/>
      <c r="U20" s="31"/>
      <c r="V20" s="14"/>
    </row>
    <row r="21" spans="3:22" ht="12" customHeight="1" x14ac:dyDescent="0.2">
      <c r="C21" s="13"/>
      <c r="D21" s="19"/>
      <c r="E21" s="567"/>
      <c r="F21" s="539"/>
      <c r="G21" s="540"/>
      <c r="H21" s="541"/>
      <c r="I21" s="69"/>
      <c r="J21" s="14"/>
      <c r="K21" s="529"/>
      <c r="L21" s="529"/>
      <c r="M21" s="529"/>
      <c r="N21" s="529"/>
      <c r="O21" s="529"/>
      <c r="P21" s="529"/>
      <c r="Q21" s="529"/>
      <c r="R21" s="532"/>
      <c r="S21" s="140" t="s">
        <v>121</v>
      </c>
      <c r="T21" s="112">
        <f>SUM(T17:T20)</f>
        <v>1852470</v>
      </c>
      <c r="U21" s="31"/>
      <c r="V21" s="14"/>
    </row>
    <row r="22" spans="3:22" ht="12" customHeight="1" x14ac:dyDescent="0.2">
      <c r="C22" s="13"/>
      <c r="D22" s="19">
        <f>D17+1</f>
        <v>3</v>
      </c>
      <c r="E22" s="565" t="s">
        <v>350</v>
      </c>
      <c r="F22" s="533" t="s">
        <v>356</v>
      </c>
      <c r="G22" s="534"/>
      <c r="H22" s="535"/>
      <c r="I22" s="69" t="s">
        <v>352</v>
      </c>
      <c r="J22" s="14"/>
      <c r="K22" s="527"/>
      <c r="L22" s="527"/>
      <c r="M22" s="527">
        <f>102000+102000+102000+10000</f>
        <v>316000</v>
      </c>
      <c r="N22" s="527"/>
      <c r="O22" s="527">
        <f>M22</f>
        <v>316000</v>
      </c>
      <c r="P22" s="527"/>
      <c r="Q22" s="527"/>
      <c r="R22" s="530">
        <f>SUM(N22:Q26)</f>
        <v>316000</v>
      </c>
      <c r="S22" s="109" t="s">
        <v>148</v>
      </c>
      <c r="T22" s="113">
        <f>75000+75000</f>
        <v>150000</v>
      </c>
      <c r="U22" s="31"/>
      <c r="V22" s="14"/>
    </row>
    <row r="23" spans="3:22" ht="12" customHeight="1" x14ac:dyDescent="0.2">
      <c r="C23" s="13"/>
      <c r="D23" s="19"/>
      <c r="E23" s="566"/>
      <c r="F23" s="536"/>
      <c r="G23" s="537"/>
      <c r="H23" s="538"/>
      <c r="I23" s="69"/>
      <c r="J23" s="14"/>
      <c r="K23" s="528"/>
      <c r="L23" s="528"/>
      <c r="M23" s="528"/>
      <c r="N23" s="528"/>
      <c r="O23" s="528"/>
      <c r="P23" s="528"/>
      <c r="Q23" s="528"/>
      <c r="R23" s="531"/>
      <c r="S23" s="67" t="s">
        <v>123</v>
      </c>
      <c r="T23" s="113">
        <v>111000</v>
      </c>
      <c r="U23" s="31"/>
      <c r="V23" s="14"/>
    </row>
    <row r="24" spans="3:22" ht="12" customHeight="1" x14ac:dyDescent="0.2">
      <c r="C24" s="13"/>
      <c r="D24" s="19"/>
      <c r="E24" s="566"/>
      <c r="F24" s="536"/>
      <c r="G24" s="537"/>
      <c r="H24" s="538"/>
      <c r="I24" s="69"/>
      <c r="J24" s="14"/>
      <c r="K24" s="528"/>
      <c r="L24" s="528"/>
      <c r="M24" s="528"/>
      <c r="N24" s="528"/>
      <c r="O24" s="528"/>
      <c r="P24" s="528"/>
      <c r="Q24" s="528"/>
      <c r="R24" s="531"/>
      <c r="S24" s="67"/>
      <c r="T24" s="113"/>
      <c r="U24" s="31"/>
      <c r="V24" s="14"/>
    </row>
    <row r="25" spans="3:22" ht="12" customHeight="1" x14ac:dyDescent="0.2">
      <c r="C25" s="13"/>
      <c r="D25" s="19"/>
      <c r="E25" s="566"/>
      <c r="F25" s="536"/>
      <c r="G25" s="537"/>
      <c r="H25" s="538"/>
      <c r="I25" s="69"/>
      <c r="J25" s="14"/>
      <c r="K25" s="528"/>
      <c r="L25" s="528"/>
      <c r="M25" s="528"/>
      <c r="N25" s="528"/>
      <c r="O25" s="528"/>
      <c r="P25" s="528"/>
      <c r="Q25" s="528"/>
      <c r="R25" s="531"/>
      <c r="S25" s="67"/>
      <c r="T25" s="113"/>
      <c r="U25" s="31"/>
      <c r="V25" s="14"/>
    </row>
    <row r="26" spans="3:22" ht="12" customHeight="1" x14ac:dyDescent="0.2">
      <c r="C26" s="13"/>
      <c r="D26" s="19"/>
      <c r="E26" s="567"/>
      <c r="F26" s="539"/>
      <c r="G26" s="540"/>
      <c r="H26" s="541"/>
      <c r="I26" s="69"/>
      <c r="J26" s="14"/>
      <c r="K26" s="529"/>
      <c r="L26" s="529"/>
      <c r="M26" s="529"/>
      <c r="N26" s="529"/>
      <c r="O26" s="529"/>
      <c r="P26" s="529"/>
      <c r="Q26" s="529"/>
      <c r="R26" s="532"/>
      <c r="S26" s="140" t="s">
        <v>121</v>
      </c>
      <c r="T26" s="112">
        <f>SUM(T22:T25)</f>
        <v>261000</v>
      </c>
      <c r="U26" s="31"/>
      <c r="V26" s="14"/>
    </row>
    <row r="27" spans="3:22" ht="12" customHeight="1" x14ac:dyDescent="0.2">
      <c r="C27" s="13"/>
      <c r="D27" s="19">
        <f>D22+1</f>
        <v>4</v>
      </c>
      <c r="E27" s="565" t="s">
        <v>347</v>
      </c>
      <c r="F27" s="533" t="s">
        <v>357</v>
      </c>
      <c r="G27" s="534"/>
      <c r="H27" s="535"/>
      <c r="I27" s="69" t="s">
        <v>353</v>
      </c>
      <c r="J27" s="14"/>
      <c r="K27" s="527">
        <f>256000</f>
        <v>256000</v>
      </c>
      <c r="L27" s="527"/>
      <c r="M27" s="527"/>
      <c r="N27" s="527">
        <f>K27</f>
        <v>256000</v>
      </c>
      <c r="O27" s="527"/>
      <c r="P27" s="527"/>
      <c r="Q27" s="527"/>
      <c r="R27" s="530">
        <f>SUM(N27:Q31)</f>
        <v>256000</v>
      </c>
      <c r="S27" s="83" t="s">
        <v>152</v>
      </c>
      <c r="T27" s="113">
        <v>256000</v>
      </c>
      <c r="U27" s="31"/>
      <c r="V27" s="14"/>
    </row>
    <row r="28" spans="3:22" ht="12" customHeight="1" x14ac:dyDescent="0.2">
      <c r="C28" s="13"/>
      <c r="D28" s="19"/>
      <c r="E28" s="566"/>
      <c r="F28" s="536"/>
      <c r="G28" s="537"/>
      <c r="H28" s="538"/>
      <c r="I28" s="69"/>
      <c r="J28" s="14"/>
      <c r="K28" s="528"/>
      <c r="L28" s="528"/>
      <c r="M28" s="528"/>
      <c r="N28" s="528"/>
      <c r="O28" s="528"/>
      <c r="P28" s="528"/>
      <c r="Q28" s="528"/>
      <c r="R28" s="531"/>
      <c r="S28" s="67"/>
      <c r="T28" s="113"/>
      <c r="U28" s="31"/>
      <c r="V28" s="14"/>
    </row>
    <row r="29" spans="3:22" ht="12" customHeight="1" x14ac:dyDescent="0.2">
      <c r="C29" s="13"/>
      <c r="D29" s="19"/>
      <c r="E29" s="566"/>
      <c r="F29" s="536"/>
      <c r="G29" s="537"/>
      <c r="H29" s="538"/>
      <c r="I29" s="69"/>
      <c r="J29" s="14"/>
      <c r="K29" s="528"/>
      <c r="L29" s="528"/>
      <c r="M29" s="528"/>
      <c r="N29" s="528"/>
      <c r="O29" s="528"/>
      <c r="P29" s="528"/>
      <c r="Q29" s="528"/>
      <c r="R29" s="531"/>
      <c r="S29" s="67"/>
      <c r="T29" s="113"/>
      <c r="U29" s="31"/>
      <c r="V29" s="14"/>
    </row>
    <row r="30" spans="3:22" ht="12" customHeight="1" x14ac:dyDescent="0.2">
      <c r="C30" s="13"/>
      <c r="D30" s="19"/>
      <c r="E30" s="566"/>
      <c r="F30" s="536"/>
      <c r="G30" s="537"/>
      <c r="H30" s="538"/>
      <c r="I30" s="69"/>
      <c r="J30" s="14"/>
      <c r="K30" s="528"/>
      <c r="L30" s="528"/>
      <c r="M30" s="528"/>
      <c r="N30" s="528"/>
      <c r="O30" s="528"/>
      <c r="P30" s="528"/>
      <c r="Q30" s="528"/>
      <c r="R30" s="531"/>
      <c r="S30" s="67"/>
      <c r="T30" s="113"/>
      <c r="U30" s="31"/>
      <c r="V30" s="14"/>
    </row>
    <row r="31" spans="3:22" ht="12" customHeight="1" x14ac:dyDescent="0.2">
      <c r="C31" s="13"/>
      <c r="D31" s="19"/>
      <c r="E31" s="567"/>
      <c r="F31" s="539"/>
      <c r="G31" s="540"/>
      <c r="H31" s="541"/>
      <c r="I31" s="69"/>
      <c r="J31" s="14"/>
      <c r="K31" s="529"/>
      <c r="L31" s="529"/>
      <c r="M31" s="529"/>
      <c r="N31" s="529"/>
      <c r="O31" s="529"/>
      <c r="P31" s="529"/>
      <c r="Q31" s="529"/>
      <c r="R31" s="532"/>
      <c r="S31" s="140" t="s">
        <v>121</v>
      </c>
      <c r="T31" s="112">
        <f>SUM(T27:T30)</f>
        <v>256000</v>
      </c>
      <c r="U31" s="31"/>
      <c r="V31" s="14"/>
    </row>
    <row r="32" spans="3:22" ht="12" customHeight="1" x14ac:dyDescent="0.2">
      <c r="C32" s="13"/>
      <c r="D32" s="19">
        <f>D27+1</f>
        <v>5</v>
      </c>
      <c r="E32" s="565" t="s">
        <v>160</v>
      </c>
      <c r="F32" s="533" t="s">
        <v>358</v>
      </c>
      <c r="G32" s="534"/>
      <c r="H32" s="535"/>
      <c r="I32" s="69" t="s">
        <v>352</v>
      </c>
      <c r="J32" s="14"/>
      <c r="K32" s="527"/>
      <c r="L32" s="527"/>
      <c r="M32" s="527">
        <f>1122000+50000+72000+108000+25000+140000</f>
        <v>1517000</v>
      </c>
      <c r="N32" s="527"/>
      <c r="O32" s="527">
        <f>M32</f>
        <v>1517000</v>
      </c>
      <c r="P32" s="527"/>
      <c r="Q32" s="527"/>
      <c r="R32" s="530">
        <f>SUM(N32:Q36)</f>
        <v>1517000</v>
      </c>
      <c r="S32" s="83" t="s">
        <v>148</v>
      </c>
      <c r="T32" s="113">
        <f>102500+500000+500000+79500</f>
        <v>1182000</v>
      </c>
      <c r="U32" s="31"/>
      <c r="V32" s="14"/>
    </row>
    <row r="33" spans="3:22" ht="12" customHeight="1" x14ac:dyDescent="0.2">
      <c r="C33" s="13"/>
      <c r="D33" s="19"/>
      <c r="E33" s="566"/>
      <c r="F33" s="536"/>
      <c r="G33" s="537"/>
      <c r="H33" s="538"/>
      <c r="I33" s="69"/>
      <c r="J33" s="14"/>
      <c r="K33" s="528"/>
      <c r="L33" s="528"/>
      <c r="M33" s="528"/>
      <c r="N33" s="528"/>
      <c r="O33" s="528"/>
      <c r="P33" s="528"/>
      <c r="Q33" s="528"/>
      <c r="R33" s="531"/>
      <c r="S33" s="67" t="s">
        <v>149</v>
      </c>
      <c r="T33" s="113">
        <v>50000</v>
      </c>
      <c r="U33" s="31"/>
      <c r="V33" s="14"/>
    </row>
    <row r="34" spans="3:22" ht="12" customHeight="1" x14ac:dyDescent="0.2">
      <c r="C34" s="13"/>
      <c r="D34" s="19"/>
      <c r="E34" s="566"/>
      <c r="F34" s="536"/>
      <c r="G34" s="537"/>
      <c r="H34" s="538"/>
      <c r="I34" s="69"/>
      <c r="J34" s="14"/>
      <c r="K34" s="528"/>
      <c r="L34" s="528"/>
      <c r="M34" s="528"/>
      <c r="N34" s="528"/>
      <c r="O34" s="528"/>
      <c r="P34" s="528"/>
      <c r="Q34" s="528"/>
      <c r="R34" s="531"/>
      <c r="S34" s="67" t="s">
        <v>123</v>
      </c>
      <c r="T34" s="113">
        <v>285000</v>
      </c>
      <c r="U34" s="31"/>
      <c r="V34" s="14"/>
    </row>
    <row r="35" spans="3:22" ht="12" customHeight="1" x14ac:dyDescent="0.2">
      <c r="C35" s="13"/>
      <c r="D35" s="19"/>
      <c r="E35" s="566"/>
      <c r="F35" s="536"/>
      <c r="G35" s="537"/>
      <c r="H35" s="538"/>
      <c r="I35" s="69"/>
      <c r="J35" s="14"/>
      <c r="K35" s="528"/>
      <c r="L35" s="528"/>
      <c r="M35" s="528"/>
      <c r="N35" s="528"/>
      <c r="O35" s="528"/>
      <c r="P35" s="528"/>
      <c r="Q35" s="528"/>
      <c r="R35" s="531"/>
      <c r="S35" s="67"/>
      <c r="T35" s="113"/>
      <c r="U35" s="31"/>
      <c r="V35" s="14"/>
    </row>
    <row r="36" spans="3:22" ht="12" customHeight="1" x14ac:dyDescent="0.2">
      <c r="C36" s="13"/>
      <c r="D36" s="19"/>
      <c r="E36" s="567"/>
      <c r="F36" s="539"/>
      <c r="G36" s="540"/>
      <c r="H36" s="541"/>
      <c r="I36" s="69"/>
      <c r="J36" s="14"/>
      <c r="K36" s="529"/>
      <c r="L36" s="529"/>
      <c r="M36" s="529"/>
      <c r="N36" s="529"/>
      <c r="O36" s="529"/>
      <c r="P36" s="529"/>
      <c r="Q36" s="529"/>
      <c r="R36" s="532"/>
      <c r="S36" s="140" t="s">
        <v>121</v>
      </c>
      <c r="T36" s="112">
        <f>SUM(T32:T35)</f>
        <v>1517000</v>
      </c>
      <c r="U36" s="31"/>
      <c r="V36" s="14"/>
    </row>
    <row r="37" spans="3:22" x14ac:dyDescent="0.2">
      <c r="C37" s="13"/>
      <c r="D37" s="19">
        <f>D32+1</f>
        <v>6</v>
      </c>
      <c r="E37" s="565" t="s">
        <v>166</v>
      </c>
      <c r="F37" s="542" t="s">
        <v>359</v>
      </c>
      <c r="G37" s="534"/>
      <c r="H37" s="535"/>
      <c r="I37" s="69" t="s">
        <v>351</v>
      </c>
      <c r="J37" s="14"/>
      <c r="K37" s="527"/>
      <c r="L37" s="527">
        <f>375000+10000+400000+77000+15000</f>
        <v>877000</v>
      </c>
      <c r="M37" s="527"/>
      <c r="N37" s="527"/>
      <c r="O37" s="527">
        <f>L37</f>
        <v>877000</v>
      </c>
      <c r="P37" s="527"/>
      <c r="Q37" s="527"/>
      <c r="R37" s="530">
        <f>SUM(N37:Q41)</f>
        <v>877000</v>
      </c>
      <c r="S37" s="83" t="s">
        <v>152</v>
      </c>
      <c r="T37" s="113">
        <f>75000+200000+400000</f>
        <v>675000</v>
      </c>
      <c r="U37" s="31"/>
      <c r="V37" s="14"/>
    </row>
    <row r="38" spans="3:22" x14ac:dyDescent="0.2">
      <c r="C38" s="13"/>
      <c r="D38" s="19"/>
      <c r="E38" s="566"/>
      <c r="F38" s="536"/>
      <c r="G38" s="537"/>
      <c r="H38" s="538"/>
      <c r="I38" s="69"/>
      <c r="J38" s="14"/>
      <c r="K38" s="528"/>
      <c r="L38" s="528"/>
      <c r="M38" s="528"/>
      <c r="N38" s="528"/>
      <c r="O38" s="528"/>
      <c r="P38" s="528"/>
      <c r="Q38" s="528"/>
      <c r="R38" s="531"/>
      <c r="S38" s="67" t="s">
        <v>123</v>
      </c>
      <c r="T38" s="113">
        <v>202000</v>
      </c>
      <c r="U38" s="31"/>
      <c r="V38" s="14"/>
    </row>
    <row r="39" spans="3:22" x14ac:dyDescent="0.2">
      <c r="C39" s="13"/>
      <c r="D39" s="19"/>
      <c r="E39" s="566"/>
      <c r="F39" s="536"/>
      <c r="G39" s="537"/>
      <c r="H39" s="538"/>
      <c r="I39" s="69"/>
      <c r="J39" s="14"/>
      <c r="K39" s="528"/>
      <c r="L39" s="528"/>
      <c r="M39" s="528"/>
      <c r="N39" s="528"/>
      <c r="O39" s="528"/>
      <c r="P39" s="528"/>
      <c r="Q39" s="528"/>
      <c r="R39" s="531"/>
      <c r="S39" s="67"/>
      <c r="T39" s="113"/>
      <c r="U39" s="31"/>
      <c r="V39" s="14"/>
    </row>
    <row r="40" spans="3:22" x14ac:dyDescent="0.2">
      <c r="C40" s="13"/>
      <c r="D40" s="19"/>
      <c r="E40" s="566"/>
      <c r="F40" s="536"/>
      <c r="G40" s="537"/>
      <c r="H40" s="538"/>
      <c r="I40" s="69"/>
      <c r="J40" s="14"/>
      <c r="K40" s="528"/>
      <c r="L40" s="528"/>
      <c r="M40" s="528"/>
      <c r="N40" s="528"/>
      <c r="O40" s="528"/>
      <c r="P40" s="528"/>
      <c r="Q40" s="528"/>
      <c r="R40" s="531"/>
      <c r="S40" s="67"/>
      <c r="T40" s="113"/>
      <c r="U40" s="31"/>
      <c r="V40" s="14"/>
    </row>
    <row r="41" spans="3:22" x14ac:dyDescent="0.2">
      <c r="C41" s="13"/>
      <c r="D41" s="19"/>
      <c r="E41" s="567"/>
      <c r="F41" s="539"/>
      <c r="G41" s="540"/>
      <c r="H41" s="541"/>
      <c r="I41" s="69"/>
      <c r="J41" s="14"/>
      <c r="K41" s="529"/>
      <c r="L41" s="529"/>
      <c r="M41" s="529"/>
      <c r="N41" s="529"/>
      <c r="O41" s="529"/>
      <c r="P41" s="529"/>
      <c r="Q41" s="529"/>
      <c r="R41" s="532"/>
      <c r="S41" s="140" t="s">
        <v>121</v>
      </c>
      <c r="T41" s="112">
        <f>SUM(T37:T40)</f>
        <v>877000</v>
      </c>
      <c r="U41" s="31"/>
      <c r="V41" s="14"/>
    </row>
    <row r="42" spans="3:22" x14ac:dyDescent="0.2">
      <c r="C42" s="13"/>
      <c r="D42" s="19">
        <f>D37+1</f>
        <v>7</v>
      </c>
      <c r="E42" s="565" t="s">
        <v>458</v>
      </c>
      <c r="F42" s="542"/>
      <c r="G42" s="534"/>
      <c r="H42" s="535"/>
      <c r="I42" s="69"/>
      <c r="J42" s="14"/>
      <c r="K42" s="527"/>
      <c r="L42" s="527">
        <v>52000</v>
      </c>
      <c r="M42" s="527"/>
      <c r="N42" s="527"/>
      <c r="O42" s="527">
        <f>L42</f>
        <v>52000</v>
      </c>
      <c r="P42" s="527"/>
      <c r="Q42" s="527"/>
      <c r="R42" s="530">
        <f>SUM(N42:Q46)</f>
        <v>52000</v>
      </c>
      <c r="S42" s="83" t="s">
        <v>123</v>
      </c>
      <c r="T42" s="113">
        <v>52000</v>
      </c>
      <c r="U42" s="31"/>
      <c r="V42" s="14"/>
    </row>
    <row r="43" spans="3:22" x14ac:dyDescent="0.2">
      <c r="C43" s="13"/>
      <c r="D43" s="19"/>
      <c r="E43" s="566"/>
      <c r="F43" s="536"/>
      <c r="G43" s="537"/>
      <c r="H43" s="538"/>
      <c r="I43" s="69"/>
      <c r="J43" s="14"/>
      <c r="K43" s="528"/>
      <c r="L43" s="528"/>
      <c r="M43" s="528"/>
      <c r="N43" s="528"/>
      <c r="O43" s="528"/>
      <c r="P43" s="528"/>
      <c r="Q43" s="528"/>
      <c r="R43" s="531"/>
      <c r="S43" s="67"/>
      <c r="T43" s="113"/>
      <c r="U43" s="31"/>
      <c r="V43" s="14"/>
    </row>
    <row r="44" spans="3:22" x14ac:dyDescent="0.2">
      <c r="C44" s="13"/>
      <c r="D44" s="19"/>
      <c r="E44" s="566"/>
      <c r="F44" s="536"/>
      <c r="G44" s="537"/>
      <c r="H44" s="538"/>
      <c r="I44" s="69"/>
      <c r="J44" s="14"/>
      <c r="K44" s="528"/>
      <c r="L44" s="528"/>
      <c r="M44" s="528"/>
      <c r="N44" s="528"/>
      <c r="O44" s="528"/>
      <c r="P44" s="528"/>
      <c r="Q44" s="528"/>
      <c r="R44" s="531"/>
      <c r="S44" s="67"/>
      <c r="T44" s="113"/>
      <c r="U44" s="31"/>
      <c r="V44" s="14"/>
    </row>
    <row r="45" spans="3:22" x14ac:dyDescent="0.2">
      <c r="C45" s="13"/>
      <c r="D45" s="19"/>
      <c r="E45" s="566"/>
      <c r="F45" s="536"/>
      <c r="G45" s="537"/>
      <c r="H45" s="538"/>
      <c r="I45" s="69"/>
      <c r="J45" s="14"/>
      <c r="K45" s="528"/>
      <c r="L45" s="528"/>
      <c r="M45" s="528"/>
      <c r="N45" s="528"/>
      <c r="O45" s="528"/>
      <c r="P45" s="528"/>
      <c r="Q45" s="528"/>
      <c r="R45" s="531"/>
      <c r="S45" s="67"/>
      <c r="T45" s="113"/>
      <c r="U45" s="31"/>
      <c r="V45" s="14"/>
    </row>
    <row r="46" spans="3:22" x14ac:dyDescent="0.2">
      <c r="C46" s="13"/>
      <c r="D46" s="19"/>
      <c r="E46" s="567"/>
      <c r="F46" s="539"/>
      <c r="G46" s="540"/>
      <c r="H46" s="541"/>
      <c r="I46" s="69"/>
      <c r="J46" s="14"/>
      <c r="K46" s="529"/>
      <c r="L46" s="529"/>
      <c r="M46" s="529"/>
      <c r="N46" s="529"/>
      <c r="O46" s="529"/>
      <c r="P46" s="529"/>
      <c r="Q46" s="529"/>
      <c r="R46" s="532"/>
      <c r="S46" s="140" t="s">
        <v>121</v>
      </c>
      <c r="T46" s="112">
        <f>SUM(T42:T45)</f>
        <v>52000</v>
      </c>
      <c r="U46" s="31"/>
      <c r="V46" s="14"/>
    </row>
    <row r="47" spans="3:22" x14ac:dyDescent="0.2">
      <c r="C47" s="13"/>
      <c r="D47" s="19">
        <f>D42+1</f>
        <v>8</v>
      </c>
      <c r="E47" s="565" t="s">
        <v>122</v>
      </c>
      <c r="F47" s="533"/>
      <c r="G47" s="534"/>
      <c r="H47" s="535"/>
      <c r="I47" s="69"/>
      <c r="J47" s="14"/>
      <c r="K47" s="527">
        <v>260000</v>
      </c>
      <c r="L47" s="527">
        <f>55000+31000</f>
        <v>86000</v>
      </c>
      <c r="M47" s="527"/>
      <c r="N47" s="527">
        <f>K47</f>
        <v>260000</v>
      </c>
      <c r="O47" s="527">
        <f>L47</f>
        <v>86000</v>
      </c>
      <c r="P47" s="527"/>
      <c r="Q47" s="527"/>
      <c r="R47" s="530">
        <f>SUM(N47:Q51)</f>
        <v>346000</v>
      </c>
      <c r="S47" s="83" t="s">
        <v>148</v>
      </c>
      <c r="T47" s="113">
        <f>200000</f>
        <v>200000</v>
      </c>
      <c r="U47" s="31"/>
      <c r="V47" s="14"/>
    </row>
    <row r="48" spans="3:22" x14ac:dyDescent="0.2">
      <c r="C48" s="13"/>
      <c r="D48" s="19"/>
      <c r="E48" s="566"/>
      <c r="F48" s="536"/>
      <c r="G48" s="537"/>
      <c r="H48" s="538"/>
      <c r="I48" s="69"/>
      <c r="J48" s="14"/>
      <c r="K48" s="528"/>
      <c r="L48" s="528"/>
      <c r="M48" s="528"/>
      <c r="N48" s="528"/>
      <c r="O48" s="528"/>
      <c r="P48" s="528"/>
      <c r="Q48" s="528"/>
      <c r="R48" s="531"/>
      <c r="S48" s="67"/>
      <c r="T48" s="113"/>
      <c r="U48" s="31"/>
      <c r="V48" s="14"/>
    </row>
    <row r="49" spans="2:22" x14ac:dyDescent="0.2">
      <c r="C49" s="13"/>
      <c r="D49" s="19"/>
      <c r="E49" s="566"/>
      <c r="F49" s="536"/>
      <c r="G49" s="537"/>
      <c r="H49" s="538"/>
      <c r="I49" s="69"/>
      <c r="J49" s="14"/>
      <c r="K49" s="528"/>
      <c r="L49" s="528"/>
      <c r="M49" s="528"/>
      <c r="N49" s="528"/>
      <c r="O49" s="528"/>
      <c r="P49" s="528"/>
      <c r="Q49" s="528"/>
      <c r="R49" s="531"/>
      <c r="S49" s="67"/>
      <c r="T49" s="113"/>
      <c r="U49" s="31"/>
      <c r="V49" s="14"/>
    </row>
    <row r="50" spans="2:22" x14ac:dyDescent="0.2">
      <c r="C50" s="13"/>
      <c r="D50" s="19"/>
      <c r="E50" s="566"/>
      <c r="F50" s="536"/>
      <c r="G50" s="537"/>
      <c r="H50" s="538"/>
      <c r="I50" s="69"/>
      <c r="J50" s="14"/>
      <c r="K50" s="528"/>
      <c r="L50" s="528"/>
      <c r="M50" s="528"/>
      <c r="N50" s="528"/>
      <c r="O50" s="528"/>
      <c r="P50" s="528"/>
      <c r="Q50" s="528"/>
      <c r="R50" s="531"/>
      <c r="S50" s="67"/>
      <c r="T50" s="113"/>
      <c r="U50" s="31"/>
      <c r="V50" s="14"/>
    </row>
    <row r="51" spans="2:22" x14ac:dyDescent="0.2">
      <c r="C51" s="13"/>
      <c r="D51" s="19"/>
      <c r="E51" s="567"/>
      <c r="F51" s="539"/>
      <c r="G51" s="540"/>
      <c r="H51" s="541"/>
      <c r="I51" s="69"/>
      <c r="J51" s="14"/>
      <c r="K51" s="529"/>
      <c r="L51" s="529"/>
      <c r="M51" s="529"/>
      <c r="N51" s="529"/>
      <c r="O51" s="529"/>
      <c r="P51" s="529"/>
      <c r="Q51" s="529"/>
      <c r="R51" s="532"/>
      <c r="S51" s="140" t="s">
        <v>121</v>
      </c>
      <c r="T51" s="112">
        <f>SUM(T47:T50)</f>
        <v>200000</v>
      </c>
      <c r="U51" s="31"/>
      <c r="V51" s="14"/>
    </row>
    <row r="52" spans="2:22" x14ac:dyDescent="0.2">
      <c r="C52" s="13"/>
      <c r="D52" s="14"/>
      <c r="E52" s="86"/>
      <c r="F52" s="56"/>
      <c r="G52" s="56"/>
      <c r="H52" s="14"/>
      <c r="I52" s="14"/>
      <c r="J52" s="14"/>
      <c r="K52" s="14"/>
      <c r="L52" s="14"/>
      <c r="M52" s="14"/>
      <c r="N52" s="14"/>
      <c r="O52" s="14"/>
      <c r="P52" s="14"/>
      <c r="Q52" s="14"/>
      <c r="R52" s="278">
        <f>SUM(R12:R51)/R83</f>
        <v>1</v>
      </c>
      <c r="S52" s="14"/>
      <c r="T52" s="443" t="s">
        <v>398</v>
      </c>
      <c r="U52" s="31"/>
      <c r="V52" s="14"/>
    </row>
    <row r="53" spans="2:22" x14ac:dyDescent="0.2">
      <c r="C53" s="13"/>
      <c r="D53" s="14"/>
      <c r="E53" s="86"/>
      <c r="F53" s="56"/>
      <c r="G53" s="56"/>
      <c r="H53" s="14"/>
      <c r="I53" s="14"/>
      <c r="J53" s="14"/>
      <c r="K53" s="14"/>
      <c r="L53" s="14"/>
      <c r="M53" s="14"/>
      <c r="N53" s="14"/>
      <c r="O53" s="14"/>
      <c r="P53" s="14"/>
      <c r="Q53" s="14"/>
      <c r="R53" s="14"/>
      <c r="S53" s="14"/>
      <c r="T53" s="14"/>
      <c r="U53" s="31"/>
      <c r="V53" s="14"/>
    </row>
    <row r="54" spans="2:22" x14ac:dyDescent="0.2">
      <c r="B54" s="14"/>
      <c r="C54" s="13"/>
      <c r="D54" s="14"/>
      <c r="E54" s="86"/>
      <c r="F54" s="14"/>
      <c r="G54" s="14"/>
      <c r="H54" s="14"/>
      <c r="I54" s="14"/>
      <c r="J54" s="14"/>
      <c r="K54" s="14"/>
      <c r="L54" s="14"/>
      <c r="M54" s="14"/>
      <c r="N54" s="14"/>
      <c r="O54" s="14"/>
      <c r="P54" s="14"/>
      <c r="Q54" s="14"/>
      <c r="R54" s="14"/>
      <c r="S54" s="14"/>
      <c r="T54" s="14"/>
      <c r="U54" s="31"/>
      <c r="V54" s="14"/>
    </row>
    <row r="55" spans="2:22" x14ac:dyDescent="0.2">
      <c r="B55" s="14"/>
      <c r="C55" s="13"/>
      <c r="D55" s="14"/>
      <c r="E55" s="117"/>
      <c r="F55" s="121"/>
      <c r="G55" s="121"/>
      <c r="H55" s="522" t="s">
        <v>185</v>
      </c>
      <c r="I55" s="523"/>
      <c r="J55" s="14"/>
      <c r="K55" s="14"/>
      <c r="L55" s="14"/>
      <c r="M55" s="14"/>
      <c r="N55" s="524" t="s">
        <v>141</v>
      </c>
      <c r="O55" s="525"/>
      <c r="P55" s="525"/>
      <c r="Q55" s="525"/>
      <c r="R55" s="526"/>
      <c r="S55" s="118"/>
      <c r="T55" s="119"/>
      <c r="U55" s="124"/>
      <c r="V55" s="30"/>
    </row>
    <row r="56" spans="2:22" ht="25.5" x14ac:dyDescent="0.2">
      <c r="B56" s="14"/>
      <c r="C56" s="13"/>
      <c r="D56" s="14"/>
      <c r="E56" s="123"/>
      <c r="F56" s="14"/>
      <c r="G56" s="14"/>
      <c r="H56" s="62" t="s">
        <v>183</v>
      </c>
      <c r="I56" s="62" t="s">
        <v>184</v>
      </c>
      <c r="J56" s="14"/>
      <c r="K56" s="14"/>
      <c r="L56" s="14"/>
      <c r="M56" s="14"/>
      <c r="N56" s="62" t="s">
        <v>143</v>
      </c>
      <c r="O56" s="62" t="s">
        <v>144</v>
      </c>
      <c r="P56" s="62" t="s">
        <v>145</v>
      </c>
      <c r="Q56" s="62" t="s">
        <v>146</v>
      </c>
      <c r="R56" s="62" t="s">
        <v>121</v>
      </c>
      <c r="S56" s="62" t="s">
        <v>181</v>
      </c>
      <c r="T56" s="62" t="s">
        <v>182</v>
      </c>
      <c r="U56" s="31"/>
      <c r="V56" s="14"/>
    </row>
    <row r="57" spans="2:22" x14ac:dyDescent="0.2">
      <c r="B57" s="14"/>
      <c r="C57" s="13"/>
      <c r="D57" s="14"/>
      <c r="E57" s="123"/>
      <c r="F57" s="14"/>
      <c r="G57" s="14"/>
      <c r="H57" s="139" t="s">
        <v>205</v>
      </c>
      <c r="I57" s="139" t="s">
        <v>204</v>
      </c>
      <c r="J57" s="14"/>
      <c r="K57" s="14"/>
      <c r="L57" s="14"/>
      <c r="M57" s="14"/>
      <c r="N57" s="139" t="s">
        <v>205</v>
      </c>
      <c r="O57" s="139" t="s">
        <v>205</v>
      </c>
      <c r="P57" s="139" t="s">
        <v>205</v>
      </c>
      <c r="Q57" s="139" t="s">
        <v>205</v>
      </c>
      <c r="R57" s="139" t="s">
        <v>205</v>
      </c>
      <c r="S57" s="139" t="s">
        <v>205</v>
      </c>
      <c r="T57" s="139" t="s">
        <v>204</v>
      </c>
      <c r="U57" s="31"/>
      <c r="V57" s="14"/>
    </row>
    <row r="58" spans="2:22" ht="6.75" customHeight="1" x14ac:dyDescent="0.2">
      <c r="B58" s="14"/>
      <c r="C58" s="13"/>
      <c r="D58" s="14"/>
      <c r="E58" s="123"/>
      <c r="F58" s="14"/>
      <c r="G58" s="14"/>
      <c r="H58" s="139"/>
      <c r="I58" s="139"/>
      <c r="J58" s="14"/>
      <c r="K58" s="14"/>
      <c r="L58" s="14"/>
      <c r="M58" s="14"/>
      <c r="N58" s="139"/>
      <c r="O58" s="139"/>
      <c r="P58" s="139"/>
      <c r="Q58" s="139"/>
      <c r="R58" s="139"/>
      <c r="S58" s="139"/>
      <c r="T58" s="195"/>
      <c r="U58" s="31"/>
      <c r="V58" s="14"/>
    </row>
    <row r="59" spans="2:22" ht="12.75" customHeight="1" x14ac:dyDescent="0.2">
      <c r="B59" s="14"/>
      <c r="C59" s="13"/>
      <c r="D59" s="14"/>
      <c r="E59" s="123" t="s">
        <v>157</v>
      </c>
      <c r="F59" s="14"/>
      <c r="G59" s="14"/>
      <c r="H59" s="139"/>
      <c r="I59" s="139"/>
      <c r="J59" s="14"/>
      <c r="K59" s="14"/>
      <c r="L59" s="14"/>
      <c r="M59" s="14"/>
      <c r="N59" s="139"/>
      <c r="O59" s="139"/>
      <c r="P59" s="139"/>
      <c r="Q59" s="139"/>
      <c r="R59" s="139"/>
      <c r="S59" s="139"/>
      <c r="T59" s="139"/>
      <c r="U59" s="31"/>
      <c r="V59" s="14"/>
    </row>
    <row r="60" spans="2:22" ht="12" customHeight="1" x14ac:dyDescent="0.2">
      <c r="B60" s="14"/>
      <c r="C60" s="13"/>
      <c r="D60" s="19"/>
      <c r="E60" s="133" t="s">
        <v>158</v>
      </c>
      <c r="F60" s="134"/>
      <c r="G60" s="134"/>
      <c r="H60" s="131">
        <v>2983200</v>
      </c>
      <c r="I60" s="437">
        <v>0</v>
      </c>
      <c r="J60" s="14"/>
      <c r="K60" s="14"/>
      <c r="L60" s="14"/>
      <c r="M60" s="14"/>
      <c r="N60" s="131">
        <v>0</v>
      </c>
      <c r="O60" s="131"/>
      <c r="P60" s="131"/>
      <c r="Q60" s="131"/>
      <c r="R60" s="132">
        <f>SUM(N60:Q60)</f>
        <v>0</v>
      </c>
      <c r="S60" s="131"/>
      <c r="T60" s="189" t="str">
        <f t="shared" ref="T60:T65" si="0">IFERROR(O60/S60,"")</f>
        <v/>
      </c>
      <c r="U60" s="31"/>
      <c r="V60" s="14"/>
    </row>
    <row r="61" spans="2:22" ht="12" customHeight="1" x14ac:dyDescent="0.2">
      <c r="B61" s="14"/>
      <c r="C61" s="13"/>
      <c r="D61" s="19"/>
      <c r="E61" s="133" t="s">
        <v>159</v>
      </c>
      <c r="F61" s="134"/>
      <c r="G61" s="134"/>
      <c r="H61" s="131">
        <v>5549822.3899999987</v>
      </c>
      <c r="I61" s="437">
        <v>0</v>
      </c>
      <c r="J61" s="14"/>
      <c r="K61" s="14"/>
      <c r="L61" s="14"/>
      <c r="M61" s="14"/>
      <c r="N61" s="131">
        <f>N27</f>
        <v>256000</v>
      </c>
      <c r="O61" s="131"/>
      <c r="P61" s="131"/>
      <c r="Q61" s="131"/>
      <c r="R61" s="132">
        <f t="shared" ref="R61:R82" si="1">SUM(N61:Q61)</f>
        <v>256000</v>
      </c>
      <c r="S61" s="131">
        <v>242000</v>
      </c>
      <c r="T61" s="189">
        <f t="shared" si="0"/>
        <v>0</v>
      </c>
      <c r="U61" s="31"/>
      <c r="V61" s="14"/>
    </row>
    <row r="62" spans="2:22" ht="12" customHeight="1" x14ac:dyDescent="0.2">
      <c r="B62" s="14"/>
      <c r="C62" s="13"/>
      <c r="D62" s="19"/>
      <c r="E62" s="133" t="s">
        <v>160</v>
      </c>
      <c r="F62" s="134"/>
      <c r="G62" s="134"/>
      <c r="H62" s="131">
        <v>48811824.460000023</v>
      </c>
      <c r="I62" s="437">
        <v>0</v>
      </c>
      <c r="J62" s="14"/>
      <c r="K62" s="14"/>
      <c r="L62" s="14"/>
      <c r="M62" s="14"/>
      <c r="N62" s="131"/>
      <c r="O62" s="131">
        <f>O32</f>
        <v>1517000</v>
      </c>
      <c r="P62" s="131"/>
      <c r="Q62" s="131"/>
      <c r="R62" s="132">
        <f t="shared" si="1"/>
        <v>1517000</v>
      </c>
      <c r="S62" s="131">
        <v>1215500</v>
      </c>
      <c r="T62" s="189">
        <f t="shared" si="0"/>
        <v>1.2480460715754833</v>
      </c>
      <c r="U62" s="31"/>
      <c r="V62" s="14"/>
    </row>
    <row r="63" spans="2:22" ht="12" customHeight="1" x14ac:dyDescent="0.2">
      <c r="B63" s="14"/>
      <c r="C63" s="13"/>
      <c r="D63" s="19"/>
      <c r="E63" s="133" t="s">
        <v>161</v>
      </c>
      <c r="F63" s="134"/>
      <c r="G63" s="134"/>
      <c r="H63" s="131"/>
      <c r="I63" s="437"/>
      <c r="J63" s="14"/>
      <c r="K63" s="14"/>
      <c r="L63" s="14"/>
      <c r="M63" s="14"/>
      <c r="N63" s="131"/>
      <c r="O63" s="131"/>
      <c r="P63" s="131"/>
      <c r="Q63" s="131"/>
      <c r="R63" s="132">
        <f t="shared" si="1"/>
        <v>0</v>
      </c>
      <c r="S63" s="131"/>
      <c r="T63" s="189" t="str">
        <f t="shared" si="0"/>
        <v/>
      </c>
      <c r="U63" s="31"/>
      <c r="V63" s="14"/>
    </row>
    <row r="64" spans="2:22" ht="12" customHeight="1" x14ac:dyDescent="0.2">
      <c r="B64" s="14"/>
      <c r="C64" s="13"/>
      <c r="D64" s="19"/>
      <c r="E64" s="133" t="s">
        <v>162</v>
      </c>
      <c r="F64" s="134"/>
      <c r="G64" s="134"/>
      <c r="H64" s="131"/>
      <c r="I64" s="437"/>
      <c r="J64" s="14"/>
      <c r="K64" s="14"/>
      <c r="L64" s="14"/>
      <c r="M64" s="14"/>
      <c r="N64" s="131"/>
      <c r="O64" s="131"/>
      <c r="P64" s="131"/>
      <c r="Q64" s="131"/>
      <c r="R64" s="132">
        <f t="shared" si="1"/>
        <v>0</v>
      </c>
      <c r="S64" s="131"/>
      <c r="T64" s="189" t="str">
        <f t="shared" si="0"/>
        <v/>
      </c>
      <c r="U64" s="31"/>
      <c r="V64" s="14"/>
    </row>
    <row r="65" spans="2:22" x14ac:dyDescent="0.2">
      <c r="B65" s="14"/>
      <c r="C65" s="13"/>
      <c r="D65" s="14"/>
      <c r="E65" s="133" t="s">
        <v>163</v>
      </c>
      <c r="F65" s="134"/>
      <c r="G65" s="134"/>
      <c r="H65" s="131"/>
      <c r="I65" s="437"/>
      <c r="J65" s="14"/>
      <c r="K65" s="14"/>
      <c r="L65" s="14"/>
      <c r="M65" s="14"/>
      <c r="N65" s="131"/>
      <c r="O65" s="131"/>
      <c r="P65" s="131"/>
      <c r="Q65" s="131"/>
      <c r="R65" s="132">
        <f t="shared" si="1"/>
        <v>0</v>
      </c>
      <c r="S65" s="131"/>
      <c r="T65" s="189" t="str">
        <f t="shared" si="0"/>
        <v/>
      </c>
      <c r="U65" s="31"/>
      <c r="V65" s="14"/>
    </row>
    <row r="66" spans="2:22" ht="12.6" customHeight="1" x14ac:dyDescent="0.2">
      <c r="B66" s="14"/>
      <c r="C66" s="13"/>
      <c r="D66" s="14"/>
      <c r="E66" s="135" t="s">
        <v>164</v>
      </c>
      <c r="F66" s="134"/>
      <c r="G66" s="134"/>
      <c r="H66" s="134"/>
      <c r="I66" s="438"/>
      <c r="J66" s="14"/>
      <c r="K66" s="14"/>
      <c r="L66" s="14"/>
      <c r="M66" s="14"/>
      <c r="N66" s="134"/>
      <c r="O66" s="134"/>
      <c r="P66" s="134"/>
      <c r="Q66" s="134"/>
      <c r="R66" s="134"/>
      <c r="S66" s="134"/>
      <c r="T66" s="190"/>
      <c r="U66" s="124"/>
      <c r="V66" s="30"/>
    </row>
    <row r="67" spans="2:22" x14ac:dyDescent="0.2">
      <c r="B67" s="14"/>
      <c r="C67" s="13"/>
      <c r="D67" s="19"/>
      <c r="E67" s="133" t="s">
        <v>165</v>
      </c>
      <c r="F67" s="134"/>
      <c r="G67" s="134"/>
      <c r="H67" s="131"/>
      <c r="I67" s="437"/>
      <c r="J67" s="14"/>
      <c r="K67" s="14"/>
      <c r="L67" s="14"/>
      <c r="M67" s="14"/>
      <c r="N67" s="131"/>
      <c r="O67" s="131"/>
      <c r="P67" s="131"/>
      <c r="Q67" s="131"/>
      <c r="R67" s="132">
        <f t="shared" si="1"/>
        <v>0</v>
      </c>
      <c r="S67" s="131"/>
      <c r="T67" s="189" t="str">
        <f t="shared" ref="T67:T82" si="2">IFERROR(O67/S67,"")</f>
        <v/>
      </c>
      <c r="U67" s="31"/>
      <c r="V67" s="14"/>
    </row>
    <row r="68" spans="2:22" x14ac:dyDescent="0.2">
      <c r="B68" s="14"/>
      <c r="C68" s="13"/>
      <c r="D68" s="19"/>
      <c r="E68" s="133" t="s">
        <v>166</v>
      </c>
      <c r="F68" s="134"/>
      <c r="G68" s="134"/>
      <c r="H68" s="131">
        <v>5725555.4699999997</v>
      </c>
      <c r="I68" s="437">
        <v>0</v>
      </c>
      <c r="J68" s="14"/>
      <c r="K68" s="14"/>
      <c r="L68" s="14"/>
      <c r="M68" s="14"/>
      <c r="N68" s="131"/>
      <c r="O68" s="131">
        <f>O37</f>
        <v>877000</v>
      </c>
      <c r="P68" s="131"/>
      <c r="Q68" s="131"/>
      <c r="R68" s="132">
        <f t="shared" si="1"/>
        <v>877000</v>
      </c>
      <c r="S68" s="131">
        <v>569800</v>
      </c>
      <c r="T68" s="189">
        <f t="shared" si="2"/>
        <v>1.539136539136539</v>
      </c>
      <c r="U68" s="31"/>
      <c r="V68" s="14"/>
    </row>
    <row r="69" spans="2:22" x14ac:dyDescent="0.2">
      <c r="B69" s="14"/>
      <c r="C69" s="13"/>
      <c r="D69" s="19"/>
      <c r="E69" s="133" t="s">
        <v>167</v>
      </c>
      <c r="F69" s="134"/>
      <c r="G69" s="134"/>
      <c r="H69" s="131">
        <v>272196.81</v>
      </c>
      <c r="I69" s="437">
        <v>0</v>
      </c>
      <c r="J69" s="14"/>
      <c r="K69" s="14"/>
      <c r="L69" s="14"/>
      <c r="M69" s="14"/>
      <c r="N69" s="131"/>
      <c r="O69" s="131"/>
      <c r="P69" s="131"/>
      <c r="Q69" s="131"/>
      <c r="R69" s="132">
        <f t="shared" si="1"/>
        <v>0</v>
      </c>
      <c r="S69" s="131">
        <v>11000</v>
      </c>
      <c r="T69" s="189">
        <f t="shared" si="2"/>
        <v>0</v>
      </c>
      <c r="U69" s="31"/>
      <c r="V69" s="14"/>
    </row>
    <row r="70" spans="2:22" x14ac:dyDescent="0.2">
      <c r="B70" s="14"/>
      <c r="C70" s="13"/>
      <c r="D70" s="19"/>
      <c r="E70" s="133" t="s">
        <v>168</v>
      </c>
      <c r="F70" s="134"/>
      <c r="G70" s="134"/>
      <c r="H70" s="131">
        <v>1171427.49</v>
      </c>
      <c r="I70" s="437">
        <v>0</v>
      </c>
      <c r="J70" s="14"/>
      <c r="K70" s="14"/>
      <c r="L70" s="14"/>
      <c r="M70" s="14"/>
      <c r="N70" s="131"/>
      <c r="O70" s="131"/>
      <c r="P70" s="131"/>
      <c r="Q70" s="131"/>
      <c r="R70" s="132">
        <f t="shared" si="1"/>
        <v>0</v>
      </c>
      <c r="S70" s="131">
        <v>125400</v>
      </c>
      <c r="T70" s="189">
        <f t="shared" si="2"/>
        <v>0</v>
      </c>
      <c r="U70" s="31"/>
      <c r="V70" s="14"/>
    </row>
    <row r="71" spans="2:22" x14ac:dyDescent="0.2">
      <c r="B71" s="14"/>
      <c r="C71" s="13"/>
      <c r="D71" s="19"/>
      <c r="E71" s="133" t="s">
        <v>169</v>
      </c>
      <c r="F71" s="134"/>
      <c r="G71" s="134"/>
      <c r="H71" s="131">
        <v>284047</v>
      </c>
      <c r="I71" s="437">
        <v>0</v>
      </c>
      <c r="J71" s="14"/>
      <c r="K71" s="14"/>
      <c r="L71" s="14"/>
      <c r="M71" s="14"/>
      <c r="N71" s="131"/>
      <c r="O71" s="131"/>
      <c r="P71" s="131"/>
      <c r="Q71" s="131"/>
      <c r="R71" s="132">
        <f t="shared" si="1"/>
        <v>0</v>
      </c>
      <c r="S71" s="131">
        <v>31900</v>
      </c>
      <c r="T71" s="189">
        <f t="shared" si="2"/>
        <v>0</v>
      </c>
      <c r="U71" s="31"/>
      <c r="V71" s="14"/>
    </row>
    <row r="72" spans="2:22" x14ac:dyDescent="0.2">
      <c r="B72" s="14"/>
      <c r="C72" s="13"/>
      <c r="D72" s="19"/>
      <c r="E72" s="135" t="s">
        <v>170</v>
      </c>
      <c r="F72" s="134"/>
      <c r="G72" s="134"/>
      <c r="H72" s="134"/>
      <c r="I72" s="438"/>
      <c r="J72" s="14"/>
      <c r="K72" s="14"/>
      <c r="L72" s="14"/>
      <c r="M72" s="14"/>
      <c r="N72" s="134"/>
      <c r="O72" s="134"/>
      <c r="P72" s="134"/>
      <c r="Q72" s="134"/>
      <c r="R72" s="134"/>
      <c r="S72" s="134"/>
      <c r="T72" s="190"/>
      <c r="U72" s="31"/>
      <c r="V72" s="14"/>
    </row>
    <row r="73" spans="2:22" x14ac:dyDescent="0.2">
      <c r="B73" s="14"/>
      <c r="C73" s="13"/>
      <c r="D73" s="19"/>
      <c r="E73" s="133" t="s">
        <v>171</v>
      </c>
      <c r="F73" s="134"/>
      <c r="G73" s="134"/>
      <c r="H73" s="131">
        <v>286195094.89999998</v>
      </c>
      <c r="I73" s="437">
        <v>4.4000000000000003E-3</v>
      </c>
      <c r="J73" s="14"/>
      <c r="K73" s="14"/>
      <c r="L73" s="14"/>
      <c r="M73" s="14"/>
      <c r="N73" s="131"/>
      <c r="O73" s="131">
        <f>O12+O17-18000</f>
        <v>4948714</v>
      </c>
      <c r="P73" s="131"/>
      <c r="Q73" s="131"/>
      <c r="R73" s="132">
        <f t="shared" si="1"/>
        <v>4948714</v>
      </c>
      <c r="S73" s="131">
        <f>4656300+71500+1445400</f>
        <v>6173200</v>
      </c>
      <c r="T73" s="189">
        <f t="shared" si="2"/>
        <v>0.80164485194064672</v>
      </c>
      <c r="U73" s="31"/>
      <c r="V73" s="14"/>
    </row>
    <row r="74" spans="2:22" x14ac:dyDescent="0.2">
      <c r="B74" s="14"/>
      <c r="C74" s="13"/>
      <c r="D74" s="19"/>
      <c r="E74" s="133" t="s">
        <v>172</v>
      </c>
      <c r="F74" s="134"/>
      <c r="G74" s="134"/>
      <c r="H74" s="131">
        <v>35047571.560000002</v>
      </c>
      <c r="I74" s="437">
        <v>4.7100000000000003E-2</v>
      </c>
      <c r="J74" s="14"/>
      <c r="K74" s="14"/>
      <c r="L74" s="14"/>
      <c r="M74" s="14"/>
      <c r="N74" s="131"/>
      <c r="O74" s="131"/>
      <c r="P74" s="131"/>
      <c r="Q74" s="131"/>
      <c r="R74" s="132">
        <f t="shared" si="1"/>
        <v>0</v>
      </c>
      <c r="S74" s="131">
        <f>327800</f>
        <v>327800</v>
      </c>
      <c r="T74" s="189">
        <f t="shared" si="2"/>
        <v>0</v>
      </c>
      <c r="U74" s="31"/>
      <c r="V74" s="14"/>
    </row>
    <row r="75" spans="2:22" x14ac:dyDescent="0.2">
      <c r="B75" s="14"/>
      <c r="C75" s="13"/>
      <c r="D75" s="19"/>
      <c r="E75" s="133" t="s">
        <v>173</v>
      </c>
      <c r="F75" s="134"/>
      <c r="G75" s="134"/>
      <c r="H75" s="131">
        <v>1801878</v>
      </c>
      <c r="I75" s="437">
        <v>0</v>
      </c>
      <c r="J75" s="14"/>
      <c r="K75" s="14"/>
      <c r="L75" s="14"/>
      <c r="M75" s="14"/>
      <c r="N75" s="131"/>
      <c r="O75" s="131">
        <v>18000</v>
      </c>
      <c r="P75" s="131"/>
      <c r="Q75" s="131"/>
      <c r="R75" s="132">
        <f t="shared" si="1"/>
        <v>18000</v>
      </c>
      <c r="S75" s="131">
        <v>42900</v>
      </c>
      <c r="T75" s="189">
        <f t="shared" si="2"/>
        <v>0.41958041958041958</v>
      </c>
      <c r="U75" s="31"/>
      <c r="V75" s="14"/>
    </row>
    <row r="76" spans="2:22" x14ac:dyDescent="0.2">
      <c r="B76" s="14"/>
      <c r="C76" s="13"/>
      <c r="D76" s="19"/>
      <c r="E76" s="133" t="s">
        <v>174</v>
      </c>
      <c r="F76" s="134"/>
      <c r="G76" s="134"/>
      <c r="H76" s="131">
        <v>16533198.710000001</v>
      </c>
      <c r="I76" s="437">
        <v>0</v>
      </c>
      <c r="J76" s="14"/>
      <c r="K76" s="14"/>
      <c r="L76" s="14"/>
      <c r="M76" s="14"/>
      <c r="N76" s="131"/>
      <c r="O76" s="131"/>
      <c r="P76" s="131"/>
      <c r="Q76" s="131"/>
      <c r="R76" s="132">
        <f t="shared" si="1"/>
        <v>0</v>
      </c>
      <c r="S76" s="131">
        <f>232100</f>
        <v>232100</v>
      </c>
      <c r="T76" s="189">
        <f t="shared" si="2"/>
        <v>0</v>
      </c>
      <c r="U76" s="31"/>
      <c r="V76" s="14"/>
    </row>
    <row r="77" spans="2:22" ht="25.5" x14ac:dyDescent="0.2">
      <c r="B77" s="14"/>
      <c r="C77" s="13"/>
      <c r="D77" s="19"/>
      <c r="E77" s="133" t="s">
        <v>175</v>
      </c>
      <c r="F77" s="134"/>
      <c r="G77" s="134"/>
      <c r="H77" s="131"/>
      <c r="I77" s="439"/>
      <c r="J77" s="14"/>
      <c r="K77" s="14"/>
      <c r="L77" s="14"/>
      <c r="M77" s="14"/>
      <c r="N77" s="131"/>
      <c r="O77" s="131">
        <f>M22</f>
        <v>316000</v>
      </c>
      <c r="P77" s="131"/>
      <c r="Q77" s="131"/>
      <c r="R77" s="132">
        <f t="shared" si="1"/>
        <v>316000</v>
      </c>
      <c r="S77" s="131"/>
      <c r="T77" s="189" t="str">
        <f t="shared" si="2"/>
        <v/>
      </c>
      <c r="U77" s="31"/>
      <c r="V77" s="14"/>
    </row>
    <row r="78" spans="2:22" x14ac:dyDescent="0.2">
      <c r="B78" s="14"/>
      <c r="C78" s="13"/>
      <c r="D78" s="19"/>
      <c r="E78" s="133" t="s">
        <v>176</v>
      </c>
      <c r="F78" s="134"/>
      <c r="G78" s="134"/>
      <c r="H78" s="131"/>
      <c r="I78" s="439"/>
      <c r="J78" s="14"/>
      <c r="K78" s="14"/>
      <c r="L78" s="14"/>
      <c r="M78" s="14"/>
      <c r="N78" s="131"/>
      <c r="O78" s="131"/>
      <c r="P78" s="131"/>
      <c r="Q78" s="131"/>
      <c r="R78" s="132">
        <f t="shared" si="1"/>
        <v>0</v>
      </c>
      <c r="S78" s="131"/>
      <c r="T78" s="189" t="str">
        <f t="shared" si="2"/>
        <v/>
      </c>
      <c r="U78" s="31"/>
      <c r="V78" s="14"/>
    </row>
    <row r="79" spans="2:22" x14ac:dyDescent="0.2">
      <c r="B79" s="14"/>
      <c r="C79" s="13"/>
      <c r="D79" s="19"/>
      <c r="E79" s="133" t="s">
        <v>177</v>
      </c>
      <c r="F79" s="134"/>
      <c r="G79" s="134"/>
      <c r="H79" s="131"/>
      <c r="I79" s="439"/>
      <c r="J79" s="14"/>
      <c r="K79" s="14"/>
      <c r="L79" s="14"/>
      <c r="M79" s="14"/>
      <c r="N79" s="131"/>
      <c r="O79" s="131"/>
      <c r="P79" s="131"/>
      <c r="Q79" s="131"/>
      <c r="R79" s="132">
        <f t="shared" si="1"/>
        <v>0</v>
      </c>
      <c r="S79" s="131"/>
      <c r="T79" s="189" t="str">
        <f t="shared" si="2"/>
        <v/>
      </c>
      <c r="U79" s="31"/>
      <c r="V79" s="14"/>
    </row>
    <row r="80" spans="2:22" x14ac:dyDescent="0.2">
      <c r="B80" s="14"/>
      <c r="C80" s="13"/>
      <c r="D80" s="19"/>
      <c r="E80" s="133" t="s">
        <v>178</v>
      </c>
      <c r="F80" s="134"/>
      <c r="G80" s="134"/>
      <c r="H80" s="131"/>
      <c r="I80" s="439"/>
      <c r="J80" s="14"/>
      <c r="K80" s="14"/>
      <c r="L80" s="14"/>
      <c r="M80" s="14"/>
      <c r="N80" s="131"/>
      <c r="O80" s="131"/>
      <c r="P80" s="131"/>
      <c r="Q80" s="131"/>
      <c r="R80" s="132">
        <f t="shared" si="1"/>
        <v>0</v>
      </c>
      <c r="S80" s="131"/>
      <c r="T80" s="189" t="str">
        <f t="shared" si="2"/>
        <v/>
      </c>
      <c r="U80" s="31"/>
      <c r="V80" s="14"/>
    </row>
    <row r="81" spans="2:22" x14ac:dyDescent="0.2">
      <c r="B81" s="14"/>
      <c r="C81" s="13"/>
      <c r="D81" s="19"/>
      <c r="E81" s="136" t="s">
        <v>179</v>
      </c>
      <c r="F81" s="137"/>
      <c r="G81" s="137"/>
      <c r="H81" s="131"/>
      <c r="I81" s="439"/>
      <c r="J81" s="14"/>
      <c r="K81" s="14"/>
      <c r="L81" s="14"/>
      <c r="M81" s="14"/>
      <c r="N81" s="131"/>
      <c r="O81" s="131"/>
      <c r="P81" s="131"/>
      <c r="Q81" s="131"/>
      <c r="R81" s="132">
        <f t="shared" si="1"/>
        <v>0</v>
      </c>
      <c r="S81" s="131"/>
      <c r="T81" s="189" t="str">
        <f t="shared" si="2"/>
        <v/>
      </c>
      <c r="U81" s="31"/>
      <c r="V81" s="14"/>
    </row>
    <row r="82" spans="2:22" ht="13.5" thickBot="1" x14ac:dyDescent="0.25">
      <c r="B82" s="14"/>
      <c r="C82" s="13"/>
      <c r="D82" s="19"/>
      <c r="E82" s="125" t="s">
        <v>180</v>
      </c>
      <c r="F82" s="126"/>
      <c r="G82" s="126"/>
      <c r="H82" s="127">
        <v>716836.76</v>
      </c>
      <c r="I82" s="437">
        <v>0</v>
      </c>
      <c r="J82" s="14"/>
      <c r="K82" s="14"/>
      <c r="L82" s="14"/>
      <c r="M82" s="14"/>
      <c r="N82" s="127"/>
      <c r="O82" s="127">
        <f>L42+K47+L47</f>
        <v>398000</v>
      </c>
      <c r="P82" s="127"/>
      <c r="Q82" s="127"/>
      <c r="R82" s="128">
        <f t="shared" si="1"/>
        <v>398000</v>
      </c>
      <c r="S82" s="127">
        <v>48400</v>
      </c>
      <c r="T82" s="191">
        <f t="shared" si="2"/>
        <v>8.223140495867769</v>
      </c>
      <c r="U82" s="31"/>
      <c r="V82" s="14"/>
    </row>
    <row r="83" spans="2:22" ht="13.5" thickTop="1" x14ac:dyDescent="0.2">
      <c r="B83" s="14"/>
      <c r="C83" s="13"/>
      <c r="D83" s="14"/>
      <c r="E83" s="129"/>
      <c r="F83" s="130" t="s">
        <v>121</v>
      </c>
      <c r="G83" s="122"/>
      <c r="H83" s="59">
        <f>SUM(H60:H82)</f>
        <v>405092653.54999995</v>
      </c>
      <c r="I83" s="59"/>
      <c r="J83" s="14"/>
      <c r="K83" s="14"/>
      <c r="L83" s="14"/>
      <c r="M83" s="14"/>
      <c r="N83" s="59">
        <f t="shared" ref="N83:S83" si="3">SUM(N60:N82)</f>
        <v>256000</v>
      </c>
      <c r="O83" s="59">
        <f t="shared" si="3"/>
        <v>8074714</v>
      </c>
      <c r="P83" s="59">
        <f t="shared" si="3"/>
        <v>0</v>
      </c>
      <c r="Q83" s="59">
        <f t="shared" si="3"/>
        <v>0</v>
      </c>
      <c r="R83" s="59">
        <f t="shared" si="3"/>
        <v>8330714</v>
      </c>
      <c r="S83" s="59">
        <f t="shared" si="3"/>
        <v>9020000</v>
      </c>
      <c r="T83" s="120"/>
      <c r="U83" s="31"/>
      <c r="V83" s="14"/>
    </row>
    <row r="84" spans="2:22" ht="13.5" thickBot="1" x14ac:dyDescent="0.25">
      <c r="B84" s="14"/>
      <c r="C84" s="32"/>
      <c r="D84" s="33"/>
      <c r="E84" s="33"/>
      <c r="F84" s="33"/>
      <c r="G84" s="33"/>
      <c r="H84" s="33"/>
      <c r="I84" s="33"/>
      <c r="J84" s="33"/>
      <c r="K84" s="36"/>
      <c r="L84" s="36"/>
      <c r="M84" s="36"/>
      <c r="N84" s="36"/>
      <c r="O84" s="36"/>
      <c r="P84" s="36"/>
      <c r="Q84" s="36"/>
      <c r="R84" s="36"/>
      <c r="S84" s="36"/>
      <c r="T84" s="36"/>
      <c r="U84" s="116"/>
      <c r="V84" s="14"/>
    </row>
    <row r="85" spans="2:22" x14ac:dyDescent="0.2">
      <c r="B85" s="14"/>
      <c r="C85" s="14"/>
      <c r="F85" s="6"/>
      <c r="G85" s="6"/>
      <c r="I85" s="38"/>
      <c r="J85" s="38"/>
      <c r="K85" s="38"/>
      <c r="L85" s="38"/>
      <c r="M85" s="38"/>
      <c r="N85" s="38"/>
      <c r="O85" s="38"/>
      <c r="P85" s="38"/>
      <c r="Q85" s="38"/>
      <c r="R85" s="38"/>
      <c r="S85" s="38"/>
      <c r="T85" s="38"/>
      <c r="U85" s="14"/>
      <c r="V85" s="14"/>
    </row>
    <row r="86" spans="2:22" x14ac:dyDescent="0.2">
      <c r="E86" s="6"/>
      <c r="F86" s="6"/>
      <c r="G86" s="6"/>
      <c r="I86" s="38"/>
      <c r="J86" s="38"/>
      <c r="K86" s="38"/>
      <c r="L86" s="38"/>
      <c r="M86" s="38"/>
      <c r="N86" s="444"/>
      <c r="O86" s="38"/>
      <c r="P86" s="38"/>
      <c r="Q86" s="38"/>
      <c r="R86" s="38"/>
      <c r="S86" s="38"/>
      <c r="T86" s="38"/>
    </row>
    <row r="87" spans="2:22" x14ac:dyDescent="0.2">
      <c r="E87" s="6"/>
      <c r="F87" s="6"/>
      <c r="G87" s="6"/>
      <c r="N87" s="180"/>
    </row>
    <row r="88" spans="2:22" x14ac:dyDescent="0.2">
      <c r="E88" s="6"/>
      <c r="F88" s="6"/>
      <c r="G88" s="6"/>
    </row>
    <row r="89" spans="2:22" x14ac:dyDescent="0.2">
      <c r="E89" s="6"/>
      <c r="F89" s="6"/>
      <c r="G89" s="6"/>
    </row>
    <row r="90" spans="2:22" x14ac:dyDescent="0.2">
      <c r="E90" s="6"/>
      <c r="F90" s="6"/>
      <c r="G90" s="6"/>
      <c r="N90" s="180"/>
    </row>
    <row r="91" spans="2:22" ht="12" customHeight="1" x14ac:dyDescent="0.2">
      <c r="E91" s="6"/>
      <c r="F91" s="6"/>
      <c r="G91" s="6"/>
    </row>
    <row r="92" spans="2:22" x14ac:dyDescent="0.2">
      <c r="E92" s="6"/>
      <c r="F92" s="6"/>
      <c r="G92" s="6"/>
    </row>
    <row r="93" spans="2:22" ht="12.6" customHeight="1" x14ac:dyDescent="0.2">
      <c r="E93" s="6"/>
      <c r="F93" s="6"/>
      <c r="G93" s="6"/>
    </row>
    <row r="94" spans="2:22" x14ac:dyDescent="0.2">
      <c r="E94" s="6"/>
      <c r="F94" s="6"/>
      <c r="G94" s="6"/>
    </row>
    <row r="95" spans="2:22" x14ac:dyDescent="0.2">
      <c r="E95" s="6"/>
      <c r="F95" s="6"/>
      <c r="G95" s="6"/>
    </row>
    <row r="96" spans="2:22" x14ac:dyDescent="0.2">
      <c r="E96" s="6"/>
      <c r="F96" s="6"/>
      <c r="G96" s="6"/>
    </row>
    <row r="97" spans="5:7" x14ac:dyDescent="0.2">
      <c r="E97" s="6"/>
      <c r="F97" s="6"/>
      <c r="G97" s="6"/>
    </row>
    <row r="98" spans="5:7" x14ac:dyDescent="0.2">
      <c r="E98" s="6"/>
      <c r="F98" s="6"/>
      <c r="G98" s="6"/>
    </row>
    <row r="99" spans="5:7" x14ac:dyDescent="0.2">
      <c r="E99" s="6"/>
      <c r="F99" s="6"/>
      <c r="G99" s="6"/>
    </row>
    <row r="100" spans="5:7" x14ac:dyDescent="0.2">
      <c r="E100" s="6"/>
      <c r="F100" s="6"/>
      <c r="G100" s="6"/>
    </row>
    <row r="101" spans="5:7" x14ac:dyDescent="0.2">
      <c r="E101" s="6"/>
      <c r="F101" s="6"/>
      <c r="G101" s="6"/>
    </row>
    <row r="102" spans="5:7" x14ac:dyDescent="0.2">
      <c r="E102" s="6"/>
      <c r="F102" s="6"/>
      <c r="G102" s="6"/>
    </row>
    <row r="103" spans="5:7" x14ac:dyDescent="0.2">
      <c r="E103" s="6"/>
      <c r="F103" s="6"/>
      <c r="G103" s="6"/>
    </row>
    <row r="104" spans="5:7" x14ac:dyDescent="0.2">
      <c r="E104" s="6"/>
      <c r="F104" s="6"/>
      <c r="G104" s="6"/>
    </row>
    <row r="105" spans="5:7" x14ac:dyDescent="0.2">
      <c r="E105" s="6"/>
      <c r="F105" s="6"/>
      <c r="G105" s="6"/>
    </row>
    <row r="106" spans="5:7" x14ac:dyDescent="0.2">
      <c r="E106" s="6"/>
      <c r="F106" s="6"/>
      <c r="G106" s="6"/>
    </row>
    <row r="107" spans="5:7" x14ac:dyDescent="0.2">
      <c r="E107" s="6"/>
      <c r="F107" s="6"/>
      <c r="G107" s="6"/>
    </row>
    <row r="108" spans="5:7" x14ac:dyDescent="0.2">
      <c r="E108" s="6"/>
      <c r="F108" s="6"/>
      <c r="G108" s="6"/>
    </row>
    <row r="109" spans="5:7" x14ac:dyDescent="0.2">
      <c r="E109" s="6"/>
      <c r="F109" s="6"/>
      <c r="G109" s="6"/>
    </row>
    <row r="110" spans="5:7" x14ac:dyDescent="0.2">
      <c r="E110" s="6"/>
      <c r="F110" s="6"/>
      <c r="G110" s="6"/>
    </row>
    <row r="111" spans="5:7" x14ac:dyDescent="0.2">
      <c r="E111" s="6"/>
      <c r="F111" s="6"/>
      <c r="G111" s="6"/>
    </row>
    <row r="112" spans="5:7" x14ac:dyDescent="0.2">
      <c r="E112" s="6"/>
      <c r="F112" s="6"/>
      <c r="G112" s="6"/>
    </row>
    <row r="113" spans="5:7" x14ac:dyDescent="0.2">
      <c r="E113" s="6"/>
      <c r="F113" s="6"/>
      <c r="G113" s="6"/>
    </row>
    <row r="114" spans="5:7" x14ac:dyDescent="0.2">
      <c r="E114" s="6"/>
      <c r="F114" s="6"/>
      <c r="G114" s="6"/>
    </row>
    <row r="115" spans="5:7" x14ac:dyDescent="0.2">
      <c r="E115" s="6"/>
      <c r="F115" s="6"/>
      <c r="G115" s="6"/>
    </row>
    <row r="116" spans="5:7" x14ac:dyDescent="0.2">
      <c r="E116" s="6"/>
      <c r="F116" s="6"/>
      <c r="G116" s="6"/>
    </row>
    <row r="117" spans="5:7" x14ac:dyDescent="0.2">
      <c r="E117" s="6"/>
      <c r="F117" s="6"/>
      <c r="G117" s="6"/>
    </row>
    <row r="118" spans="5:7" x14ac:dyDescent="0.2">
      <c r="E118" s="6"/>
      <c r="F118" s="6"/>
      <c r="G118" s="6"/>
    </row>
    <row r="119" spans="5:7" x14ac:dyDescent="0.2">
      <c r="E119" s="6"/>
      <c r="F119" s="6"/>
      <c r="G119" s="6"/>
    </row>
    <row r="120" spans="5:7" x14ac:dyDescent="0.2">
      <c r="E120" s="6"/>
      <c r="F120" s="6"/>
      <c r="G120" s="6"/>
    </row>
    <row r="121" spans="5:7" x14ac:dyDescent="0.2">
      <c r="E121" s="6"/>
      <c r="F121" s="6"/>
      <c r="G121" s="6"/>
    </row>
    <row r="122" spans="5:7" x14ac:dyDescent="0.2">
      <c r="E122" s="6"/>
      <c r="F122" s="6"/>
      <c r="G122" s="6"/>
    </row>
    <row r="123" spans="5:7" x14ac:dyDescent="0.2">
      <c r="E123" s="6"/>
      <c r="F123" s="6"/>
      <c r="G123" s="6"/>
    </row>
    <row r="124" spans="5:7" x14ac:dyDescent="0.2">
      <c r="E124" s="6"/>
      <c r="F124" s="6"/>
      <c r="G124" s="6"/>
    </row>
    <row r="125" spans="5:7" x14ac:dyDescent="0.2">
      <c r="E125" s="6"/>
      <c r="F125" s="6"/>
      <c r="G125" s="6"/>
    </row>
    <row r="126" spans="5:7" x14ac:dyDescent="0.2">
      <c r="E126" s="6"/>
      <c r="F126" s="6"/>
      <c r="G126" s="6"/>
    </row>
    <row r="127" spans="5:7" x14ac:dyDescent="0.2">
      <c r="E127" s="6"/>
      <c r="F127" s="6"/>
      <c r="G127" s="6"/>
    </row>
    <row r="128" spans="5:7" x14ac:dyDescent="0.2">
      <c r="E128" s="6"/>
      <c r="F128" s="6"/>
      <c r="G128" s="6"/>
    </row>
    <row r="129" spans="5:7" x14ac:dyDescent="0.2">
      <c r="E129" s="6"/>
      <c r="F129" s="6"/>
      <c r="G129" s="6"/>
    </row>
    <row r="130" spans="5:7" x14ac:dyDescent="0.2">
      <c r="E130" s="6"/>
      <c r="F130" s="6"/>
      <c r="G130" s="6"/>
    </row>
    <row r="131" spans="5:7" x14ac:dyDescent="0.2">
      <c r="E131" s="6"/>
      <c r="F131" s="6"/>
      <c r="G131" s="6"/>
    </row>
    <row r="132" spans="5:7" ht="12.75" customHeight="1" x14ac:dyDescent="0.2">
      <c r="E132" s="6"/>
      <c r="F132" s="6"/>
      <c r="G132" s="6"/>
    </row>
    <row r="133" spans="5:7" ht="12.75" customHeight="1" x14ac:dyDescent="0.2">
      <c r="E133" s="6"/>
      <c r="F133" s="6"/>
      <c r="G133" s="6"/>
    </row>
    <row r="134" spans="5:7" ht="12.75" customHeight="1" x14ac:dyDescent="0.2">
      <c r="E134" s="6"/>
      <c r="F134" s="6"/>
      <c r="G134" s="6"/>
    </row>
    <row r="135" spans="5:7" ht="12.75" customHeight="1" x14ac:dyDescent="0.2">
      <c r="E135" s="6"/>
      <c r="F135" s="6"/>
      <c r="G135" s="6"/>
    </row>
    <row r="136" spans="5:7" ht="12.75" customHeight="1" x14ac:dyDescent="0.2">
      <c r="E136" s="6"/>
      <c r="F136" s="6"/>
      <c r="G136" s="6"/>
    </row>
    <row r="137" spans="5:7" ht="12.75" customHeight="1" x14ac:dyDescent="0.2">
      <c r="E137" s="6"/>
      <c r="F137" s="6"/>
      <c r="G137" s="6"/>
    </row>
    <row r="138" spans="5:7" ht="12.75" customHeight="1" x14ac:dyDescent="0.2">
      <c r="E138" s="6"/>
      <c r="F138" s="6"/>
      <c r="G138" s="6"/>
    </row>
    <row r="139" spans="5:7" ht="12.75" customHeight="1" x14ac:dyDescent="0.2">
      <c r="E139" s="6"/>
      <c r="F139" s="6"/>
      <c r="G139" s="6"/>
    </row>
    <row r="140" spans="5:7" ht="12.75" customHeight="1" x14ac:dyDescent="0.2">
      <c r="E140" s="6"/>
      <c r="F140" s="6"/>
      <c r="G140" s="6"/>
    </row>
    <row r="141" spans="5:7" ht="12.75" customHeight="1" x14ac:dyDescent="0.2">
      <c r="E141" s="6"/>
      <c r="F141" s="6"/>
      <c r="G141" s="6"/>
    </row>
    <row r="142" spans="5:7" ht="12.75" customHeight="1" x14ac:dyDescent="0.2">
      <c r="E142" s="6"/>
      <c r="F142" s="6"/>
      <c r="G142" s="6"/>
    </row>
    <row r="143" spans="5:7" ht="12.75" customHeight="1" x14ac:dyDescent="0.2">
      <c r="E143" s="6"/>
      <c r="F143" s="6"/>
      <c r="G143" s="6"/>
    </row>
    <row r="144" spans="5:7" ht="12.75" customHeight="1" x14ac:dyDescent="0.2">
      <c r="E144" s="6"/>
      <c r="F144" s="6"/>
      <c r="G144" s="6"/>
    </row>
    <row r="145" spans="5:7" ht="12.75" customHeight="1" x14ac:dyDescent="0.2">
      <c r="E145" s="6"/>
      <c r="F145" s="6"/>
      <c r="G145" s="6"/>
    </row>
    <row r="146" spans="5:7" ht="12.75" customHeight="1" x14ac:dyDescent="0.2">
      <c r="E146" s="6"/>
      <c r="F146" s="6"/>
      <c r="G146" s="6"/>
    </row>
    <row r="147" spans="5:7" ht="12.75" customHeight="1" x14ac:dyDescent="0.2">
      <c r="E147" s="6"/>
      <c r="F147" s="6"/>
      <c r="G147" s="6"/>
    </row>
    <row r="148" spans="5:7" ht="12.75" customHeight="1" x14ac:dyDescent="0.2">
      <c r="E148" s="6"/>
      <c r="F148" s="6"/>
      <c r="G148" s="6"/>
    </row>
    <row r="149" spans="5:7" ht="12.75" customHeight="1" x14ac:dyDescent="0.2">
      <c r="E149" s="6"/>
      <c r="F149" s="6"/>
      <c r="G149" s="6"/>
    </row>
    <row r="150" spans="5:7" ht="12.75" customHeight="1" x14ac:dyDescent="0.2">
      <c r="E150" s="6"/>
      <c r="F150" s="6"/>
      <c r="G150" s="6"/>
    </row>
    <row r="151" spans="5:7" ht="12.75" customHeight="1" x14ac:dyDescent="0.2">
      <c r="E151" s="6"/>
      <c r="F151" s="6"/>
      <c r="G151" s="6"/>
    </row>
    <row r="152" spans="5:7" ht="12.75" customHeight="1" x14ac:dyDescent="0.2">
      <c r="E152" s="6"/>
      <c r="F152" s="6"/>
      <c r="G152" s="6"/>
    </row>
    <row r="153" spans="5:7" ht="12.75" customHeight="1" x14ac:dyDescent="0.2">
      <c r="E153" s="6"/>
      <c r="F153" s="6"/>
      <c r="G153" s="6"/>
    </row>
    <row r="154" spans="5:7" ht="12.75" customHeight="1" x14ac:dyDescent="0.2">
      <c r="E154" s="6"/>
      <c r="F154" s="6"/>
      <c r="G154" s="6"/>
    </row>
    <row r="155" spans="5:7" ht="12.75" customHeight="1" x14ac:dyDescent="0.2">
      <c r="E155" s="6"/>
      <c r="F155" s="6"/>
      <c r="G155" s="6"/>
    </row>
    <row r="156" spans="5:7" ht="12.75" customHeight="1" x14ac:dyDescent="0.2">
      <c r="E156" s="6"/>
      <c r="F156" s="6"/>
      <c r="G156" s="6"/>
    </row>
    <row r="157" spans="5:7" ht="12.75" customHeight="1" x14ac:dyDescent="0.2">
      <c r="E157" s="6"/>
      <c r="F157" s="6"/>
      <c r="G157" s="6"/>
    </row>
    <row r="158" spans="5:7" ht="12.75" customHeight="1" x14ac:dyDescent="0.2">
      <c r="E158" s="6"/>
      <c r="F158" s="6"/>
      <c r="G158" s="6"/>
    </row>
    <row r="159" spans="5:7" ht="12.75" customHeight="1" x14ac:dyDescent="0.2">
      <c r="E159" s="6"/>
      <c r="F159" s="6"/>
      <c r="G159" s="6"/>
    </row>
    <row r="160" spans="5:7" ht="12.75" customHeight="1" x14ac:dyDescent="0.2">
      <c r="E160" s="6"/>
      <c r="F160" s="6"/>
      <c r="G160" s="6"/>
    </row>
    <row r="161" spans="5:7" ht="12.75" customHeight="1" x14ac:dyDescent="0.2">
      <c r="E161" s="6"/>
      <c r="F161" s="6"/>
      <c r="G161" s="6"/>
    </row>
    <row r="162" spans="5:7" ht="12.75" customHeight="1" x14ac:dyDescent="0.2">
      <c r="E162" s="88"/>
      <c r="F162" s="6"/>
      <c r="G162" s="6"/>
    </row>
    <row r="163" spans="5:7" ht="12.75" customHeight="1" x14ac:dyDescent="0.2">
      <c r="E163" s="88"/>
      <c r="F163" s="6"/>
      <c r="G163" s="6"/>
    </row>
    <row r="164" spans="5:7" ht="12.75" customHeight="1" x14ac:dyDescent="0.2">
      <c r="E164" s="88"/>
      <c r="F164" s="6"/>
      <c r="G164" s="6"/>
    </row>
    <row r="165" spans="5:7" ht="12.75" customHeight="1" x14ac:dyDescent="0.2">
      <c r="E165" s="88"/>
      <c r="F165" s="6"/>
      <c r="G165" s="6"/>
    </row>
    <row r="166" spans="5:7" ht="12.75" customHeight="1" x14ac:dyDescent="0.2">
      <c r="E166" s="88"/>
      <c r="F166" s="6"/>
      <c r="G166" s="6"/>
    </row>
    <row r="167" spans="5:7" ht="12.75" customHeight="1" x14ac:dyDescent="0.2">
      <c r="E167" s="88"/>
      <c r="F167" s="6"/>
      <c r="G167" s="6"/>
    </row>
    <row r="168" spans="5:7" ht="12.75" customHeight="1" x14ac:dyDescent="0.2">
      <c r="E168" s="88"/>
      <c r="F168" s="6"/>
      <c r="G168" s="6"/>
    </row>
    <row r="169" spans="5:7" ht="12.75" customHeight="1" x14ac:dyDescent="0.2">
      <c r="E169" s="88"/>
      <c r="F169" s="6"/>
      <c r="G169" s="6"/>
    </row>
    <row r="170" spans="5:7" ht="12.75" customHeight="1" x14ac:dyDescent="0.2">
      <c r="E170" s="88"/>
      <c r="F170" s="6"/>
      <c r="G170" s="6"/>
    </row>
    <row r="171" spans="5:7" x14ac:dyDescent="0.2">
      <c r="E171" s="88"/>
      <c r="F171" s="6"/>
      <c r="G171" s="6"/>
    </row>
    <row r="172" spans="5:7" x14ac:dyDescent="0.2">
      <c r="E172" s="88"/>
      <c r="F172" s="6"/>
      <c r="G172" s="6"/>
    </row>
    <row r="173" spans="5:7" x14ac:dyDescent="0.2">
      <c r="E173" s="88"/>
      <c r="F173" s="6"/>
      <c r="G173" s="6"/>
    </row>
    <row r="174" spans="5:7" x14ac:dyDescent="0.2">
      <c r="E174" s="88"/>
      <c r="F174" s="6"/>
      <c r="G174" s="6"/>
    </row>
    <row r="175" spans="5:7" x14ac:dyDescent="0.2">
      <c r="E175" s="88"/>
      <c r="F175" s="6"/>
      <c r="G175" s="6"/>
    </row>
    <row r="176" spans="5:7" x14ac:dyDescent="0.2">
      <c r="E176" s="88"/>
      <c r="F176" s="6"/>
      <c r="G176" s="6"/>
    </row>
    <row r="177" spans="5:19" x14ac:dyDescent="0.2">
      <c r="E177" s="88"/>
      <c r="F177" s="6"/>
      <c r="G177" s="6"/>
    </row>
    <row r="178" spans="5:19" x14ac:dyDescent="0.2">
      <c r="E178" s="88"/>
      <c r="F178" s="6"/>
      <c r="G178" s="6"/>
    </row>
    <row r="179" spans="5:19" x14ac:dyDescent="0.2">
      <c r="E179" s="88"/>
      <c r="F179" s="6"/>
      <c r="G179" s="6"/>
    </row>
    <row r="180" spans="5:19" x14ac:dyDescent="0.2">
      <c r="E180" s="88"/>
      <c r="F180" s="6"/>
      <c r="G180" s="6"/>
    </row>
    <row r="181" spans="5:19" x14ac:dyDescent="0.2">
      <c r="E181" s="88"/>
      <c r="F181" s="6"/>
      <c r="G181" s="6"/>
    </row>
    <row r="182" spans="5:19" x14ac:dyDescent="0.2">
      <c r="E182" s="88"/>
      <c r="F182" s="6"/>
      <c r="G182" s="6"/>
    </row>
    <row r="183" spans="5:19" x14ac:dyDescent="0.2">
      <c r="E183" s="88"/>
      <c r="F183" s="6"/>
      <c r="G183" s="6"/>
    </row>
    <row r="184" spans="5:19" x14ac:dyDescent="0.2">
      <c r="E184" s="88"/>
      <c r="F184" s="6"/>
      <c r="G184" s="6"/>
    </row>
    <row r="185" spans="5:19" x14ac:dyDescent="0.2">
      <c r="E185" s="88"/>
      <c r="F185" s="6"/>
      <c r="G185" s="6"/>
    </row>
    <row r="186" spans="5:19" x14ac:dyDescent="0.2">
      <c r="E186" s="88"/>
      <c r="F186" s="6"/>
      <c r="G186" s="6"/>
    </row>
    <row r="187" spans="5:19" x14ac:dyDescent="0.2">
      <c r="E187" s="88"/>
      <c r="F187" s="6"/>
      <c r="G187" s="6"/>
    </row>
    <row r="188" spans="5:19" x14ac:dyDescent="0.2">
      <c r="E188" s="88"/>
      <c r="F188" s="6"/>
      <c r="G188" s="6"/>
    </row>
    <row r="189" spans="5:19" x14ac:dyDescent="0.2">
      <c r="E189" s="88"/>
      <c r="F189" s="6"/>
      <c r="G189" s="6"/>
    </row>
    <row r="190" spans="5:19" x14ac:dyDescent="0.2">
      <c r="E190" s="88"/>
      <c r="F190" s="6"/>
      <c r="G190" s="6"/>
      <c r="I190" s="6" t="str">
        <f>'Revenue - NHC'!E12</f>
        <v>Council Operations</v>
      </c>
      <c r="S190" s="6" t="s">
        <v>123</v>
      </c>
    </row>
    <row r="191" spans="5:19" x14ac:dyDescent="0.2">
      <c r="E191" s="88"/>
      <c r="F191" s="6"/>
      <c r="G191" s="6"/>
      <c r="I191" s="6" t="str">
        <f>'Revenue - NHC'!E13</f>
        <v>Public Order and Safety</v>
      </c>
      <c r="S191" s="6" t="s">
        <v>148</v>
      </c>
    </row>
    <row r="192" spans="5:19" x14ac:dyDescent="0.2">
      <c r="E192" s="88"/>
      <c r="F192" s="6"/>
      <c r="G192" s="6"/>
      <c r="I192" s="6" t="str">
        <f>'Revenue - NHC'!E14</f>
        <v>Financial &amp; Fiscal Affairs</v>
      </c>
      <c r="S192" s="6" t="s">
        <v>149</v>
      </c>
    </row>
    <row r="193" spans="5:19" x14ac:dyDescent="0.2">
      <c r="E193" s="88"/>
      <c r="F193" s="6"/>
      <c r="G193" s="6"/>
      <c r="I193" s="6" t="str">
        <f>'Revenue - NHC'!E15</f>
        <v>Natural Disaster Relief</v>
      </c>
      <c r="S193" s="6" t="s">
        <v>142</v>
      </c>
    </row>
    <row r="194" spans="5:19" x14ac:dyDescent="0.2">
      <c r="E194" s="88"/>
      <c r="F194" s="6"/>
      <c r="G194" s="6"/>
      <c r="I194" s="6" t="str">
        <f>'Revenue - NHC'!E16</f>
        <v>General Operations</v>
      </c>
      <c r="S194" s="6" t="s">
        <v>150</v>
      </c>
    </row>
    <row r="195" spans="5:19" x14ac:dyDescent="0.2">
      <c r="E195" s="88"/>
      <c r="F195" s="6"/>
      <c r="G195" s="6"/>
      <c r="I195" s="6" t="str">
        <f>'Revenue - NHC'!E17</f>
        <v>General Administration</v>
      </c>
      <c r="S195" s="6" t="s">
        <v>151</v>
      </c>
    </row>
    <row r="196" spans="5:19" x14ac:dyDescent="0.2">
      <c r="E196" s="88"/>
      <c r="F196" s="6"/>
      <c r="G196" s="6"/>
      <c r="I196" s="6" t="str">
        <f>'Revenue - NHC'!E18</f>
        <v>Families &amp; Children</v>
      </c>
      <c r="S196" s="6" t="s">
        <v>152</v>
      </c>
    </row>
    <row r="197" spans="5:19" x14ac:dyDescent="0.2">
      <c r="E197" s="88"/>
      <c r="F197" s="6"/>
      <c r="G197" s="6"/>
      <c r="I197" s="6" t="str">
        <f>'Revenue - NHC'!E19</f>
        <v>Community Health</v>
      </c>
      <c r="S197" s="6" t="s">
        <v>122</v>
      </c>
    </row>
    <row r="198" spans="5:19" x14ac:dyDescent="0.2">
      <c r="E198" s="88"/>
      <c r="F198" s="6"/>
      <c r="G198" s="6"/>
      <c r="I198" s="6" t="str">
        <f>'Revenue - NHC'!E20</f>
        <v>Community Welfare Services</v>
      </c>
    </row>
    <row r="199" spans="5:19" x14ac:dyDescent="0.2">
      <c r="E199" s="88"/>
      <c r="F199" s="6"/>
      <c r="G199" s="6"/>
      <c r="I199" s="6" t="str">
        <f>'Revenue - NHC'!E21</f>
        <v>Education</v>
      </c>
    </row>
    <row r="200" spans="5:19" x14ac:dyDescent="0.2">
      <c r="E200" s="88"/>
      <c r="F200" s="6"/>
      <c r="G200" s="6"/>
      <c r="I200" s="6" t="str">
        <f>'Revenue - NHC'!E22</f>
        <v>Community Housing</v>
      </c>
    </row>
    <row r="201" spans="5:19" x14ac:dyDescent="0.2">
      <c r="E201" s="88"/>
      <c r="F201" s="6"/>
      <c r="G201" s="6"/>
      <c r="I201" s="6" t="str">
        <f>'Revenue - NHC'!E23</f>
        <v>Administration</v>
      </c>
    </row>
    <row r="202" spans="5:19" x14ac:dyDescent="0.2">
      <c r="E202" s="88"/>
      <c r="F202" s="6"/>
      <c r="G202" s="6"/>
      <c r="I202" s="6" t="str">
        <f>'Revenue - NHC'!E24</f>
        <v>Residential Care Services</v>
      </c>
    </row>
    <row r="203" spans="5:19" x14ac:dyDescent="0.2">
      <c r="E203" s="88"/>
      <c r="F203" s="6"/>
      <c r="G203" s="6"/>
      <c r="I203" s="6" t="str">
        <f>'Revenue - NHC'!E25</f>
        <v>Community Care Services</v>
      </c>
    </row>
    <row r="204" spans="5:19" x14ac:dyDescent="0.2">
      <c r="E204" s="88"/>
      <c r="F204" s="6"/>
      <c r="G204" s="6"/>
      <c r="I204" s="6" t="str">
        <f>'Revenue - NHC'!E26</f>
        <v>Facilities</v>
      </c>
    </row>
    <row r="205" spans="5:19" x14ac:dyDescent="0.2">
      <c r="E205" s="88"/>
      <c r="F205" s="6"/>
      <c r="G205" s="6"/>
      <c r="I205" s="6" t="str">
        <f>'Revenue - NHC'!E27</f>
        <v>Administration</v>
      </c>
    </row>
    <row r="206" spans="5:19" x14ac:dyDescent="0.2">
      <c r="E206" s="88"/>
      <c r="F206" s="6"/>
      <c r="G206" s="6"/>
      <c r="I206" s="6" t="str">
        <f>'Revenue - NHC'!E28</f>
        <v>Sports Grounds &amp; Facilities</v>
      </c>
    </row>
    <row r="207" spans="5:19" x14ac:dyDescent="0.2">
      <c r="E207" s="88"/>
      <c r="F207" s="6"/>
      <c r="G207" s="6"/>
      <c r="I207" s="6" t="str">
        <f>'Revenue - NHC'!E29</f>
        <v>Parks &amp; Reserves</v>
      </c>
    </row>
    <row r="208" spans="5:19" x14ac:dyDescent="0.2">
      <c r="E208" s="88"/>
      <c r="F208" s="6"/>
      <c r="G208" s="6"/>
      <c r="I208" s="6" t="str">
        <f>'Revenue - NHC'!E30</f>
        <v>Waterways, Lakes &amp; Beaches</v>
      </c>
    </row>
    <row r="209" spans="5:19" x14ac:dyDescent="0.2">
      <c r="E209" s="88"/>
      <c r="F209" s="6"/>
      <c r="G209" s="6"/>
      <c r="I209" s="6" t="str">
        <f>'Revenue - NHC'!E31</f>
        <v>Art Galleries</v>
      </c>
    </row>
    <row r="210" spans="5:19" x14ac:dyDescent="0.2">
      <c r="E210" s="88"/>
      <c r="F210" s="6"/>
      <c r="G210" s="6"/>
      <c r="I210" s="6" t="str">
        <f>'Revenue - NHC'!E32</f>
        <v>Museums and Cultural Heritage</v>
      </c>
    </row>
    <row r="211" spans="5:19" x14ac:dyDescent="0.2">
      <c r="E211" s="88"/>
      <c r="F211" s="6"/>
      <c r="G211" s="6"/>
      <c r="I211" s="6" t="str">
        <f>'Revenue - NHC'!E33</f>
        <v>Performing Arts Centres</v>
      </c>
    </row>
    <row r="212" spans="5:19" x14ac:dyDescent="0.2">
      <c r="E212" s="88"/>
      <c r="F212" s="6"/>
      <c r="G212" s="6"/>
      <c r="I212" s="6" t="str">
        <f>'Revenue - NHC'!E34</f>
        <v>Libraries</v>
      </c>
    </row>
    <row r="213" spans="5:19" x14ac:dyDescent="0.2">
      <c r="E213" s="88"/>
      <c r="F213" s="6"/>
      <c r="G213" s="6"/>
      <c r="I213" s="6" t="str">
        <f>'Revenue - NHC'!E35</f>
        <v>Public Centres &amp; Halls</v>
      </c>
    </row>
    <row r="214" spans="5:19" x14ac:dyDescent="0.2">
      <c r="E214" s="88"/>
      <c r="F214" s="6"/>
      <c r="G214" s="6"/>
      <c r="I214" s="6" t="str">
        <f>'Revenue - NHC'!E36</f>
        <v>Programs</v>
      </c>
    </row>
    <row r="215" spans="5:19" x14ac:dyDescent="0.2">
      <c r="E215" s="88"/>
      <c r="F215" s="6"/>
      <c r="G215" s="6"/>
    </row>
    <row r="216" spans="5:19" x14ac:dyDescent="0.2">
      <c r="E216" s="88"/>
      <c r="F216" s="6"/>
      <c r="G216" s="6"/>
    </row>
    <row r="217" spans="5:19" x14ac:dyDescent="0.2">
      <c r="E217" s="88"/>
      <c r="F217" s="6"/>
      <c r="G217" s="6"/>
      <c r="I217" s="6" t="str">
        <f>'Revenue - WHC'!E12</f>
        <v>Council Operations</v>
      </c>
      <c r="S217" s="6" t="s">
        <v>123</v>
      </c>
    </row>
    <row r="218" spans="5:19" x14ac:dyDescent="0.2">
      <c r="E218" s="88"/>
      <c r="F218" s="6"/>
      <c r="G218" s="6"/>
      <c r="I218" s="6" t="str">
        <f>'Revenue - WHC'!E13</f>
        <v>Public Order and Safety</v>
      </c>
      <c r="S218" s="6" t="s">
        <v>148</v>
      </c>
    </row>
    <row r="219" spans="5:19" x14ac:dyDescent="0.2">
      <c r="E219" s="88"/>
      <c r="F219" s="6"/>
      <c r="G219" s="6"/>
      <c r="I219" s="6" t="str">
        <f>'Revenue - WHC'!E14</f>
        <v>Financial &amp; Fiscal Affairs</v>
      </c>
      <c r="S219" s="6" t="s">
        <v>149</v>
      </c>
    </row>
    <row r="220" spans="5:19" x14ac:dyDescent="0.2">
      <c r="E220" s="88"/>
      <c r="F220" s="6"/>
      <c r="G220" s="6"/>
      <c r="I220" s="6" t="str">
        <f>'Revenue - WHC'!E15</f>
        <v>Natural Disaster Relief</v>
      </c>
      <c r="S220" s="6" t="s">
        <v>142</v>
      </c>
    </row>
    <row r="221" spans="5:19" x14ac:dyDescent="0.2">
      <c r="E221" s="88"/>
      <c r="F221" s="6"/>
      <c r="G221" s="6"/>
      <c r="I221" s="6" t="str">
        <f>'Revenue - WHC'!E16</f>
        <v>General Operations</v>
      </c>
      <c r="S221" s="6" t="s">
        <v>150</v>
      </c>
    </row>
    <row r="222" spans="5:19" x14ac:dyDescent="0.2">
      <c r="E222" s="88"/>
      <c r="F222" s="6"/>
      <c r="G222" s="6"/>
      <c r="I222" s="6" t="str">
        <f>'Revenue - WHC'!E17</f>
        <v>General Administration</v>
      </c>
      <c r="S222" s="6" t="s">
        <v>151</v>
      </c>
    </row>
    <row r="223" spans="5:19" x14ac:dyDescent="0.2">
      <c r="E223" s="88"/>
      <c r="F223" s="6"/>
      <c r="G223" s="6"/>
      <c r="I223" s="6" t="str">
        <f>'Revenue - WHC'!E18</f>
        <v>Families &amp; Children</v>
      </c>
      <c r="S223" s="6" t="s">
        <v>152</v>
      </c>
    </row>
    <row r="224" spans="5:19" x14ac:dyDescent="0.2">
      <c r="E224" s="88"/>
      <c r="F224" s="6"/>
      <c r="G224" s="6"/>
      <c r="I224" s="6" t="str">
        <f>'Revenue - WHC'!E19</f>
        <v>Community Health</v>
      </c>
      <c r="S224" s="6" t="s">
        <v>122</v>
      </c>
    </row>
    <row r="225" spans="5:9" x14ac:dyDescent="0.2">
      <c r="E225" s="88"/>
      <c r="F225" s="6"/>
      <c r="G225" s="6"/>
      <c r="I225" s="6" t="str">
        <f>'Revenue - WHC'!E20</f>
        <v>Community Welfare Services</v>
      </c>
    </row>
    <row r="226" spans="5:9" x14ac:dyDescent="0.2">
      <c r="E226" s="88"/>
      <c r="F226" s="6"/>
      <c r="G226" s="6"/>
      <c r="I226" s="6" t="str">
        <f>'Revenue - WHC'!E21</f>
        <v>Education</v>
      </c>
    </row>
    <row r="227" spans="5:9" x14ac:dyDescent="0.2">
      <c r="E227" s="88"/>
      <c r="F227" s="6"/>
      <c r="G227" s="6"/>
      <c r="I227" s="6" t="str">
        <f>'Revenue - WHC'!E22</f>
        <v>Community Housing</v>
      </c>
    </row>
    <row r="228" spans="5:9" x14ac:dyDescent="0.2">
      <c r="E228" s="88"/>
      <c r="F228" s="6"/>
      <c r="G228" s="6"/>
      <c r="I228" s="6" t="str">
        <f>'Revenue - WHC'!E23</f>
        <v>Administration</v>
      </c>
    </row>
    <row r="229" spans="5:9" x14ac:dyDescent="0.2">
      <c r="E229" s="88"/>
      <c r="F229" s="6"/>
      <c r="G229" s="6"/>
      <c r="I229" s="6" t="str">
        <f>'Revenue - WHC'!E24</f>
        <v>Residential Care Services</v>
      </c>
    </row>
    <row r="230" spans="5:9" x14ac:dyDescent="0.2">
      <c r="E230" s="88"/>
      <c r="F230" s="6"/>
      <c r="G230" s="6"/>
      <c r="I230" s="6" t="str">
        <f>'Revenue - WHC'!E25</f>
        <v>Community Care Services</v>
      </c>
    </row>
    <row r="231" spans="5:9" x14ac:dyDescent="0.2">
      <c r="E231" s="88"/>
      <c r="F231" s="6"/>
      <c r="G231" s="6"/>
      <c r="I231" s="6" t="str">
        <f>'Revenue - WHC'!E26</f>
        <v>Facilities</v>
      </c>
    </row>
    <row r="232" spans="5:9" x14ac:dyDescent="0.2">
      <c r="E232" s="88"/>
      <c r="F232" s="6"/>
      <c r="G232" s="6"/>
      <c r="I232" s="6" t="str">
        <f>'Revenue - WHC'!E27</f>
        <v>Administration</v>
      </c>
    </row>
    <row r="233" spans="5:9" x14ac:dyDescent="0.2">
      <c r="E233" s="88"/>
      <c r="F233" s="6"/>
      <c r="G233" s="6"/>
      <c r="I233" s="6" t="str">
        <f>'Revenue - WHC'!E28</f>
        <v>Sports Grounds &amp; Facilities</v>
      </c>
    </row>
    <row r="234" spans="5:9" x14ac:dyDescent="0.2">
      <c r="E234" s="88"/>
      <c r="F234" s="6"/>
      <c r="G234" s="6"/>
      <c r="I234" s="6" t="str">
        <f>'Revenue - WHC'!E29</f>
        <v>Parks &amp; Reserves</v>
      </c>
    </row>
    <row r="235" spans="5:9" x14ac:dyDescent="0.2">
      <c r="E235" s="88"/>
      <c r="F235" s="6"/>
      <c r="G235" s="6"/>
      <c r="I235" s="6" t="str">
        <f>'Revenue - WHC'!E30</f>
        <v>Waterways, Lakes &amp; Beaches</v>
      </c>
    </row>
    <row r="236" spans="5:9" x14ac:dyDescent="0.2">
      <c r="E236" s="88"/>
      <c r="F236" s="6"/>
      <c r="G236" s="6"/>
      <c r="I236" s="6" t="str">
        <f>'Revenue - WHC'!E31</f>
        <v>Art Galleries</v>
      </c>
    </row>
    <row r="237" spans="5:9" x14ac:dyDescent="0.2">
      <c r="E237" s="88"/>
      <c r="F237" s="6"/>
      <c r="G237" s="6"/>
      <c r="I237" s="6" t="str">
        <f>'Revenue - WHC'!E32</f>
        <v>Museums and Cultural Heritage</v>
      </c>
    </row>
    <row r="238" spans="5:9" x14ac:dyDescent="0.2">
      <c r="E238" s="88"/>
      <c r="F238" s="6"/>
      <c r="G238" s="6"/>
      <c r="I238" s="6" t="str">
        <f>'Revenue - WHC'!E33</f>
        <v>Performing Arts Centres</v>
      </c>
    </row>
    <row r="239" spans="5:9" x14ac:dyDescent="0.2">
      <c r="E239" s="88"/>
      <c r="F239" s="6"/>
      <c r="G239" s="6"/>
      <c r="I239" s="6" t="str">
        <f>'Revenue - WHC'!E34</f>
        <v>Libraries</v>
      </c>
    </row>
    <row r="240" spans="5:9" x14ac:dyDescent="0.2">
      <c r="E240" s="88"/>
      <c r="F240" s="6"/>
      <c r="G240" s="6"/>
      <c r="I240" s="6" t="str">
        <f>'Revenue - WHC'!E35</f>
        <v>Public Centres &amp; Halls</v>
      </c>
    </row>
    <row r="241" spans="5:9" x14ac:dyDescent="0.2">
      <c r="E241" s="88"/>
      <c r="F241" s="6"/>
      <c r="G241" s="6"/>
      <c r="I241" s="6" t="str">
        <f>'Revenue - WHC'!E36</f>
        <v>Programs</v>
      </c>
    </row>
    <row r="242" spans="5:9" x14ac:dyDescent="0.2">
      <c r="E242" s="88"/>
      <c r="F242" s="6"/>
      <c r="G242" s="6"/>
      <c r="I242" s="6" t="str">
        <f>'Revenue - WHC'!E37</f>
        <v>Administration</v>
      </c>
    </row>
    <row r="243" spans="5:9" x14ac:dyDescent="0.2">
      <c r="E243" s="88"/>
      <c r="F243" s="6"/>
      <c r="G243" s="6"/>
      <c r="I243" s="6" t="str">
        <f>'Revenue - WHC'!E38</f>
        <v>Residential - General Waste</v>
      </c>
    </row>
    <row r="244" spans="5:9" x14ac:dyDescent="0.2">
      <c r="E244" s="88"/>
      <c r="F244" s="6"/>
      <c r="G244" s="6"/>
      <c r="I244" s="6" t="str">
        <f>'Revenue - WHC'!E39</f>
        <v>Residential - Recycled Waste</v>
      </c>
    </row>
    <row r="245" spans="5:9" x14ac:dyDescent="0.2">
      <c r="E245" s="88"/>
      <c r="F245" s="6"/>
      <c r="G245" s="6"/>
      <c r="I245" s="6" t="str">
        <f>'Revenue - WHC'!E40</f>
        <v>Commercial Waste Disposal</v>
      </c>
    </row>
    <row r="246" spans="5:9" x14ac:dyDescent="0.2">
      <c r="E246" s="88"/>
      <c r="F246" s="6"/>
      <c r="G246" s="6"/>
      <c r="I246" s="6" t="str">
        <f>'Revenue - WHC'!E41</f>
        <v>Administration</v>
      </c>
    </row>
    <row r="247" spans="5:9" x14ac:dyDescent="0.2">
      <c r="E247" s="88"/>
      <c r="F247" s="6"/>
      <c r="G247" s="6"/>
      <c r="I247" s="6" t="str">
        <f>'Revenue - WHC'!E42</f>
        <v>Footpaths</v>
      </c>
    </row>
    <row r="248" spans="5:9" x14ac:dyDescent="0.2">
      <c r="E248" s="88"/>
      <c r="F248" s="6"/>
      <c r="G248" s="6"/>
      <c r="I248" s="6" t="str">
        <f>'Revenue - WHC'!E43</f>
        <v>Kerbs &amp; Channels</v>
      </c>
    </row>
    <row r="249" spans="5:9" x14ac:dyDescent="0.2">
      <c r="E249" s="88"/>
      <c r="F249" s="6"/>
      <c r="G249" s="6"/>
      <c r="I249" s="6" t="str">
        <f>'Revenue - WHC'!E44</f>
        <v>Traffic Control</v>
      </c>
    </row>
    <row r="250" spans="5:9" x14ac:dyDescent="0.2">
      <c r="E250" s="88"/>
      <c r="F250" s="6"/>
      <c r="G250" s="6"/>
      <c r="I250" s="6" t="str">
        <f>'Revenue - WHC'!E45</f>
        <v>Parking Fines</v>
      </c>
    </row>
    <row r="251" spans="5:9" x14ac:dyDescent="0.2">
      <c r="E251" s="88"/>
      <c r="F251" s="6"/>
      <c r="G251" s="6"/>
      <c r="I251" s="6" t="str">
        <f>'Revenue - WHC'!E46</f>
        <v>Parking Facilities</v>
      </c>
    </row>
    <row r="252" spans="5:9" x14ac:dyDescent="0.2">
      <c r="E252" s="88"/>
      <c r="F252" s="6"/>
      <c r="G252" s="6"/>
      <c r="I252" s="6" t="str">
        <f>'Revenue - WHC'!E47</f>
        <v>Street Enhancements</v>
      </c>
    </row>
    <row r="253" spans="5:9" x14ac:dyDescent="0.2">
      <c r="E253" s="88"/>
      <c r="F253" s="6"/>
      <c r="G253" s="6"/>
      <c r="I253" s="6" t="str">
        <f>'Revenue - WHC'!E48</f>
        <v>Street Lighting</v>
      </c>
    </row>
    <row r="254" spans="5:9" x14ac:dyDescent="0.2">
      <c r="E254" s="88"/>
      <c r="F254" s="6"/>
      <c r="G254" s="6"/>
      <c r="I254" s="6" t="str">
        <f>'Revenue - WHC'!E49</f>
        <v>Street Cleaning</v>
      </c>
    </row>
    <row r="255" spans="5:9" x14ac:dyDescent="0.2">
      <c r="E255" s="88"/>
      <c r="F255" s="6"/>
      <c r="G255" s="6"/>
      <c r="I255" s="6" t="str">
        <f>'Revenue - WHC'!E50</f>
        <v>Administration</v>
      </c>
    </row>
    <row r="256" spans="5:9" x14ac:dyDescent="0.2">
      <c r="E256" s="88"/>
      <c r="F256" s="6"/>
      <c r="G256" s="6"/>
      <c r="I256" s="6" t="str">
        <f>'Revenue - WHC'!E51</f>
        <v>Protection of Biodiversity &amp; Habitat</v>
      </c>
    </row>
    <row r="257" spans="5:9" x14ac:dyDescent="0.2">
      <c r="E257" s="88"/>
      <c r="F257" s="6"/>
      <c r="G257" s="6"/>
      <c r="I257" s="6" t="str">
        <f>'Revenue - WHC'!E52</f>
        <v>Fire Protection</v>
      </c>
    </row>
    <row r="258" spans="5:9" x14ac:dyDescent="0.2">
      <c r="E258" s="88"/>
      <c r="F258" s="6"/>
      <c r="G258" s="6"/>
      <c r="I258" s="6" t="str">
        <f>'Revenue - WHC'!E53</f>
        <v>Drainage</v>
      </c>
    </row>
    <row r="259" spans="5:9" x14ac:dyDescent="0.2">
      <c r="E259" s="88"/>
      <c r="F259" s="6"/>
      <c r="G259" s="6"/>
      <c r="I259" s="6" t="str">
        <f>'Revenue - WHC'!E54</f>
        <v>Agricultural Services</v>
      </c>
    </row>
    <row r="260" spans="5:9" x14ac:dyDescent="0.2">
      <c r="E260" s="88"/>
      <c r="F260" s="6"/>
      <c r="G260" s="6"/>
      <c r="I260" s="6" t="str">
        <f>'Revenue - WHC'!E55</f>
        <v>Sewerage</v>
      </c>
    </row>
    <row r="261" spans="5:9" x14ac:dyDescent="0.2">
      <c r="E261" s="88"/>
      <c r="F261" s="6"/>
      <c r="G261" s="6"/>
      <c r="I261" s="6" t="str">
        <f>'Revenue - WHC'!E56</f>
        <v>Waste Water Management</v>
      </c>
    </row>
    <row r="262" spans="5:9" x14ac:dyDescent="0.2">
      <c r="E262" s="88"/>
      <c r="F262" s="6"/>
      <c r="G262" s="6"/>
      <c r="I262" s="6" t="str">
        <f>'Revenue - WHC'!E57</f>
        <v>Decontamination of Soil</v>
      </c>
    </row>
    <row r="263" spans="5:9" x14ac:dyDescent="0.2">
      <c r="E263" s="88"/>
      <c r="F263" s="6"/>
      <c r="G263" s="6"/>
      <c r="I263" s="6" t="str">
        <f>'Revenue - WHC'!E58</f>
        <v>Administration</v>
      </c>
    </row>
    <row r="264" spans="5:9" x14ac:dyDescent="0.2">
      <c r="E264" s="88"/>
      <c r="F264" s="6"/>
      <c r="G264" s="6"/>
      <c r="I264" s="6" t="str">
        <f>'Revenue - WHC'!E59</f>
        <v>Community Development &amp; Planning</v>
      </c>
    </row>
    <row r="265" spans="5:9" x14ac:dyDescent="0.2">
      <c r="E265" s="88"/>
      <c r="F265" s="6"/>
      <c r="G265" s="6"/>
      <c r="I265" s="6" t="str">
        <f>'Revenue - WHC'!E60</f>
        <v>Building Control</v>
      </c>
    </row>
    <row r="266" spans="5:9" x14ac:dyDescent="0.2">
      <c r="I266" s="6" t="str">
        <f>'Revenue - WHC'!E61</f>
        <v>Tourism &amp; Area Promotion</v>
      </c>
    </row>
    <row r="267" spans="5:9" x14ac:dyDescent="0.2">
      <c r="I267" s="6" t="str">
        <f>'Revenue - WHC'!E62</f>
        <v>Community Amenities</v>
      </c>
    </row>
    <row r="268" spans="5:9" x14ac:dyDescent="0.2">
      <c r="I268" s="6" t="str">
        <f>'Revenue - WHC'!E63</f>
        <v>Air Transport</v>
      </c>
    </row>
    <row r="269" spans="5:9" x14ac:dyDescent="0.2">
      <c r="I269" s="6" t="str">
        <f>'Revenue - WHC'!E64</f>
        <v>Markets &amp; Saleyards</v>
      </c>
    </row>
    <row r="270" spans="5:9" x14ac:dyDescent="0.2">
      <c r="I270" s="6" t="str">
        <f>'Revenue - WHC'!E65</f>
        <v>Economic Affairs</v>
      </c>
    </row>
    <row r="271" spans="5:9" x14ac:dyDescent="0.2">
      <c r="I271" s="6" t="str">
        <f>'Revenue - WHC'!E66</f>
        <v>Business Undertakings (Property)</v>
      </c>
    </row>
    <row r="272" spans="5:9" x14ac:dyDescent="0.2">
      <c r="I272" s="6" t="str">
        <f>'Revenue - WHC'!E67</f>
        <v>Administration</v>
      </c>
    </row>
    <row r="273" spans="9:9" x14ac:dyDescent="0.2">
      <c r="I273" s="6" t="str">
        <f>'Revenue - WHC'!E68</f>
        <v>Local Roads &amp; Bridges works</v>
      </c>
    </row>
    <row r="274" spans="9:9" x14ac:dyDescent="0.2">
      <c r="I274" s="6" t="str">
        <f>'Revenue - WHC'!E69</f>
        <v>Administration</v>
      </c>
    </row>
    <row r="275" spans="9:9" x14ac:dyDescent="0.2">
      <c r="I275" s="6" t="str">
        <f>'Revenue - WHC'!E70</f>
        <v>Main Roads &amp; Bridges (State Roads)</v>
      </c>
    </row>
    <row r="276" spans="9:9" x14ac:dyDescent="0.2">
      <c r="I276" s="6" t="str">
        <f>'Revenue - WHC'!E71</f>
        <v>National Highway System (Federal Roads)</v>
      </c>
    </row>
    <row r="277" spans="9:9" x14ac:dyDescent="0.2">
      <c r="I277" s="6" t="str">
        <f>'Revenue - WHC'!E72</f>
        <v>Rates &amp; Charges (should equal VGC2 - 04999)</v>
      </c>
    </row>
    <row r="278" spans="9:9" x14ac:dyDescent="0.2">
      <c r="I278" s="6" t="str">
        <f>'Revenue - WHC'!E73</f>
        <v xml:space="preserve">    - General Purpose Grants</v>
      </c>
    </row>
    <row r="279" spans="9:9" x14ac:dyDescent="0.2">
      <c r="I279" s="6" t="str">
        <f>'Revenue - WHC'!E74</f>
        <v xml:space="preserve">    - Local Roads Funding</v>
      </c>
    </row>
    <row r="280" spans="9:9" x14ac:dyDescent="0.2">
      <c r="I280" s="6" t="e">
        <f>'Revenue - WHC'!#REF!</f>
        <v>#REF!</v>
      </c>
    </row>
    <row r="281" spans="9:9" x14ac:dyDescent="0.2">
      <c r="I281" s="6" t="e">
        <f>'Revenue - WHC'!#REF!</f>
        <v>#REF!</v>
      </c>
    </row>
    <row r="282" spans="9:9" x14ac:dyDescent="0.2">
      <c r="I282" s="6" t="e">
        <f>'Revenue - WHC'!#REF!</f>
        <v>#REF!</v>
      </c>
    </row>
    <row r="283" spans="9:9" x14ac:dyDescent="0.2">
      <c r="I283" s="6" t="e">
        <f>'Revenue - WHC'!#REF!</f>
        <v>#REF!</v>
      </c>
    </row>
    <row r="284" spans="9:9" x14ac:dyDescent="0.2">
      <c r="I284" s="6" t="e">
        <f>'Revenue - WHC'!#REF!</f>
        <v>#REF!</v>
      </c>
    </row>
    <row r="285" spans="9:9" x14ac:dyDescent="0.2">
      <c r="I285" s="6" t="e">
        <f>'Revenue - WHC'!#REF!</f>
        <v>#REF!</v>
      </c>
    </row>
    <row r="286" spans="9:9" x14ac:dyDescent="0.2">
      <c r="I286" s="6" t="e">
        <f>'Revenue - WHC'!#REF!</f>
        <v>#REF!</v>
      </c>
    </row>
    <row r="287" spans="9:9" x14ac:dyDescent="0.2">
      <c r="I287" s="6" t="e">
        <f>'Revenue - WHC'!#REF!</f>
        <v>#REF!</v>
      </c>
    </row>
    <row r="288" spans="9:9" x14ac:dyDescent="0.2">
      <c r="I288" s="6" t="e">
        <f>'Revenue - WHC'!#REF!</f>
        <v>#REF!</v>
      </c>
    </row>
    <row r="289" spans="9:9" x14ac:dyDescent="0.2">
      <c r="I289" s="6" t="e">
        <f>'Revenue - WHC'!#REF!</f>
        <v>#REF!</v>
      </c>
    </row>
    <row r="290" spans="9:9" x14ac:dyDescent="0.2">
      <c r="I290" s="6" t="e">
        <f>'Revenue - WHC'!#REF!</f>
        <v>#REF!</v>
      </c>
    </row>
    <row r="291" spans="9:9" x14ac:dyDescent="0.2">
      <c r="I291" s="6" t="e">
        <f>'Revenue - WHC'!#REF!</f>
        <v>#REF!</v>
      </c>
    </row>
    <row r="292" spans="9:9" x14ac:dyDescent="0.2">
      <c r="I292" s="6" t="e">
        <f>'Revenue - WHC'!#REF!</f>
        <v>#REF!</v>
      </c>
    </row>
    <row r="293" spans="9:9" x14ac:dyDescent="0.2">
      <c r="I293" s="6" t="e">
        <f>'Revenue - WHC'!#REF!</f>
        <v>#REF!</v>
      </c>
    </row>
    <row r="294" spans="9:9" x14ac:dyDescent="0.2">
      <c r="I294" s="6" t="e">
        <f>'Revenue - WHC'!#REF!</f>
        <v>#REF!</v>
      </c>
    </row>
    <row r="295" spans="9:9" x14ac:dyDescent="0.2">
      <c r="I295" s="6" t="e">
        <f>'Revenue - WHC'!#REF!</f>
        <v>#REF!</v>
      </c>
    </row>
    <row r="296" spans="9:9" x14ac:dyDescent="0.2">
      <c r="I296" s="6" t="e">
        <f>'Revenue - WHC'!#REF!</f>
        <v>#REF!</v>
      </c>
    </row>
    <row r="297" spans="9:9" x14ac:dyDescent="0.2">
      <c r="I297" s="6" t="e">
        <f>'Revenue - WHC'!#REF!</f>
        <v>#REF!</v>
      </c>
    </row>
    <row r="298" spans="9:9" x14ac:dyDescent="0.2">
      <c r="I298" s="6" t="e">
        <f>'Revenue - WHC'!#REF!</f>
        <v>#REF!</v>
      </c>
    </row>
    <row r="299" spans="9:9" x14ac:dyDescent="0.2">
      <c r="I299" s="6" t="e">
        <f>'Revenue - WHC'!#REF!</f>
        <v>#REF!</v>
      </c>
    </row>
    <row r="300" spans="9:9" x14ac:dyDescent="0.2">
      <c r="I300" s="6" t="e">
        <f>'Revenue - WHC'!#REF!</f>
        <v>#REF!</v>
      </c>
    </row>
    <row r="301" spans="9:9" x14ac:dyDescent="0.2">
      <c r="I301" s="6" t="e">
        <f>'Revenue - WHC'!#REF!</f>
        <v>#REF!</v>
      </c>
    </row>
    <row r="302" spans="9:9" x14ac:dyDescent="0.2">
      <c r="I302" s="6" t="e">
        <f>'Revenue - WHC'!#REF!</f>
        <v>#REF!</v>
      </c>
    </row>
    <row r="303" spans="9:9" x14ac:dyDescent="0.2">
      <c r="I303" s="6" t="e">
        <f>'Revenue - WHC'!#REF!</f>
        <v>#REF!</v>
      </c>
    </row>
    <row r="304" spans="9:9" x14ac:dyDescent="0.2">
      <c r="I304" s="6" t="e">
        <f>'Revenue - WHC'!#REF!</f>
        <v>#REF!</v>
      </c>
    </row>
    <row r="305" spans="9:9" x14ac:dyDescent="0.2">
      <c r="I305" s="6" t="e">
        <f>'Revenue - WHC'!#REF!</f>
        <v>#REF!</v>
      </c>
    </row>
    <row r="306" spans="9:9" x14ac:dyDescent="0.2">
      <c r="I306" s="6" t="e">
        <f>'Revenue - WHC'!#REF!</f>
        <v>#REF!</v>
      </c>
    </row>
    <row r="307" spans="9:9" x14ac:dyDescent="0.2">
      <c r="I307" s="6" t="e">
        <f>'Revenue - WHC'!#REF!</f>
        <v>#REF!</v>
      </c>
    </row>
    <row r="308" spans="9:9" x14ac:dyDescent="0.2">
      <c r="I308" s="6" t="e">
        <f>'Revenue - WHC'!#REF!</f>
        <v>#REF!</v>
      </c>
    </row>
    <row r="309" spans="9:9" x14ac:dyDescent="0.2">
      <c r="I309" s="6" t="e">
        <f>'Revenue - WHC'!#REF!</f>
        <v>#REF!</v>
      </c>
    </row>
    <row r="310" spans="9:9" x14ac:dyDescent="0.2">
      <c r="I310" s="6" t="e">
        <f>'Revenue - WHC'!#REF!</f>
        <v>#REF!</v>
      </c>
    </row>
    <row r="311" spans="9:9" x14ac:dyDescent="0.2">
      <c r="I311" s="6" t="e">
        <f>'Revenue - WHC'!#REF!</f>
        <v>#REF!</v>
      </c>
    </row>
    <row r="312" spans="9:9" x14ac:dyDescent="0.2">
      <c r="I312" s="6" t="e">
        <f>'Revenue - WHC'!#REF!</f>
        <v>#REF!</v>
      </c>
    </row>
    <row r="313" spans="9:9" x14ac:dyDescent="0.2">
      <c r="I313" s="6" t="e">
        <f>'Revenue - WHC'!#REF!</f>
        <v>#REF!</v>
      </c>
    </row>
    <row r="314" spans="9:9" x14ac:dyDescent="0.2">
      <c r="I314" s="6" t="e">
        <f>'Revenue - WHC'!#REF!</f>
        <v>#REF!</v>
      </c>
    </row>
    <row r="315" spans="9:9" x14ac:dyDescent="0.2">
      <c r="I315" s="6" t="e">
        <f>'Revenue - WHC'!#REF!</f>
        <v>#REF!</v>
      </c>
    </row>
    <row r="316" spans="9:9" x14ac:dyDescent="0.2">
      <c r="I316" s="6" t="e">
        <f>'Revenue - WHC'!#REF!</f>
        <v>#REF!</v>
      </c>
    </row>
    <row r="317" spans="9:9" x14ac:dyDescent="0.2">
      <c r="I317" s="6" t="str">
        <f>'Revenue - WHC'!E75</f>
        <v>Other</v>
      </c>
    </row>
  </sheetData>
  <mergeCells count="89">
    <mergeCell ref="E12:E16"/>
    <mergeCell ref="E17:E21"/>
    <mergeCell ref="F17:H21"/>
    <mergeCell ref="M17:M21"/>
    <mergeCell ref="Q22:Q26"/>
    <mergeCell ref="E32:E36"/>
    <mergeCell ref="F32:H36"/>
    <mergeCell ref="N32:N36"/>
    <mergeCell ref="O32:O36"/>
    <mergeCell ref="P32:P36"/>
    <mergeCell ref="Q32:Q36"/>
    <mergeCell ref="Q27:Q31"/>
    <mergeCell ref="M22:M26"/>
    <mergeCell ref="F22:H26"/>
    <mergeCell ref="N22:N26"/>
    <mergeCell ref="O22:O26"/>
    <mergeCell ref="R12:R16"/>
    <mergeCell ref="Q17:Q21"/>
    <mergeCell ref="K6:T6"/>
    <mergeCell ref="K8:M8"/>
    <mergeCell ref="N8:R8"/>
    <mergeCell ref="S8:S9"/>
    <mergeCell ref="T8:T9"/>
    <mergeCell ref="K12:K16"/>
    <mergeCell ref="P12:P16"/>
    <mergeCell ref="Q12:Q16"/>
    <mergeCell ref="R17:R21"/>
    <mergeCell ref="N17:N21"/>
    <mergeCell ref="O17:O21"/>
    <mergeCell ref="P17:P21"/>
    <mergeCell ref="K17:K21"/>
    <mergeCell ref="L17:L21"/>
    <mergeCell ref="F8:H9"/>
    <mergeCell ref="I8:I9"/>
    <mergeCell ref="F12:H16"/>
    <mergeCell ref="N12:N16"/>
    <mergeCell ref="O12:O16"/>
    <mergeCell ref="L12:L16"/>
    <mergeCell ref="M12:M16"/>
    <mergeCell ref="E47:E51"/>
    <mergeCell ref="F47:H51"/>
    <mergeCell ref="K47:K51"/>
    <mergeCell ref="L47:L51"/>
    <mergeCell ref="R22:R26"/>
    <mergeCell ref="E27:E31"/>
    <mergeCell ref="F27:H31"/>
    <mergeCell ref="N27:N31"/>
    <mergeCell ref="O27:O31"/>
    <mergeCell ref="K27:K31"/>
    <mergeCell ref="L27:L31"/>
    <mergeCell ref="M27:M31"/>
    <mergeCell ref="E22:E26"/>
    <mergeCell ref="K22:K26"/>
    <mergeCell ref="P22:P26"/>
    <mergeCell ref="P27:P31"/>
    <mergeCell ref="R27:R31"/>
    <mergeCell ref="L22:L26"/>
    <mergeCell ref="R32:R36"/>
    <mergeCell ref="E42:E46"/>
    <mergeCell ref="F42:H46"/>
    <mergeCell ref="K42:K46"/>
    <mergeCell ref="L42:L46"/>
    <mergeCell ref="M42:M46"/>
    <mergeCell ref="N42:N46"/>
    <mergeCell ref="O42:O46"/>
    <mergeCell ref="Q42:Q46"/>
    <mergeCell ref="R42:R46"/>
    <mergeCell ref="K32:K36"/>
    <mergeCell ref="L32:L36"/>
    <mergeCell ref="M32:M36"/>
    <mergeCell ref="E37:E41"/>
    <mergeCell ref="R37:R41"/>
    <mergeCell ref="F37:H41"/>
    <mergeCell ref="K37:K41"/>
    <mergeCell ref="L37:L41"/>
    <mergeCell ref="O47:O51"/>
    <mergeCell ref="Q47:Q51"/>
    <mergeCell ref="M37:M41"/>
    <mergeCell ref="N37:N41"/>
    <mergeCell ref="O37:O41"/>
    <mergeCell ref="P37:P41"/>
    <mergeCell ref="Q37:Q41"/>
    <mergeCell ref="H55:I55"/>
    <mergeCell ref="N55:R55"/>
    <mergeCell ref="R47:R51"/>
    <mergeCell ref="P47:P51"/>
    <mergeCell ref="P42:P46"/>
    <mergeCell ref="M47:M51"/>
    <mergeCell ref="N47:N51"/>
  </mergeCells>
  <phoneticPr fontId="0" type="noConversion"/>
  <conditionalFormatting sqref="F130">
    <cfRule type="cellIs" dxfId="35" priority="18" operator="equal">
      <formula>"OK"</formula>
    </cfRule>
    <cfRule type="cellIs" dxfId="34" priority="19" operator="equal">
      <formula>"ISSUE"</formula>
    </cfRule>
  </conditionalFormatting>
  <conditionalFormatting sqref="F131:F132">
    <cfRule type="cellIs" dxfId="33" priority="16" operator="equal">
      <formula>"OK"</formula>
    </cfRule>
    <cfRule type="cellIs" dxfId="32" priority="17" operator="equal">
      <formula>"ISSUE"</formula>
    </cfRule>
  </conditionalFormatting>
  <conditionalFormatting sqref="F149">
    <cfRule type="cellIs" dxfId="31" priority="12" operator="equal">
      <formula>"OK"</formula>
    </cfRule>
    <cfRule type="cellIs" dxfId="30" priority="13" operator="equal">
      <formula>"ISSUE"</formula>
    </cfRule>
  </conditionalFormatting>
  <conditionalFormatting sqref="F148">
    <cfRule type="cellIs" dxfId="29" priority="14" operator="equal">
      <formula>"OK"</formula>
    </cfRule>
    <cfRule type="cellIs" dxfId="28" priority="15" operator="equal">
      <formula>"ISSUE"</formula>
    </cfRule>
  </conditionalFormatting>
  <conditionalFormatting sqref="F167">
    <cfRule type="cellIs" dxfId="27" priority="8" operator="equal">
      <formula>"OK"</formula>
    </cfRule>
    <cfRule type="cellIs" dxfId="26" priority="9" operator="equal">
      <formula>"ISSUE"</formula>
    </cfRule>
  </conditionalFormatting>
  <conditionalFormatting sqref="F166">
    <cfRule type="cellIs" dxfId="25" priority="10" operator="equal">
      <formula>"OK"</formula>
    </cfRule>
    <cfRule type="cellIs" dxfId="24" priority="11" operator="equal">
      <formula>"ISSUE"</formula>
    </cfRule>
  </conditionalFormatting>
  <conditionalFormatting sqref="F185">
    <cfRule type="cellIs" dxfId="23" priority="4" operator="equal">
      <formula>"OK"</formula>
    </cfRule>
    <cfRule type="cellIs" dxfId="22" priority="5" operator="equal">
      <formula>"ISSUE"</formula>
    </cfRule>
  </conditionalFormatting>
  <conditionalFormatting sqref="F184">
    <cfRule type="cellIs" dxfId="21" priority="6" operator="equal">
      <formula>"OK"</formula>
    </cfRule>
    <cfRule type="cellIs" dxfId="20" priority="7" operator="equal">
      <formula>"ISSUE"</formula>
    </cfRule>
  </conditionalFormatting>
  <dataValidations count="2">
    <dataValidation type="list" allowBlank="1" showInputMessage="1" showErrorMessage="1" sqref="S12:S15 S22:S25 S47:S50 S42:S45 S32:S35 S27:S30 S37:S40 S17:S20">
      <formula1>$S$190:$S$197</formula1>
    </dataValidation>
    <dataValidation type="list" allowBlank="1" showInputMessage="1" showErrorMessage="1" sqref="I12:I51">
      <formula1>$I$190:$I$290</formula1>
    </dataValidation>
  </dataValidations>
  <pageMargins left="0.23622047244094491" right="0.23622047244094491" top="0.74803149606299213" bottom="0.74803149606299213" header="0.31496062992125984" footer="0.31496062992125984"/>
  <pageSetup paperSize="8" scale="66"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2:ED165"/>
  <sheetViews>
    <sheetView zoomScale="85" zoomScaleNormal="85" zoomScalePageLayoutView="85" workbookViewId="0">
      <selection activeCell="I34" sqref="I34"/>
    </sheetView>
  </sheetViews>
  <sheetFormatPr defaultColWidth="0"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7.33203125" style="54" customWidth="1"/>
    <col min="7" max="9" width="22.33203125" style="93" customWidth="1"/>
    <col min="10" max="11" width="22.33203125" style="88" customWidth="1"/>
    <col min="12" max="12" width="19.33203125" style="7" customWidth="1"/>
    <col min="13" max="13" width="4.1640625" style="6" customWidth="1"/>
    <col min="14" max="14" width="2.1640625" style="6" customWidth="1"/>
    <col min="15" max="15" width="10.83203125" style="6" customWidth="1"/>
    <col min="16" max="16" width="2.6640625" style="6" customWidth="1"/>
    <col min="17" max="17" width="61" style="6" bestFit="1" customWidth="1"/>
    <col min="18" max="27" width="16.83203125" style="6" customWidth="1"/>
    <col min="28" max="28" width="4.33203125" style="6" customWidth="1"/>
    <col min="29" max="29" width="61" style="6" customWidth="1"/>
    <col min="30" max="35" width="17.6640625" style="6" customWidth="1"/>
    <col min="36" max="36" width="10.83203125" style="6" customWidth="1"/>
    <col min="37" max="134" width="10.83203125" style="6" hidden="1" customWidth="1"/>
    <col min="135" max="16384" width="0" style="6" hidden="1"/>
  </cols>
  <sheetData>
    <row r="2" spans="1:35" ht="18" x14ac:dyDescent="0.2">
      <c r="A2" s="5">
        <v>80</v>
      </c>
      <c r="B2" s="2" t="s">
        <v>239</v>
      </c>
      <c r="F2" s="14"/>
    </row>
    <row r="3" spans="1:35" ht="15" x14ac:dyDescent="0.2">
      <c r="B3" s="43" t="str">
        <f>'Revenue - WHC'!B3</f>
        <v>Pyrenees (S)</v>
      </c>
      <c r="L3" s="66"/>
    </row>
    <row r="4" spans="1:35" ht="12" customHeight="1" x14ac:dyDescent="0.2">
      <c r="B4" s="43"/>
      <c r="L4" s="66"/>
    </row>
    <row r="5" spans="1:35" ht="15.75" thickBot="1" x14ac:dyDescent="0.25">
      <c r="B5" s="176"/>
      <c r="C5" s="176"/>
      <c r="D5" s="176"/>
      <c r="E5" s="192" t="s">
        <v>198</v>
      </c>
      <c r="Q5" s="192" t="s">
        <v>199</v>
      </c>
    </row>
    <row r="6" spans="1:35" x14ac:dyDescent="0.2">
      <c r="C6" s="9"/>
      <c r="D6" s="10"/>
      <c r="E6" s="85"/>
      <c r="F6" s="55"/>
      <c r="G6" s="94"/>
      <c r="H6" s="94"/>
      <c r="I6" s="94"/>
      <c r="J6" s="97"/>
      <c r="K6" s="97"/>
      <c r="L6" s="11"/>
      <c r="M6" s="47"/>
      <c r="P6" s="9"/>
      <c r="Q6" s="10"/>
      <c r="R6" s="85"/>
      <c r="S6" s="55"/>
      <c r="T6" s="94"/>
      <c r="U6" s="94"/>
      <c r="V6" s="94"/>
      <c r="W6" s="97"/>
      <c r="X6" s="97"/>
      <c r="Y6" s="97"/>
      <c r="Z6" s="97"/>
      <c r="AA6" s="97"/>
      <c r="AB6" s="97"/>
      <c r="AC6" s="97"/>
      <c r="AD6" s="97"/>
      <c r="AE6" s="97"/>
      <c r="AF6" s="97"/>
      <c r="AG6" s="97"/>
      <c r="AH6" s="97"/>
      <c r="AI6" s="47"/>
    </row>
    <row r="7" spans="1:35" x14ac:dyDescent="0.2">
      <c r="C7" s="13"/>
      <c r="D7" s="14"/>
      <c r="E7" s="86"/>
      <c r="F7" s="56"/>
      <c r="G7" s="138"/>
      <c r="H7" s="138"/>
      <c r="I7" s="138"/>
      <c r="J7" s="100"/>
      <c r="K7" s="100"/>
      <c r="L7" s="15"/>
      <c r="M7" s="31"/>
      <c r="P7" s="13"/>
      <c r="Q7" s="14"/>
      <c r="AI7" s="31"/>
    </row>
    <row r="8" spans="1:35" ht="12.75" customHeight="1" x14ac:dyDescent="0.2">
      <c r="C8" s="13"/>
      <c r="D8" s="14"/>
      <c r="E8" s="86"/>
      <c r="F8" s="56"/>
      <c r="G8" s="568" t="s">
        <v>192</v>
      </c>
      <c r="H8" s="568"/>
      <c r="I8" s="568" t="s">
        <v>195</v>
      </c>
      <c r="J8" s="568"/>
      <c r="K8" s="568" t="s">
        <v>131</v>
      </c>
      <c r="L8" s="568"/>
      <c r="M8" s="31"/>
      <c r="P8" s="13"/>
      <c r="Q8" s="86"/>
      <c r="R8" s="171"/>
      <c r="S8" s="171"/>
      <c r="T8" s="161" t="s">
        <v>196</v>
      </c>
      <c r="U8" s="171"/>
      <c r="V8" s="171"/>
      <c r="W8" s="170"/>
      <c r="X8" s="170"/>
      <c r="Y8" s="170" t="s">
        <v>197</v>
      </c>
      <c r="Z8" s="170"/>
      <c r="AA8" s="170"/>
      <c r="AB8" s="170"/>
      <c r="AC8" s="86"/>
      <c r="AD8" s="171"/>
      <c r="AE8" s="171"/>
      <c r="AF8" s="171"/>
      <c r="AG8" s="171"/>
      <c r="AH8" s="170"/>
      <c r="AI8" s="31"/>
    </row>
    <row r="9" spans="1:35" ht="25.5" x14ac:dyDescent="0.2">
      <c r="C9" s="13"/>
      <c r="D9" s="14"/>
      <c r="E9" s="65" t="s">
        <v>130</v>
      </c>
      <c r="F9" s="62" t="s">
        <v>153</v>
      </c>
      <c r="G9" s="92" t="s">
        <v>193</v>
      </c>
      <c r="H9" s="92" t="s">
        <v>194</v>
      </c>
      <c r="I9" s="92" t="s">
        <v>193</v>
      </c>
      <c r="J9" s="92" t="s">
        <v>194</v>
      </c>
      <c r="K9" s="92" t="s">
        <v>123</v>
      </c>
      <c r="L9" s="64" t="s">
        <v>195</v>
      </c>
      <c r="M9" s="31"/>
      <c r="P9" s="13"/>
      <c r="Q9" s="86"/>
      <c r="R9" s="172" t="s">
        <v>143</v>
      </c>
      <c r="S9" s="172" t="s">
        <v>144</v>
      </c>
      <c r="T9" s="172" t="s">
        <v>145</v>
      </c>
      <c r="U9" s="172" t="s">
        <v>146</v>
      </c>
      <c r="V9" s="172" t="s">
        <v>121</v>
      </c>
      <c r="W9" s="173" t="s">
        <v>143</v>
      </c>
      <c r="X9" s="173" t="s">
        <v>144</v>
      </c>
      <c r="Y9" s="173" t="s">
        <v>145</v>
      </c>
      <c r="Z9" s="173" t="s">
        <v>146</v>
      </c>
      <c r="AA9" s="173" t="s">
        <v>121</v>
      </c>
      <c r="AB9" s="170"/>
      <c r="AC9" s="86"/>
      <c r="AD9" s="62" t="s">
        <v>143</v>
      </c>
      <c r="AE9" s="62" t="s">
        <v>144</v>
      </c>
      <c r="AF9" s="62" t="s">
        <v>145</v>
      </c>
      <c r="AG9" s="62" t="s">
        <v>146</v>
      </c>
      <c r="AH9" s="62" t="s">
        <v>121</v>
      </c>
      <c r="AI9" s="31"/>
    </row>
    <row r="10" spans="1:35" x14ac:dyDescent="0.2">
      <c r="C10" s="13"/>
      <c r="D10" s="14"/>
      <c r="F10" s="57"/>
      <c r="M10" s="31"/>
      <c r="P10" s="89"/>
      <c r="Q10" s="84"/>
      <c r="S10" s="84"/>
      <c r="T10" s="84"/>
      <c r="U10" s="84"/>
      <c r="V10" s="84"/>
      <c r="X10" s="84"/>
      <c r="Y10" s="84"/>
      <c r="Z10" s="84"/>
      <c r="AA10" s="84"/>
      <c r="AB10" s="170"/>
      <c r="AC10" s="84"/>
      <c r="AE10" s="84"/>
      <c r="AF10" s="84"/>
      <c r="AG10" s="84"/>
      <c r="AH10" s="84"/>
      <c r="AI10" s="91"/>
    </row>
    <row r="11" spans="1:35" x14ac:dyDescent="0.2">
      <c r="C11" s="13"/>
      <c r="D11" s="19">
        <v>1</v>
      </c>
      <c r="E11" s="401" t="str">
        <f>IF(OR('Services - NHC'!E10="",'Services - NHC'!E10="[Enter service]"),"",'Services - NHC'!E10)</f>
        <v>Council Operations</v>
      </c>
      <c r="F11" s="163" t="str">
        <f>IF(OR('Services - NHC'!F10="",'Services - NHC'!F10="[Select]"),"",'Services - NHC'!F10)</f>
        <v>Internal</v>
      </c>
      <c r="G11" s="393">
        <f>IF('Revenue - NHC'!S12="","",'Revenue - NHC'!S12)</f>
        <v>442</v>
      </c>
      <c r="H11" s="393">
        <f>IF('Revenue - WHC'!S12="","",'Revenue - WHC'!S12)</f>
        <v>442</v>
      </c>
      <c r="I11" s="393">
        <f>IF('Expenditure- NHC'!L11="","",'Expenditure- NHC'!L11)</f>
        <v>821294</v>
      </c>
      <c r="J11" s="394">
        <f>IF('Expenditure - WHC'!L11="","",'Expenditure - WHC'!L11)</f>
        <v>821294</v>
      </c>
      <c r="K11" s="177">
        <f>IFERROR(H11-G11,"")</f>
        <v>0</v>
      </c>
      <c r="L11" s="178">
        <f>IFERROR(J11-I11,"")</f>
        <v>0</v>
      </c>
      <c r="M11" s="179"/>
      <c r="N11" s="180"/>
      <c r="P11" s="13"/>
      <c r="Q11" s="174" t="str">
        <f>'Assets - NHC'!E59</f>
        <v>Property</v>
      </c>
      <c r="R11" s="168">
        <f>SUM(R12:R17)</f>
        <v>256000</v>
      </c>
      <c r="S11" s="168">
        <f t="shared" ref="S11:AA11" si="0">SUM(S12:S17)</f>
        <v>1517000</v>
      </c>
      <c r="T11" s="168">
        <f t="shared" si="0"/>
        <v>0</v>
      </c>
      <c r="U11" s="168">
        <f t="shared" si="0"/>
        <v>0</v>
      </c>
      <c r="V11" s="168">
        <f t="shared" si="0"/>
        <v>1773000</v>
      </c>
      <c r="W11" s="168">
        <f t="shared" si="0"/>
        <v>256000</v>
      </c>
      <c r="X11" s="168">
        <f t="shared" si="0"/>
        <v>1517000</v>
      </c>
      <c r="Y11" s="168">
        <f t="shared" si="0"/>
        <v>0</v>
      </c>
      <c r="Z11" s="168">
        <f t="shared" si="0"/>
        <v>0</v>
      </c>
      <c r="AA11" s="168">
        <f t="shared" si="0"/>
        <v>1773000</v>
      </c>
      <c r="AB11" s="170"/>
      <c r="AC11" s="174" t="str">
        <f>Q11</f>
        <v>Property</v>
      </c>
      <c r="AD11" s="168">
        <f>SUM(AD12:AD17)</f>
        <v>0</v>
      </c>
      <c r="AE11" s="168">
        <f>SUM(AE12:AE17)</f>
        <v>0</v>
      </c>
      <c r="AF11" s="168">
        <f>SUM(AF12:AF17)</f>
        <v>0</v>
      </c>
      <c r="AG11" s="168">
        <f>SUM(AG12:AG17)</f>
        <v>0</v>
      </c>
      <c r="AH11" s="168">
        <f>SUM(AH12:AH17)</f>
        <v>0</v>
      </c>
      <c r="AI11" s="31"/>
    </row>
    <row r="12" spans="1:35" s="88" customFormat="1" x14ac:dyDescent="0.2">
      <c r="C12" s="89"/>
      <c r="D12" s="90">
        <f>D11+1</f>
        <v>2</v>
      </c>
      <c r="E12" s="402" t="str">
        <f>IF(OR('Services - NHC'!E11="",'Services - NHC'!E11="[Enter service]"),"",'Services - NHC'!E11)</f>
        <v>Public Order and Safety</v>
      </c>
      <c r="F12" s="165" t="str">
        <f>IF(OR('Services - NHC'!F11="",'Services - NHC'!F11="[Select]"),"",'Services - NHC'!F11)</f>
        <v>Internal</v>
      </c>
      <c r="G12" s="395">
        <f>IF('Revenue - NHC'!S13="","",'Revenue - NHC'!S13)</f>
        <v>151065</v>
      </c>
      <c r="H12" s="395">
        <f>IF('Revenue - WHC'!S13="","",'Revenue - WHC'!S13)</f>
        <v>151065</v>
      </c>
      <c r="I12" s="395">
        <f>IF('Expenditure- NHC'!L12="","",'Expenditure- NHC'!L12)</f>
        <v>427930</v>
      </c>
      <c r="J12" s="396">
        <f>IF('Expenditure - WHC'!L12="","",'Expenditure - WHC'!L12)</f>
        <v>427930</v>
      </c>
      <c r="K12" s="181">
        <f t="shared" ref="K12:K30" si="1">IFERROR(H12-G12,"")</f>
        <v>0</v>
      </c>
      <c r="L12" s="182">
        <f t="shared" ref="L12:L30" si="2">IFERROR(J12-I12,"")</f>
        <v>0</v>
      </c>
      <c r="M12" s="183"/>
      <c r="N12" s="184"/>
      <c r="P12" s="13"/>
      <c r="Q12" s="169" t="str">
        <f>'Assets - NHC'!E60</f>
        <v>Land</v>
      </c>
      <c r="R12" s="132">
        <f>'Assets - NHC'!N60</f>
        <v>0</v>
      </c>
      <c r="S12" s="132">
        <f>'Assets - NHC'!O60</f>
        <v>0</v>
      </c>
      <c r="T12" s="132">
        <f>'Assets - NHC'!P60</f>
        <v>0</v>
      </c>
      <c r="U12" s="132">
        <f>'Assets - NHC'!Q60</f>
        <v>0</v>
      </c>
      <c r="V12" s="132">
        <f>'Assets - NHC'!R60</f>
        <v>0</v>
      </c>
      <c r="W12" s="132">
        <f>'Assets - WHC'!N60</f>
        <v>0</v>
      </c>
      <c r="X12" s="132">
        <f>'Assets - WHC'!O60</f>
        <v>0</v>
      </c>
      <c r="Y12" s="132">
        <f>'Assets - WHC'!P60</f>
        <v>0</v>
      </c>
      <c r="Z12" s="132">
        <f>'Assets - WHC'!Q60</f>
        <v>0</v>
      </c>
      <c r="AA12" s="132">
        <f>'Assets - WHC'!R60</f>
        <v>0</v>
      </c>
      <c r="AB12" s="170"/>
      <c r="AC12" s="169" t="str">
        <f t="shared" ref="AC12:AC34" si="3">Q12</f>
        <v>Land</v>
      </c>
      <c r="AD12" s="132">
        <f t="shared" ref="AD12:AD17" si="4">W12-R12</f>
        <v>0</v>
      </c>
      <c r="AE12" s="132">
        <f t="shared" ref="AE12:AE17" si="5">X12-S12</f>
        <v>0</v>
      </c>
      <c r="AF12" s="132">
        <f t="shared" ref="AF12:AF17" si="6">Y12-T12</f>
        <v>0</v>
      </c>
      <c r="AG12" s="132">
        <f t="shared" ref="AG12:AG17" si="7">Z12-U12</f>
        <v>0</v>
      </c>
      <c r="AH12" s="132">
        <f t="shared" ref="AH12:AH17" si="8">AA12-V12</f>
        <v>0</v>
      </c>
      <c r="AI12" s="31"/>
    </row>
    <row r="13" spans="1:35" x14ac:dyDescent="0.2">
      <c r="C13" s="13"/>
      <c r="D13" s="19">
        <f>D12+1</f>
        <v>3</v>
      </c>
      <c r="E13" s="402" t="str">
        <f>IF(OR('Services - NHC'!E12="",'Services - NHC'!E12="[Enter service]"),"",'Services - NHC'!E12)</f>
        <v>Financial &amp; Fiscal Affairs</v>
      </c>
      <c r="F13" s="165" t="str">
        <f>IF(OR('Services - NHC'!F12="",'Services - NHC'!F12="[Select]"),"",'Services - NHC'!F12)</f>
        <v>Internal</v>
      </c>
      <c r="G13" s="395">
        <f>IF('Revenue - NHC'!S14="","",'Revenue - NHC'!S14)</f>
        <v>170442</v>
      </c>
      <c r="H13" s="395">
        <f>IF('Revenue - WHC'!S14="","",'Revenue - WHC'!S14)</f>
        <v>170442</v>
      </c>
      <c r="I13" s="395">
        <f>IF('Expenditure- NHC'!L13="","",'Expenditure- NHC'!L13)</f>
        <v>707915</v>
      </c>
      <c r="J13" s="396">
        <f>IF('Expenditure - WHC'!L13="","",'Expenditure - WHC'!L13)</f>
        <v>707915</v>
      </c>
      <c r="K13" s="181">
        <f t="shared" si="1"/>
        <v>0</v>
      </c>
      <c r="L13" s="185">
        <f t="shared" si="2"/>
        <v>0</v>
      </c>
      <c r="M13" s="179"/>
      <c r="N13" s="180"/>
      <c r="P13" s="13"/>
      <c r="Q13" s="169" t="str">
        <f>'Assets - NHC'!E61</f>
        <v>Land improvements</v>
      </c>
      <c r="R13" s="132">
        <f>'Assets - NHC'!N61</f>
        <v>256000</v>
      </c>
      <c r="S13" s="132">
        <f>'Assets - NHC'!O61</f>
        <v>0</v>
      </c>
      <c r="T13" s="132">
        <f>'Assets - NHC'!P61</f>
        <v>0</v>
      </c>
      <c r="U13" s="132">
        <f>'Assets - NHC'!Q61</f>
        <v>0</v>
      </c>
      <c r="V13" s="132">
        <f>'Assets - NHC'!R61</f>
        <v>256000</v>
      </c>
      <c r="W13" s="132">
        <f>'Assets - WHC'!N61</f>
        <v>256000</v>
      </c>
      <c r="X13" s="132">
        <f>'Assets - WHC'!O61</f>
        <v>0</v>
      </c>
      <c r="Y13" s="132">
        <f>'Assets - WHC'!P61</f>
        <v>0</v>
      </c>
      <c r="Z13" s="132">
        <f>'Assets - WHC'!Q61</f>
        <v>0</v>
      </c>
      <c r="AA13" s="132">
        <f>'Assets - WHC'!R61</f>
        <v>256000</v>
      </c>
      <c r="AB13" s="170"/>
      <c r="AC13" s="169" t="str">
        <f t="shared" si="3"/>
        <v>Land improvements</v>
      </c>
      <c r="AD13" s="132">
        <f t="shared" si="4"/>
        <v>0</v>
      </c>
      <c r="AE13" s="132">
        <f t="shared" si="5"/>
        <v>0</v>
      </c>
      <c r="AF13" s="132">
        <f t="shared" si="6"/>
        <v>0</v>
      </c>
      <c r="AG13" s="132">
        <f t="shared" si="7"/>
        <v>0</v>
      </c>
      <c r="AH13" s="132">
        <f t="shared" si="8"/>
        <v>0</v>
      </c>
      <c r="AI13" s="31"/>
    </row>
    <row r="14" spans="1:35" x14ac:dyDescent="0.2">
      <c r="C14" s="13"/>
      <c r="D14" s="19">
        <f>D13+1</f>
        <v>4</v>
      </c>
      <c r="E14" s="402" t="str">
        <f>IF(OR('Services - NHC'!E13="",'Services - NHC'!E13="[Enter service]"),"",'Services - NHC'!E13)</f>
        <v>Natural Disaster Relief</v>
      </c>
      <c r="F14" s="165" t="str">
        <f>IF(OR('Services - NHC'!F13="",'Services - NHC'!F13="[Select]"),"",'Services - NHC'!F13)</f>
        <v>Internal</v>
      </c>
      <c r="G14" s="397">
        <f>IF('Revenue - NHC'!S15="","",'Revenue - NHC'!S15)</f>
        <v>442</v>
      </c>
      <c r="H14" s="397">
        <f>IF('Revenue - WHC'!S15="","",'Revenue - WHC'!S15)</f>
        <v>442</v>
      </c>
      <c r="I14" s="397">
        <f>IF('Expenditure- NHC'!L14="","",'Expenditure- NHC'!L14)</f>
        <v>95081</v>
      </c>
      <c r="J14" s="396">
        <f>IF('Expenditure - WHC'!L14="","",'Expenditure - WHC'!L14)</f>
        <v>95081</v>
      </c>
      <c r="K14" s="181">
        <f t="shared" si="1"/>
        <v>0</v>
      </c>
      <c r="L14" s="185">
        <f t="shared" si="2"/>
        <v>0</v>
      </c>
      <c r="M14" s="179"/>
      <c r="N14" s="180"/>
      <c r="P14" s="13"/>
      <c r="Q14" s="169" t="str">
        <f>'Assets - NHC'!E62</f>
        <v>Buildings</v>
      </c>
      <c r="R14" s="132">
        <f>'Assets - NHC'!N62</f>
        <v>0</v>
      </c>
      <c r="S14" s="132">
        <f>'Assets - NHC'!O62</f>
        <v>1517000</v>
      </c>
      <c r="T14" s="132">
        <f>'Assets - NHC'!P62</f>
        <v>0</v>
      </c>
      <c r="U14" s="132">
        <f>'Assets - NHC'!Q62</f>
        <v>0</v>
      </c>
      <c r="V14" s="132">
        <f>'Assets - NHC'!R62</f>
        <v>1517000</v>
      </c>
      <c r="W14" s="132">
        <f>'Assets - WHC'!N62</f>
        <v>0</v>
      </c>
      <c r="X14" s="132">
        <f>'Assets - WHC'!O62</f>
        <v>1517000</v>
      </c>
      <c r="Y14" s="132">
        <f>'Assets - WHC'!P62</f>
        <v>0</v>
      </c>
      <c r="Z14" s="132">
        <f>'Assets - WHC'!Q62</f>
        <v>0</v>
      </c>
      <c r="AA14" s="132">
        <f>'Assets - WHC'!R62</f>
        <v>1517000</v>
      </c>
      <c r="AB14" s="170"/>
      <c r="AC14" s="169" t="str">
        <f t="shared" si="3"/>
        <v>Buildings</v>
      </c>
      <c r="AD14" s="132">
        <f t="shared" si="4"/>
        <v>0</v>
      </c>
      <c r="AE14" s="132">
        <f t="shared" si="5"/>
        <v>0</v>
      </c>
      <c r="AF14" s="132">
        <f t="shared" si="6"/>
        <v>0</v>
      </c>
      <c r="AG14" s="132">
        <f t="shared" si="7"/>
        <v>0</v>
      </c>
      <c r="AH14" s="132">
        <f t="shared" si="8"/>
        <v>0</v>
      </c>
      <c r="AI14" s="31"/>
    </row>
    <row r="15" spans="1:35" x14ac:dyDescent="0.2">
      <c r="C15" s="13"/>
      <c r="D15" s="19">
        <f>D14+1</f>
        <v>5</v>
      </c>
      <c r="E15" s="402" t="str">
        <f>IF(OR('Services - NHC'!E14="",'Services - NHC'!E14="[Enter service]"),"",'Services - NHC'!E14)</f>
        <v>General Operations</v>
      </c>
      <c r="F15" s="165" t="str">
        <f>IF(OR('Services - NHC'!F14="",'Services - NHC'!F14="[Select]"),"",'Services - NHC'!F14)</f>
        <v>Internal</v>
      </c>
      <c r="G15" s="397">
        <f>IF('Revenue - NHC'!S16="","",'Revenue - NHC'!S16)</f>
        <v>20000</v>
      </c>
      <c r="H15" s="397">
        <f>IF('Revenue - WHC'!S16="","",'Revenue - WHC'!S16)</f>
        <v>20000</v>
      </c>
      <c r="I15" s="397">
        <f>IF('Expenditure- NHC'!L15="","",'Expenditure- NHC'!L15)</f>
        <v>10000</v>
      </c>
      <c r="J15" s="396">
        <f>IF('Expenditure - WHC'!L15="","",'Expenditure - WHC'!L15)</f>
        <v>10000</v>
      </c>
      <c r="K15" s="181">
        <f t="shared" si="1"/>
        <v>0</v>
      </c>
      <c r="L15" s="185">
        <f t="shared" si="2"/>
        <v>0</v>
      </c>
      <c r="M15" s="179"/>
      <c r="N15" s="180"/>
      <c r="P15" s="13"/>
      <c r="Q15" s="169" t="str">
        <f>'Assets - NHC'!E63</f>
        <v>Heritage buildings</v>
      </c>
      <c r="R15" s="132">
        <f>'Assets - NHC'!N63</f>
        <v>0</v>
      </c>
      <c r="S15" s="132">
        <f>'Assets - NHC'!O63</f>
        <v>0</v>
      </c>
      <c r="T15" s="132">
        <f>'Assets - NHC'!P63</f>
        <v>0</v>
      </c>
      <c r="U15" s="132">
        <f>'Assets - NHC'!Q63</f>
        <v>0</v>
      </c>
      <c r="V15" s="132">
        <f>'Assets - NHC'!R63</f>
        <v>0</v>
      </c>
      <c r="W15" s="132">
        <f>'Assets - WHC'!N63</f>
        <v>0</v>
      </c>
      <c r="X15" s="132">
        <f>'Assets - WHC'!O63</f>
        <v>0</v>
      </c>
      <c r="Y15" s="132">
        <f>'Assets - WHC'!P63</f>
        <v>0</v>
      </c>
      <c r="Z15" s="132">
        <f>'Assets - WHC'!Q63</f>
        <v>0</v>
      </c>
      <c r="AA15" s="132">
        <f>'Assets - WHC'!R63</f>
        <v>0</v>
      </c>
      <c r="AB15" s="170"/>
      <c r="AC15" s="169" t="str">
        <f t="shared" si="3"/>
        <v>Heritage buildings</v>
      </c>
      <c r="AD15" s="132">
        <f t="shared" si="4"/>
        <v>0</v>
      </c>
      <c r="AE15" s="132">
        <f t="shared" si="5"/>
        <v>0</v>
      </c>
      <c r="AF15" s="132">
        <f t="shared" si="6"/>
        <v>0</v>
      </c>
      <c r="AG15" s="132">
        <f t="shared" si="7"/>
        <v>0</v>
      </c>
      <c r="AH15" s="132">
        <f t="shared" si="8"/>
        <v>0</v>
      </c>
      <c r="AI15" s="31"/>
    </row>
    <row r="16" spans="1:35" x14ac:dyDescent="0.2">
      <c r="C16" s="13"/>
      <c r="D16" s="90">
        <f t="shared" ref="D16:D73" si="9">D15+1</f>
        <v>6</v>
      </c>
      <c r="E16" s="402" t="str">
        <f>IF(OR('Services - NHC'!E15="",'Services - NHC'!E15="[Enter service]"),"",'Services - NHC'!E15)</f>
        <v>General Administration</v>
      </c>
      <c r="F16" s="165" t="str">
        <f>IF(OR('Services - NHC'!F15="",'Services - NHC'!F15="[Select]"),"",'Services - NHC'!F15)</f>
        <v>Internal</v>
      </c>
      <c r="G16" s="397">
        <f>IF('Revenue - NHC'!S17="","",'Revenue - NHC'!S17)</f>
        <v>0</v>
      </c>
      <c r="H16" s="397">
        <f>IF('Revenue - WHC'!S17="","",'Revenue - WHC'!S17)</f>
        <v>0</v>
      </c>
      <c r="I16" s="397">
        <f>IF('Expenditure- NHC'!L16="","",'Expenditure- NHC'!L16)</f>
        <v>0</v>
      </c>
      <c r="J16" s="396">
        <f>IF('Expenditure - WHC'!L16="","",'Expenditure - WHC'!L16)</f>
        <v>0</v>
      </c>
      <c r="K16" s="181">
        <f t="shared" si="1"/>
        <v>0</v>
      </c>
      <c r="L16" s="185">
        <f t="shared" si="2"/>
        <v>0</v>
      </c>
      <c r="M16" s="179"/>
      <c r="N16" s="180"/>
      <c r="P16" s="13"/>
      <c r="Q16" s="169" t="str">
        <f>'Assets - NHC'!E64</f>
        <v>Building improvements</v>
      </c>
      <c r="R16" s="132">
        <f>'Assets - NHC'!N64</f>
        <v>0</v>
      </c>
      <c r="S16" s="132">
        <f>'Assets - NHC'!O64</f>
        <v>0</v>
      </c>
      <c r="T16" s="132">
        <f>'Assets - NHC'!P64</f>
        <v>0</v>
      </c>
      <c r="U16" s="132">
        <f>'Assets - NHC'!Q64</f>
        <v>0</v>
      </c>
      <c r="V16" s="132">
        <f>'Assets - NHC'!R64</f>
        <v>0</v>
      </c>
      <c r="W16" s="132">
        <f>'Assets - WHC'!N64</f>
        <v>0</v>
      </c>
      <c r="X16" s="132">
        <f>'Assets - WHC'!O64</f>
        <v>0</v>
      </c>
      <c r="Y16" s="132">
        <f>'Assets - WHC'!P64</f>
        <v>0</v>
      </c>
      <c r="Z16" s="132">
        <f>'Assets - WHC'!Q64</f>
        <v>0</v>
      </c>
      <c r="AA16" s="132">
        <f>'Assets - WHC'!R64</f>
        <v>0</v>
      </c>
      <c r="AB16" s="170"/>
      <c r="AC16" s="169" t="str">
        <f t="shared" si="3"/>
        <v>Building improvements</v>
      </c>
      <c r="AD16" s="132">
        <f t="shared" si="4"/>
        <v>0</v>
      </c>
      <c r="AE16" s="132">
        <f t="shared" si="5"/>
        <v>0</v>
      </c>
      <c r="AF16" s="132">
        <f t="shared" si="6"/>
        <v>0</v>
      </c>
      <c r="AG16" s="132">
        <f t="shared" si="7"/>
        <v>0</v>
      </c>
      <c r="AH16" s="132">
        <f t="shared" si="8"/>
        <v>0</v>
      </c>
      <c r="AI16" s="31"/>
    </row>
    <row r="17" spans="3:35" x14ac:dyDescent="0.2">
      <c r="C17" s="13"/>
      <c r="D17" s="19">
        <f t="shared" si="9"/>
        <v>7</v>
      </c>
      <c r="E17" s="402" t="str">
        <f>IF(OR('Services - NHC'!E16="",'Services - NHC'!E16="[Enter service]"),"",'Services - NHC'!E16)</f>
        <v>Families &amp; Children</v>
      </c>
      <c r="F17" s="165" t="str">
        <f>IF(OR('Services - NHC'!F16="",'Services - NHC'!F16="[Select]"),"",'Services - NHC'!F16)</f>
        <v>Mixed</v>
      </c>
      <c r="G17" s="397">
        <f>IF('Revenue - NHC'!S18="","",'Revenue - NHC'!S18)</f>
        <v>20642</v>
      </c>
      <c r="H17" s="397">
        <f>IF('Revenue - WHC'!S18="","",'Revenue - WHC'!S18)</f>
        <v>20642</v>
      </c>
      <c r="I17" s="397">
        <f>IF('Expenditure- NHC'!L17="","",'Expenditure- NHC'!L17)</f>
        <v>114081</v>
      </c>
      <c r="J17" s="396">
        <f>IF('Expenditure - WHC'!L17="","",'Expenditure - WHC'!L17)</f>
        <v>114081</v>
      </c>
      <c r="K17" s="181">
        <f t="shared" si="1"/>
        <v>0</v>
      </c>
      <c r="L17" s="185">
        <f t="shared" si="2"/>
        <v>0</v>
      </c>
      <c r="M17" s="179"/>
      <c r="N17" s="180"/>
      <c r="P17" s="13"/>
      <c r="Q17" s="169" t="str">
        <f>'Assets - NHC'!E65</f>
        <v>Leasthold improvements</v>
      </c>
      <c r="R17" s="132">
        <f>'Assets - NHC'!N65</f>
        <v>0</v>
      </c>
      <c r="S17" s="132">
        <f>'Assets - NHC'!O65</f>
        <v>0</v>
      </c>
      <c r="T17" s="132">
        <f>'Assets - NHC'!P65</f>
        <v>0</v>
      </c>
      <c r="U17" s="132">
        <f>'Assets - NHC'!Q65</f>
        <v>0</v>
      </c>
      <c r="V17" s="132">
        <f>'Assets - NHC'!R65</f>
        <v>0</v>
      </c>
      <c r="W17" s="132">
        <f>'Assets - WHC'!N65</f>
        <v>0</v>
      </c>
      <c r="X17" s="132">
        <f>'Assets - WHC'!O65</f>
        <v>0</v>
      </c>
      <c r="Y17" s="132">
        <f>'Assets - WHC'!P65</f>
        <v>0</v>
      </c>
      <c r="Z17" s="132">
        <f>'Assets - WHC'!Q65</f>
        <v>0</v>
      </c>
      <c r="AA17" s="132">
        <f>'Assets - WHC'!R65</f>
        <v>0</v>
      </c>
      <c r="AB17" s="170"/>
      <c r="AC17" s="169" t="str">
        <f t="shared" si="3"/>
        <v>Leasthold improvements</v>
      </c>
      <c r="AD17" s="132">
        <f t="shared" si="4"/>
        <v>0</v>
      </c>
      <c r="AE17" s="132">
        <f t="shared" si="5"/>
        <v>0</v>
      </c>
      <c r="AF17" s="132">
        <f t="shared" si="6"/>
        <v>0</v>
      </c>
      <c r="AG17" s="132">
        <f t="shared" si="7"/>
        <v>0</v>
      </c>
      <c r="AH17" s="132">
        <f t="shared" si="8"/>
        <v>0</v>
      </c>
      <c r="AI17" s="31"/>
    </row>
    <row r="18" spans="3:35" x14ac:dyDescent="0.2">
      <c r="C18" s="13"/>
      <c r="D18" s="19">
        <f t="shared" si="9"/>
        <v>8</v>
      </c>
      <c r="E18" s="402" t="str">
        <f>IF(OR('Services - NHC'!E17="",'Services - NHC'!E17="[Enter service]"),"",'Services - NHC'!E17)</f>
        <v>Community Health</v>
      </c>
      <c r="F18" s="165" t="str">
        <f>IF(OR('Services - NHC'!F17="",'Services - NHC'!F17="[Select]"),"",'Services - NHC'!F17)</f>
        <v>Internal</v>
      </c>
      <c r="G18" s="397">
        <f>IF('Revenue - NHC'!S19="","",'Revenue - NHC'!S19)</f>
        <v>0</v>
      </c>
      <c r="H18" s="397">
        <f>IF('Revenue - WHC'!S19="","",'Revenue - WHC'!S19)</f>
        <v>0</v>
      </c>
      <c r="I18" s="397">
        <f>IF('Expenditure- NHC'!L18="","",'Expenditure- NHC'!L18)</f>
        <v>0</v>
      </c>
      <c r="J18" s="396">
        <f>IF('Expenditure - WHC'!L18="","",'Expenditure - WHC'!L18)</f>
        <v>0</v>
      </c>
      <c r="K18" s="181">
        <f t="shared" si="1"/>
        <v>0</v>
      </c>
      <c r="L18" s="185">
        <f t="shared" si="2"/>
        <v>0</v>
      </c>
      <c r="M18" s="179"/>
      <c r="N18" s="180"/>
      <c r="P18" s="13"/>
      <c r="Q18" s="174" t="str">
        <f>'Assets - NHC'!E66</f>
        <v>Plant and equipment</v>
      </c>
      <c r="R18" s="168">
        <f t="shared" ref="R18:AA18" si="10">SUM(R19:R23)</f>
        <v>0</v>
      </c>
      <c r="S18" s="168">
        <f t="shared" si="10"/>
        <v>877000</v>
      </c>
      <c r="T18" s="168">
        <f t="shared" si="10"/>
        <v>0</v>
      </c>
      <c r="U18" s="168">
        <f t="shared" si="10"/>
        <v>0</v>
      </c>
      <c r="V18" s="168">
        <f t="shared" si="10"/>
        <v>877000</v>
      </c>
      <c r="W18" s="168">
        <f t="shared" si="10"/>
        <v>0</v>
      </c>
      <c r="X18" s="168">
        <f t="shared" si="10"/>
        <v>877000</v>
      </c>
      <c r="Y18" s="168">
        <f t="shared" si="10"/>
        <v>0</v>
      </c>
      <c r="Z18" s="168">
        <f t="shared" si="10"/>
        <v>0</v>
      </c>
      <c r="AA18" s="168">
        <f t="shared" si="10"/>
        <v>877000</v>
      </c>
      <c r="AB18" s="170"/>
      <c r="AC18" s="174" t="str">
        <f t="shared" si="3"/>
        <v>Plant and equipment</v>
      </c>
      <c r="AD18" s="168">
        <f>SUM(AD19:AD23)</f>
        <v>0</v>
      </c>
      <c r="AE18" s="168">
        <f>SUM(AE19:AE23)</f>
        <v>0</v>
      </c>
      <c r="AF18" s="168">
        <f>SUM(AF19:AF23)</f>
        <v>0</v>
      </c>
      <c r="AG18" s="168">
        <f>SUM(AG19:AG23)</f>
        <v>0</v>
      </c>
      <c r="AH18" s="168">
        <f>SUM(AH19:AH23)</f>
        <v>0</v>
      </c>
      <c r="AI18" s="31"/>
    </row>
    <row r="19" spans="3:35" x14ac:dyDescent="0.2">
      <c r="C19" s="13"/>
      <c r="D19" s="19">
        <f t="shared" si="9"/>
        <v>9</v>
      </c>
      <c r="E19" s="402" t="str">
        <f>IF(OR('Services - NHC'!E18="",'Services - NHC'!E18="[Enter service]"),"",'Services - NHC'!E18)</f>
        <v>Community Welfare Services</v>
      </c>
      <c r="F19" s="165" t="str">
        <f>IF(OR('Services - NHC'!F18="",'Services - NHC'!F18="[Select]"),"",'Services - NHC'!F18)</f>
        <v>Internal</v>
      </c>
      <c r="G19" s="397">
        <f>IF('Revenue - NHC'!S20="","",'Revenue - NHC'!S20)</f>
        <v>139591</v>
      </c>
      <c r="H19" s="397">
        <f>IF('Revenue - WHC'!S20="","",'Revenue - WHC'!S20)</f>
        <v>139591</v>
      </c>
      <c r="I19" s="397">
        <f>IF('Expenditure- NHC'!L19="","",'Expenditure- NHC'!L19)</f>
        <v>501107</v>
      </c>
      <c r="J19" s="396">
        <f>IF('Expenditure - WHC'!L19="","",'Expenditure - WHC'!L19)</f>
        <v>501107</v>
      </c>
      <c r="K19" s="181">
        <f t="shared" si="1"/>
        <v>0</v>
      </c>
      <c r="L19" s="185">
        <f t="shared" si="2"/>
        <v>0</v>
      </c>
      <c r="M19" s="179"/>
      <c r="N19" s="180"/>
      <c r="P19" s="13"/>
      <c r="Q19" s="169" t="str">
        <f>'Assets - NHC'!E67</f>
        <v>Heritage plant and equipment</v>
      </c>
      <c r="R19" s="132">
        <f>'Assets - NHC'!N67</f>
        <v>0</v>
      </c>
      <c r="S19" s="132">
        <f>'Assets - NHC'!O67</f>
        <v>0</v>
      </c>
      <c r="T19" s="132">
        <f>'Assets - NHC'!P67</f>
        <v>0</v>
      </c>
      <c r="U19" s="132">
        <f>'Assets - NHC'!Q67</f>
        <v>0</v>
      </c>
      <c r="V19" s="132">
        <f>'Assets - NHC'!R67</f>
        <v>0</v>
      </c>
      <c r="W19" s="132">
        <f>'Assets - WHC'!N67</f>
        <v>0</v>
      </c>
      <c r="X19" s="132">
        <f>'Assets - WHC'!O67</f>
        <v>0</v>
      </c>
      <c r="Y19" s="132">
        <f>'Assets - WHC'!P67</f>
        <v>0</v>
      </c>
      <c r="Z19" s="132">
        <f>'Assets - WHC'!Q67</f>
        <v>0</v>
      </c>
      <c r="AA19" s="132">
        <f>'Assets - WHC'!R67</f>
        <v>0</v>
      </c>
      <c r="AB19" s="170"/>
      <c r="AC19" s="169" t="str">
        <f t="shared" si="3"/>
        <v>Heritage plant and equipment</v>
      </c>
      <c r="AD19" s="132">
        <f t="shared" ref="AD19:AH23" si="11">W19-R19</f>
        <v>0</v>
      </c>
      <c r="AE19" s="132">
        <f t="shared" si="11"/>
        <v>0</v>
      </c>
      <c r="AF19" s="132">
        <f t="shared" si="11"/>
        <v>0</v>
      </c>
      <c r="AG19" s="132">
        <f t="shared" si="11"/>
        <v>0</v>
      </c>
      <c r="AH19" s="132">
        <f t="shared" si="11"/>
        <v>0</v>
      </c>
      <c r="AI19" s="31"/>
    </row>
    <row r="20" spans="3:35" x14ac:dyDescent="0.2">
      <c r="C20" s="13"/>
      <c r="D20" s="90">
        <f t="shared" si="9"/>
        <v>10</v>
      </c>
      <c r="E20" s="402" t="str">
        <f>IF(OR('Services - NHC'!E19="",'Services - NHC'!E19="[Enter service]"),"",'Services - NHC'!E19)</f>
        <v>Education</v>
      </c>
      <c r="F20" s="165" t="str">
        <f>IF(OR('Services - NHC'!F19="",'Services - NHC'!F19="[Select]"),"",'Services - NHC'!F19)</f>
        <v>Internal</v>
      </c>
      <c r="G20" s="397">
        <f>IF('Revenue - NHC'!S21="","",'Revenue - NHC'!S21)</f>
        <v>442</v>
      </c>
      <c r="H20" s="397">
        <f>IF('Revenue - WHC'!S21="","",'Revenue - WHC'!S21)</f>
        <v>442</v>
      </c>
      <c r="I20" s="397">
        <f>IF('Expenditure- NHC'!L20="","",'Expenditure- NHC'!L20)</f>
        <v>107951</v>
      </c>
      <c r="J20" s="396">
        <f>IF('Expenditure - WHC'!L20="","",'Expenditure - WHC'!L20)</f>
        <v>107951</v>
      </c>
      <c r="K20" s="181">
        <f t="shared" si="1"/>
        <v>0</v>
      </c>
      <c r="L20" s="185">
        <f t="shared" si="2"/>
        <v>0</v>
      </c>
      <c r="M20" s="179"/>
      <c r="N20" s="180"/>
      <c r="P20" s="13"/>
      <c r="Q20" s="169" t="str">
        <f>'Assets - NHC'!E68</f>
        <v>Plant, machinery and equipment</v>
      </c>
      <c r="R20" s="132">
        <f>'Assets - NHC'!N68</f>
        <v>0</v>
      </c>
      <c r="S20" s="132">
        <f>'Assets - NHC'!O68</f>
        <v>877000</v>
      </c>
      <c r="T20" s="132">
        <f>'Assets - NHC'!P68</f>
        <v>0</v>
      </c>
      <c r="U20" s="132">
        <f>'Assets - NHC'!Q68</f>
        <v>0</v>
      </c>
      <c r="V20" s="132">
        <f>'Assets - NHC'!R68</f>
        <v>877000</v>
      </c>
      <c r="W20" s="132">
        <f>'Assets - WHC'!N68</f>
        <v>0</v>
      </c>
      <c r="X20" s="132">
        <f>'Assets - WHC'!O68</f>
        <v>877000</v>
      </c>
      <c r="Y20" s="132">
        <f>'Assets - WHC'!P68</f>
        <v>0</v>
      </c>
      <c r="Z20" s="132">
        <f>'Assets - WHC'!Q68</f>
        <v>0</v>
      </c>
      <c r="AA20" s="132">
        <f>'Assets - WHC'!R68</f>
        <v>877000</v>
      </c>
      <c r="AB20" s="170"/>
      <c r="AC20" s="169" t="str">
        <f t="shared" si="3"/>
        <v>Plant, machinery and equipment</v>
      </c>
      <c r="AD20" s="132">
        <f t="shared" si="11"/>
        <v>0</v>
      </c>
      <c r="AE20" s="132">
        <f t="shared" si="11"/>
        <v>0</v>
      </c>
      <c r="AF20" s="132">
        <f t="shared" si="11"/>
        <v>0</v>
      </c>
      <c r="AG20" s="132">
        <f t="shared" si="11"/>
        <v>0</v>
      </c>
      <c r="AH20" s="132">
        <f t="shared" si="11"/>
        <v>0</v>
      </c>
      <c r="AI20" s="31"/>
    </row>
    <row r="21" spans="3:35" x14ac:dyDescent="0.2">
      <c r="C21" s="13"/>
      <c r="D21" s="19">
        <f t="shared" si="9"/>
        <v>11</v>
      </c>
      <c r="E21" s="402" t="str">
        <f>IF(OR('Services - NHC'!E20="",'Services - NHC'!E20="[Enter service]"),"",'Services - NHC'!E20)</f>
        <v>Community Housing</v>
      </c>
      <c r="F21" s="165" t="str">
        <f>IF(OR('Services - NHC'!F20="",'Services - NHC'!F20="[Select]"),"",'Services - NHC'!F20)</f>
        <v>Internal</v>
      </c>
      <c r="G21" s="397">
        <f>IF('Revenue - NHC'!S22="","",'Revenue - NHC'!S22)</f>
        <v>221</v>
      </c>
      <c r="H21" s="397">
        <f>IF('Revenue - WHC'!S22="","",'Revenue - WHC'!S22)</f>
        <v>221</v>
      </c>
      <c r="I21" s="397">
        <f>IF('Expenditure- NHC'!L21="","",'Expenditure- NHC'!L21)</f>
        <v>48740</v>
      </c>
      <c r="J21" s="396">
        <f>IF('Expenditure - WHC'!L21="","",'Expenditure - WHC'!L21)</f>
        <v>48740</v>
      </c>
      <c r="K21" s="181">
        <f t="shared" si="1"/>
        <v>0</v>
      </c>
      <c r="L21" s="185">
        <f t="shared" si="2"/>
        <v>0</v>
      </c>
      <c r="M21" s="179"/>
      <c r="N21" s="180"/>
      <c r="P21" s="13"/>
      <c r="Q21" s="169" t="str">
        <f>'Assets - NHC'!E69</f>
        <v>Fixtures, fittings and furniture</v>
      </c>
      <c r="R21" s="132">
        <f>'Assets - NHC'!N69</f>
        <v>0</v>
      </c>
      <c r="S21" s="132">
        <f>'Assets - NHC'!O69</f>
        <v>0</v>
      </c>
      <c r="T21" s="132">
        <f>'Assets - NHC'!P69</f>
        <v>0</v>
      </c>
      <c r="U21" s="132">
        <f>'Assets - NHC'!Q69</f>
        <v>0</v>
      </c>
      <c r="V21" s="132">
        <f>'Assets - NHC'!R69</f>
        <v>0</v>
      </c>
      <c r="W21" s="132">
        <f>'Assets - WHC'!N69</f>
        <v>0</v>
      </c>
      <c r="X21" s="132">
        <f>'Assets - WHC'!O69</f>
        <v>0</v>
      </c>
      <c r="Y21" s="132">
        <f>'Assets - WHC'!P69</f>
        <v>0</v>
      </c>
      <c r="Z21" s="132">
        <f>'Assets - WHC'!Q69</f>
        <v>0</v>
      </c>
      <c r="AA21" s="132">
        <f>'Assets - WHC'!R69</f>
        <v>0</v>
      </c>
      <c r="AB21" s="170"/>
      <c r="AC21" s="169" t="str">
        <f t="shared" si="3"/>
        <v>Fixtures, fittings and furniture</v>
      </c>
      <c r="AD21" s="132">
        <f t="shared" si="11"/>
        <v>0</v>
      </c>
      <c r="AE21" s="132">
        <f t="shared" si="11"/>
        <v>0</v>
      </c>
      <c r="AF21" s="132">
        <f t="shared" si="11"/>
        <v>0</v>
      </c>
      <c r="AG21" s="132">
        <f t="shared" si="11"/>
        <v>0</v>
      </c>
      <c r="AH21" s="132">
        <f t="shared" si="11"/>
        <v>0</v>
      </c>
      <c r="AI21" s="31"/>
    </row>
    <row r="22" spans="3:35" x14ac:dyDescent="0.2">
      <c r="C22" s="13"/>
      <c r="D22" s="19">
        <f t="shared" si="9"/>
        <v>12</v>
      </c>
      <c r="E22" s="402" t="str">
        <f>IF(OR('Services - NHC'!E21="",'Services - NHC'!E21="[Enter service]"),"",'Services - NHC'!E21)</f>
        <v>Administration</v>
      </c>
      <c r="F22" s="165" t="str">
        <f>IF(OR('Services - NHC'!F21="",'Services - NHC'!F21="[Select]"),"",'Services - NHC'!F21)</f>
        <v>Internal</v>
      </c>
      <c r="G22" s="397">
        <f>IF('Revenue - NHC'!S23="","",'Revenue - NHC'!S23)</f>
        <v>106500</v>
      </c>
      <c r="H22" s="397">
        <f>IF('Revenue - WHC'!S23="","",'Revenue - WHC'!S23)</f>
        <v>106500</v>
      </c>
      <c r="I22" s="397">
        <f>IF('Expenditure- NHC'!L22="","",'Expenditure- NHC'!L22)</f>
        <v>251933</v>
      </c>
      <c r="J22" s="396">
        <f>IF('Expenditure - WHC'!L22="","",'Expenditure - WHC'!L22)</f>
        <v>251933</v>
      </c>
      <c r="K22" s="181">
        <f t="shared" si="1"/>
        <v>0</v>
      </c>
      <c r="L22" s="185">
        <f t="shared" si="2"/>
        <v>0</v>
      </c>
      <c r="M22" s="179"/>
      <c r="N22" s="180"/>
      <c r="P22" s="13"/>
      <c r="Q22" s="169" t="str">
        <f>'Assets - NHC'!E70</f>
        <v>Computers and telecommunications</v>
      </c>
      <c r="R22" s="132">
        <f>'Assets - NHC'!N70</f>
        <v>0</v>
      </c>
      <c r="S22" s="132">
        <f>'Assets - NHC'!O70</f>
        <v>0</v>
      </c>
      <c r="T22" s="132">
        <f>'Assets - NHC'!P70</f>
        <v>0</v>
      </c>
      <c r="U22" s="132">
        <f>'Assets - NHC'!Q70</f>
        <v>0</v>
      </c>
      <c r="V22" s="132">
        <f>'Assets - NHC'!R70</f>
        <v>0</v>
      </c>
      <c r="W22" s="132">
        <f>'Assets - WHC'!N70</f>
        <v>0</v>
      </c>
      <c r="X22" s="132">
        <f>'Assets - WHC'!O70</f>
        <v>0</v>
      </c>
      <c r="Y22" s="132">
        <f>'Assets - WHC'!P70</f>
        <v>0</v>
      </c>
      <c r="Z22" s="132">
        <f>'Assets - WHC'!Q70</f>
        <v>0</v>
      </c>
      <c r="AA22" s="132">
        <f>'Assets - WHC'!R70</f>
        <v>0</v>
      </c>
      <c r="AB22" s="170"/>
      <c r="AC22" s="169" t="str">
        <f t="shared" si="3"/>
        <v>Computers and telecommunications</v>
      </c>
      <c r="AD22" s="132">
        <f t="shared" si="11"/>
        <v>0</v>
      </c>
      <c r="AE22" s="132">
        <f t="shared" si="11"/>
        <v>0</v>
      </c>
      <c r="AF22" s="132">
        <f t="shared" si="11"/>
        <v>0</v>
      </c>
      <c r="AG22" s="132">
        <f t="shared" si="11"/>
        <v>0</v>
      </c>
      <c r="AH22" s="132">
        <f t="shared" si="11"/>
        <v>0</v>
      </c>
      <c r="AI22" s="31"/>
    </row>
    <row r="23" spans="3:35" x14ac:dyDescent="0.2">
      <c r="C23" s="13"/>
      <c r="D23" s="90">
        <f t="shared" si="9"/>
        <v>13</v>
      </c>
      <c r="E23" s="402" t="str">
        <f>IF(OR('Services - NHC'!E22="",'Services - NHC'!E22="[Enter service]"),"",'Services - NHC'!E22)</f>
        <v>Residential Care Services</v>
      </c>
      <c r="F23" s="165" t="str">
        <f>IF(OR('Services - NHC'!F22="",'Services - NHC'!F22="[Select]"),"",'Services - NHC'!F22)</f>
        <v>Internal</v>
      </c>
      <c r="G23" s="397">
        <f>IF('Revenue - NHC'!S24="","",'Revenue - NHC'!S24)</f>
        <v>0</v>
      </c>
      <c r="H23" s="397">
        <f>IF('Revenue - WHC'!S24="","",'Revenue - WHC'!S24)</f>
        <v>0</v>
      </c>
      <c r="I23" s="397">
        <f>IF('Expenditure- NHC'!L23="","",'Expenditure- NHC'!L23)</f>
        <v>0</v>
      </c>
      <c r="J23" s="396">
        <f>IF('Expenditure - WHC'!L23="","",'Expenditure - WHC'!L23)</f>
        <v>0</v>
      </c>
      <c r="K23" s="181">
        <f t="shared" si="1"/>
        <v>0</v>
      </c>
      <c r="L23" s="185">
        <f t="shared" si="2"/>
        <v>0</v>
      </c>
      <c r="M23" s="179"/>
      <c r="N23" s="180"/>
      <c r="P23" s="13"/>
      <c r="Q23" s="169" t="str">
        <f>'Assets - NHC'!E71</f>
        <v>Library books</v>
      </c>
      <c r="R23" s="132">
        <f>'Assets - NHC'!N71</f>
        <v>0</v>
      </c>
      <c r="S23" s="132">
        <f>'Assets - NHC'!O71</f>
        <v>0</v>
      </c>
      <c r="T23" s="132">
        <f>'Assets - NHC'!P71</f>
        <v>0</v>
      </c>
      <c r="U23" s="132">
        <f>'Assets - NHC'!Q71</f>
        <v>0</v>
      </c>
      <c r="V23" s="132">
        <f>'Assets - NHC'!R71</f>
        <v>0</v>
      </c>
      <c r="W23" s="132">
        <f>'Assets - WHC'!N71</f>
        <v>0</v>
      </c>
      <c r="X23" s="132">
        <f>'Assets - WHC'!O71</f>
        <v>0</v>
      </c>
      <c r="Y23" s="132">
        <f>'Assets - WHC'!P71</f>
        <v>0</v>
      </c>
      <c r="Z23" s="132">
        <f>'Assets - WHC'!Q71</f>
        <v>0</v>
      </c>
      <c r="AA23" s="132">
        <f>'Assets - WHC'!R71</f>
        <v>0</v>
      </c>
      <c r="AB23" s="170"/>
      <c r="AC23" s="169" t="str">
        <f t="shared" si="3"/>
        <v>Library books</v>
      </c>
      <c r="AD23" s="132">
        <f t="shared" si="11"/>
        <v>0</v>
      </c>
      <c r="AE23" s="132">
        <f t="shared" si="11"/>
        <v>0</v>
      </c>
      <c r="AF23" s="132">
        <f t="shared" si="11"/>
        <v>0</v>
      </c>
      <c r="AG23" s="132">
        <f t="shared" si="11"/>
        <v>0</v>
      </c>
      <c r="AH23" s="132">
        <f t="shared" si="11"/>
        <v>0</v>
      </c>
      <c r="AI23" s="31"/>
    </row>
    <row r="24" spans="3:35" x14ac:dyDescent="0.2">
      <c r="C24" s="13"/>
      <c r="D24" s="19">
        <f t="shared" si="9"/>
        <v>14</v>
      </c>
      <c r="E24" s="402" t="str">
        <f>IF(OR('Services - NHC'!E23="",'Services - NHC'!E23="[Enter service]"),"",'Services - NHC'!E23)</f>
        <v>Community Care Services</v>
      </c>
      <c r="F24" s="165" t="str">
        <f>IF(OR('Services - NHC'!F23="",'Services - NHC'!F23="[Select]"),"",'Services - NHC'!F23)</f>
        <v>Internal</v>
      </c>
      <c r="G24" s="397">
        <f>IF('Revenue - NHC'!S25="","",'Revenue - NHC'!S25)</f>
        <v>866721</v>
      </c>
      <c r="H24" s="397">
        <f>IF('Revenue - WHC'!S25="","",'Revenue - WHC'!S25)</f>
        <v>866721</v>
      </c>
      <c r="I24" s="397">
        <f>IF('Expenditure- NHC'!L24="","",'Expenditure- NHC'!L24)</f>
        <v>1112027</v>
      </c>
      <c r="J24" s="396">
        <f>IF('Expenditure - WHC'!L24="","",'Expenditure - WHC'!L24)</f>
        <v>1112027</v>
      </c>
      <c r="K24" s="181">
        <f t="shared" si="1"/>
        <v>0</v>
      </c>
      <c r="L24" s="185">
        <f t="shared" si="2"/>
        <v>0</v>
      </c>
      <c r="M24" s="179"/>
      <c r="N24" s="180"/>
      <c r="P24" s="13"/>
      <c r="Q24" s="174" t="str">
        <f>'Assets - NHC'!E72</f>
        <v>Infrastructure</v>
      </c>
      <c r="R24" s="168">
        <f t="shared" ref="R24:AA24" si="12">SUM(R25:R34)</f>
        <v>0</v>
      </c>
      <c r="S24" s="168">
        <f t="shared" si="12"/>
        <v>5582744</v>
      </c>
      <c r="T24" s="168">
        <f t="shared" si="12"/>
        <v>0</v>
      </c>
      <c r="U24" s="168">
        <f t="shared" si="12"/>
        <v>0</v>
      </c>
      <c r="V24" s="168">
        <f t="shared" si="12"/>
        <v>5582744</v>
      </c>
      <c r="W24" s="168">
        <f t="shared" si="12"/>
        <v>0</v>
      </c>
      <c r="X24" s="168">
        <f t="shared" si="12"/>
        <v>5680714</v>
      </c>
      <c r="Y24" s="168">
        <f t="shared" si="12"/>
        <v>0</v>
      </c>
      <c r="Z24" s="168">
        <f t="shared" si="12"/>
        <v>0</v>
      </c>
      <c r="AA24" s="168">
        <f t="shared" si="12"/>
        <v>5680714</v>
      </c>
      <c r="AB24" s="170"/>
      <c r="AC24" s="174" t="str">
        <f t="shared" si="3"/>
        <v>Infrastructure</v>
      </c>
      <c r="AD24" s="168">
        <f>SUM(AD25:AD34)</f>
        <v>0</v>
      </c>
      <c r="AE24" s="168">
        <f>SUM(AE25:AE34)</f>
        <v>97970</v>
      </c>
      <c r="AF24" s="168">
        <f>SUM(AF25:AF34)</f>
        <v>0</v>
      </c>
      <c r="AG24" s="168">
        <f>SUM(AG25:AG34)</f>
        <v>0</v>
      </c>
      <c r="AH24" s="168">
        <f>SUM(AH25:AH34)</f>
        <v>97970</v>
      </c>
      <c r="AI24" s="31"/>
    </row>
    <row r="25" spans="3:35" x14ac:dyDescent="0.2">
      <c r="C25" s="13"/>
      <c r="D25" s="19">
        <f t="shared" si="9"/>
        <v>15</v>
      </c>
      <c r="E25" s="402" t="str">
        <f>IF(OR('Services - NHC'!E24="",'Services - NHC'!E24="[Enter service]"),"",'Services - NHC'!E24)</f>
        <v>Facilities</v>
      </c>
      <c r="F25" s="165" t="str">
        <f>IF(OR('Services - NHC'!F24="",'Services - NHC'!F24="[Select]"),"",'Services - NHC'!F24)</f>
        <v>Internal</v>
      </c>
      <c r="G25" s="397">
        <f>IF('Revenue - NHC'!S26="","",'Revenue - NHC'!S26)</f>
        <v>28679</v>
      </c>
      <c r="H25" s="397">
        <f>IF('Revenue - WHC'!S26="","",'Revenue - WHC'!S26)</f>
        <v>28679</v>
      </c>
      <c r="I25" s="397">
        <f>IF('Expenditure- NHC'!L25="","",'Expenditure- NHC'!L25)</f>
        <v>77998</v>
      </c>
      <c r="J25" s="396">
        <f>IF('Expenditure - WHC'!L25="","",'Expenditure - WHC'!L25)</f>
        <v>77998</v>
      </c>
      <c r="K25" s="181">
        <f t="shared" si="1"/>
        <v>0</v>
      </c>
      <c r="L25" s="185">
        <f t="shared" si="2"/>
        <v>0</v>
      </c>
      <c r="M25" s="179"/>
      <c r="N25" s="180"/>
      <c r="P25" s="13"/>
      <c r="Q25" s="169" t="str">
        <f>'Assets - NHC'!E73</f>
        <v>Roads</v>
      </c>
      <c r="R25" s="132">
        <f>'Assets - NHC'!N73</f>
        <v>0</v>
      </c>
      <c r="S25" s="132">
        <f>'Assets - NHC'!O73</f>
        <v>4850744</v>
      </c>
      <c r="T25" s="132">
        <f>'Assets - NHC'!P73</f>
        <v>0</v>
      </c>
      <c r="U25" s="132">
        <f>'Assets - NHC'!Q73</f>
        <v>0</v>
      </c>
      <c r="V25" s="132">
        <f>'Assets - NHC'!R73</f>
        <v>4850744</v>
      </c>
      <c r="W25" s="132">
        <f>'Assets - WHC'!N73</f>
        <v>0</v>
      </c>
      <c r="X25" s="132">
        <f>'Assets - WHC'!O73</f>
        <v>4948714</v>
      </c>
      <c r="Y25" s="132">
        <f>'Assets - WHC'!P73</f>
        <v>0</v>
      </c>
      <c r="Z25" s="132">
        <f>'Assets - WHC'!Q73</f>
        <v>0</v>
      </c>
      <c r="AA25" s="132">
        <f>'Assets - WHC'!R73</f>
        <v>4948714</v>
      </c>
      <c r="AB25" s="170"/>
      <c r="AC25" s="169" t="str">
        <f t="shared" si="3"/>
        <v>Roads</v>
      </c>
      <c r="AD25" s="132">
        <f t="shared" ref="AD25:AD34" si="13">W25-R25</f>
        <v>0</v>
      </c>
      <c r="AE25" s="132">
        <f t="shared" ref="AE25:AE34" si="14">X25-S25</f>
        <v>97970</v>
      </c>
      <c r="AF25" s="132">
        <f t="shared" ref="AF25:AF34" si="15">Y25-T25</f>
        <v>0</v>
      </c>
      <c r="AG25" s="132">
        <f t="shared" ref="AG25:AG34" si="16">Z25-U25</f>
        <v>0</v>
      </c>
      <c r="AH25" s="132">
        <f t="shared" ref="AH25:AH34" si="17">AA25-V25</f>
        <v>97970</v>
      </c>
      <c r="AI25" s="31"/>
    </row>
    <row r="26" spans="3:35" x14ac:dyDescent="0.2">
      <c r="C26" s="13"/>
      <c r="D26" s="19">
        <f t="shared" si="9"/>
        <v>16</v>
      </c>
      <c r="E26" s="402" t="str">
        <f>IF(OR('Services - NHC'!E25="",'Services - NHC'!E25="[Enter service]"),"",'Services - NHC'!E25)</f>
        <v>Administration</v>
      </c>
      <c r="F26" s="165" t="str">
        <f>IF(OR('Services - NHC'!F25="",'Services - NHC'!F25="[Select]"),"",'Services - NHC'!F25)</f>
        <v>Internal</v>
      </c>
      <c r="G26" s="397">
        <f>IF('Revenue - NHC'!S27="","",'Revenue - NHC'!S27)</f>
        <v>0</v>
      </c>
      <c r="H26" s="397">
        <f>IF('Revenue - WHC'!S27="","",'Revenue - WHC'!S27)</f>
        <v>0</v>
      </c>
      <c r="I26" s="397">
        <f>IF('Expenditure- NHC'!L26="","",'Expenditure- NHC'!L26)</f>
        <v>0</v>
      </c>
      <c r="J26" s="396">
        <f>IF('Expenditure - WHC'!L26="","",'Expenditure - WHC'!L26)</f>
        <v>0</v>
      </c>
      <c r="K26" s="181">
        <f t="shared" si="1"/>
        <v>0</v>
      </c>
      <c r="L26" s="185">
        <f t="shared" si="2"/>
        <v>0</v>
      </c>
      <c r="M26" s="179"/>
      <c r="N26" s="180"/>
      <c r="P26" s="13"/>
      <c r="Q26" s="169" t="str">
        <f>'Assets - NHC'!E74</f>
        <v>Bridges</v>
      </c>
      <c r="R26" s="132">
        <f>'Assets - NHC'!N74</f>
        <v>0</v>
      </c>
      <c r="S26" s="132">
        <f>'Assets - NHC'!O74</f>
        <v>0</v>
      </c>
      <c r="T26" s="132">
        <f>'Assets - NHC'!P74</f>
        <v>0</v>
      </c>
      <c r="U26" s="132">
        <f>'Assets - NHC'!Q74</f>
        <v>0</v>
      </c>
      <c r="V26" s="132">
        <f>'Assets - NHC'!R74</f>
        <v>0</v>
      </c>
      <c r="W26" s="132">
        <f>'Assets - WHC'!N74</f>
        <v>0</v>
      </c>
      <c r="X26" s="132">
        <f>'Assets - WHC'!O74</f>
        <v>0</v>
      </c>
      <c r="Y26" s="132">
        <f>'Assets - WHC'!P74</f>
        <v>0</v>
      </c>
      <c r="Z26" s="132">
        <f>'Assets - WHC'!Q74</f>
        <v>0</v>
      </c>
      <c r="AA26" s="132">
        <f>'Assets - WHC'!R74</f>
        <v>0</v>
      </c>
      <c r="AB26" s="170"/>
      <c r="AC26" s="169" t="str">
        <f t="shared" si="3"/>
        <v>Bridges</v>
      </c>
      <c r="AD26" s="132">
        <f t="shared" si="13"/>
        <v>0</v>
      </c>
      <c r="AE26" s="132">
        <f t="shared" si="14"/>
        <v>0</v>
      </c>
      <c r="AF26" s="132">
        <f t="shared" si="15"/>
        <v>0</v>
      </c>
      <c r="AG26" s="132">
        <f t="shared" si="16"/>
        <v>0</v>
      </c>
      <c r="AH26" s="132">
        <f t="shared" si="17"/>
        <v>0</v>
      </c>
      <c r="AI26" s="31"/>
    </row>
    <row r="27" spans="3:35" x14ac:dyDescent="0.2">
      <c r="C27" s="13"/>
      <c r="D27" s="90">
        <f t="shared" si="9"/>
        <v>17</v>
      </c>
      <c r="E27" s="402" t="str">
        <f>IF(OR('Services - NHC'!E26="",'Services - NHC'!E26="[Enter service]"),"",'Services - NHC'!E26)</f>
        <v>Sports Grounds &amp; Facilities</v>
      </c>
      <c r="F27" s="165" t="str">
        <f>IF(OR('Services - NHC'!F26="",'Services - NHC'!F26="[Select]"),"",'Services - NHC'!F26)</f>
        <v>Mixed</v>
      </c>
      <c r="G27" s="397">
        <f>IF('Revenue - NHC'!S28="","",'Revenue - NHC'!S28)</f>
        <v>1413605</v>
      </c>
      <c r="H27" s="397">
        <f>IF('Revenue - WHC'!S28="","",'Revenue - WHC'!S28)</f>
        <v>1413605</v>
      </c>
      <c r="I27" s="397">
        <f>IF('Expenditure- NHC'!L27="","",'Expenditure- NHC'!L27)</f>
        <v>539852</v>
      </c>
      <c r="J27" s="396">
        <f>IF('Expenditure - WHC'!L27="","",'Expenditure - WHC'!L27)</f>
        <v>539852</v>
      </c>
      <c r="K27" s="181">
        <f t="shared" si="1"/>
        <v>0</v>
      </c>
      <c r="L27" s="185">
        <f t="shared" si="2"/>
        <v>0</v>
      </c>
      <c r="M27" s="179"/>
      <c r="N27" s="180"/>
      <c r="P27" s="13"/>
      <c r="Q27" s="169" t="str">
        <f>'Assets - NHC'!E75</f>
        <v>Footpaths and cycleways</v>
      </c>
      <c r="R27" s="132">
        <f>'Assets - NHC'!N75</f>
        <v>0</v>
      </c>
      <c r="S27" s="132">
        <f>'Assets - NHC'!O75</f>
        <v>18000</v>
      </c>
      <c r="T27" s="132">
        <f>'Assets - NHC'!P75</f>
        <v>0</v>
      </c>
      <c r="U27" s="132">
        <f>'Assets - NHC'!Q75</f>
        <v>0</v>
      </c>
      <c r="V27" s="132">
        <f>'Assets - NHC'!R75</f>
        <v>18000</v>
      </c>
      <c r="W27" s="132">
        <f>'Assets - WHC'!N75</f>
        <v>0</v>
      </c>
      <c r="X27" s="132">
        <f>'Assets - WHC'!O75</f>
        <v>18000</v>
      </c>
      <c r="Y27" s="132">
        <f>'Assets - WHC'!P75</f>
        <v>0</v>
      </c>
      <c r="Z27" s="132">
        <f>'Assets - WHC'!Q75</f>
        <v>0</v>
      </c>
      <c r="AA27" s="132">
        <f>'Assets - WHC'!R75</f>
        <v>18000</v>
      </c>
      <c r="AB27" s="170"/>
      <c r="AC27" s="169" t="str">
        <f t="shared" si="3"/>
        <v>Footpaths and cycleways</v>
      </c>
      <c r="AD27" s="132">
        <f t="shared" si="13"/>
        <v>0</v>
      </c>
      <c r="AE27" s="132">
        <f t="shared" si="14"/>
        <v>0</v>
      </c>
      <c r="AF27" s="132">
        <f t="shared" si="15"/>
        <v>0</v>
      </c>
      <c r="AG27" s="132">
        <f t="shared" si="16"/>
        <v>0</v>
      </c>
      <c r="AH27" s="132">
        <f t="shared" si="17"/>
        <v>0</v>
      </c>
      <c r="AI27" s="31"/>
    </row>
    <row r="28" spans="3:35" x14ac:dyDescent="0.2">
      <c r="C28" s="13"/>
      <c r="D28" s="19">
        <f t="shared" si="9"/>
        <v>18</v>
      </c>
      <c r="E28" s="402" t="str">
        <f>IF(OR('Services - NHC'!E27="",'Services - NHC'!E27="[Enter service]"),"",'Services - NHC'!E27)</f>
        <v>Parks &amp; Reserves</v>
      </c>
      <c r="F28" s="165" t="str">
        <f>IF(OR('Services - NHC'!F27="",'Services - NHC'!F27="[Select]"),"",'Services - NHC'!F27)</f>
        <v>Internal</v>
      </c>
      <c r="G28" s="397">
        <f>IF('Revenue - NHC'!S29="","",'Revenue - NHC'!S29)</f>
        <v>33347</v>
      </c>
      <c r="H28" s="397">
        <f>IF('Revenue - WHC'!S29="","",'Revenue - WHC'!S29)</f>
        <v>33347</v>
      </c>
      <c r="I28" s="397">
        <f>IF('Expenditure- NHC'!L28="","",'Expenditure- NHC'!L28)</f>
        <v>635592</v>
      </c>
      <c r="J28" s="396">
        <f>IF('Expenditure - WHC'!L28="","",'Expenditure - WHC'!L28)</f>
        <v>635592</v>
      </c>
      <c r="K28" s="181">
        <f t="shared" si="1"/>
        <v>0</v>
      </c>
      <c r="L28" s="185">
        <f t="shared" si="2"/>
        <v>0</v>
      </c>
      <c r="M28" s="179"/>
      <c r="N28" s="180"/>
      <c r="P28" s="13"/>
      <c r="Q28" s="169" t="str">
        <f>'Assets - NHC'!E76</f>
        <v>Drainage</v>
      </c>
      <c r="R28" s="132">
        <f>'Assets - NHC'!N76</f>
        <v>0</v>
      </c>
      <c r="S28" s="132">
        <f>'Assets - NHC'!O76</f>
        <v>0</v>
      </c>
      <c r="T28" s="132">
        <f>'Assets - NHC'!P76</f>
        <v>0</v>
      </c>
      <c r="U28" s="132">
        <f>'Assets - NHC'!Q76</f>
        <v>0</v>
      </c>
      <c r="V28" s="132">
        <f>'Assets - NHC'!R76</f>
        <v>0</v>
      </c>
      <c r="W28" s="132">
        <f>'Assets - WHC'!N76</f>
        <v>0</v>
      </c>
      <c r="X28" s="132">
        <f>'Assets - WHC'!O76</f>
        <v>0</v>
      </c>
      <c r="Y28" s="132">
        <f>'Assets - WHC'!P76</f>
        <v>0</v>
      </c>
      <c r="Z28" s="132">
        <f>'Assets - WHC'!Q76</f>
        <v>0</v>
      </c>
      <c r="AA28" s="132">
        <f>'Assets - WHC'!R76</f>
        <v>0</v>
      </c>
      <c r="AB28" s="170"/>
      <c r="AC28" s="169" t="str">
        <f t="shared" si="3"/>
        <v>Drainage</v>
      </c>
      <c r="AD28" s="132">
        <f t="shared" si="13"/>
        <v>0</v>
      </c>
      <c r="AE28" s="132">
        <f t="shared" si="14"/>
        <v>0</v>
      </c>
      <c r="AF28" s="132">
        <f t="shared" si="15"/>
        <v>0</v>
      </c>
      <c r="AG28" s="132">
        <f t="shared" si="16"/>
        <v>0</v>
      </c>
      <c r="AH28" s="132">
        <f t="shared" si="17"/>
        <v>0</v>
      </c>
      <c r="AI28" s="31"/>
    </row>
    <row r="29" spans="3:35" x14ac:dyDescent="0.2">
      <c r="C29" s="13"/>
      <c r="D29" s="19">
        <f t="shared" si="9"/>
        <v>19</v>
      </c>
      <c r="E29" s="402" t="str">
        <f>IF(OR('Services - NHC'!E28="",'Services - NHC'!E28="[Enter service]"),"",'Services - NHC'!E28)</f>
        <v>Waterways, Lakes &amp; Beaches</v>
      </c>
      <c r="F29" s="165" t="str">
        <f>IF(OR('Services - NHC'!F28="",'Services - NHC'!F28="[Select]"),"",'Services - NHC'!F28)</f>
        <v>Internal</v>
      </c>
      <c r="G29" s="397">
        <f>IF('Revenue - NHC'!S30="","",'Revenue - NHC'!S30)</f>
        <v>221</v>
      </c>
      <c r="H29" s="397">
        <f>IF('Revenue - WHC'!S30="","",'Revenue - WHC'!S30)</f>
        <v>221</v>
      </c>
      <c r="I29" s="397">
        <f>IF('Expenditure- NHC'!L29="","",'Expenditure- NHC'!L29)</f>
        <v>47540</v>
      </c>
      <c r="J29" s="396">
        <f>IF('Expenditure - WHC'!L29="","",'Expenditure - WHC'!L29)</f>
        <v>47540</v>
      </c>
      <c r="K29" s="181">
        <f t="shared" si="1"/>
        <v>0</v>
      </c>
      <c r="L29" s="185">
        <f t="shared" si="2"/>
        <v>0</v>
      </c>
      <c r="M29" s="179"/>
      <c r="N29" s="180"/>
      <c r="P29" s="13"/>
      <c r="Q29" s="169" t="str">
        <f>'Assets - NHC'!E77</f>
        <v>Recreastional, leisure and community facilities</v>
      </c>
      <c r="R29" s="132">
        <f>'Assets - NHC'!N77</f>
        <v>0</v>
      </c>
      <c r="S29" s="132">
        <f>'Assets - NHC'!O77</f>
        <v>316000</v>
      </c>
      <c r="T29" s="132">
        <f>'Assets - NHC'!P77</f>
        <v>0</v>
      </c>
      <c r="U29" s="132">
        <f>'Assets - NHC'!Q77</f>
        <v>0</v>
      </c>
      <c r="V29" s="132">
        <f>'Assets - NHC'!R77</f>
        <v>316000</v>
      </c>
      <c r="W29" s="132">
        <f>'Assets - WHC'!N77</f>
        <v>0</v>
      </c>
      <c r="X29" s="132">
        <f>'Assets - WHC'!O77</f>
        <v>316000</v>
      </c>
      <c r="Y29" s="132">
        <f>'Assets - WHC'!P77</f>
        <v>0</v>
      </c>
      <c r="Z29" s="132">
        <f>'Assets - WHC'!Q77</f>
        <v>0</v>
      </c>
      <c r="AA29" s="132">
        <f>'Assets - WHC'!R77</f>
        <v>316000</v>
      </c>
      <c r="AB29" s="170"/>
      <c r="AC29" s="169" t="str">
        <f t="shared" si="3"/>
        <v>Recreastional, leisure and community facilities</v>
      </c>
      <c r="AD29" s="132">
        <f t="shared" si="13"/>
        <v>0</v>
      </c>
      <c r="AE29" s="132">
        <f t="shared" si="14"/>
        <v>0</v>
      </c>
      <c r="AF29" s="132">
        <f t="shared" si="15"/>
        <v>0</v>
      </c>
      <c r="AG29" s="132">
        <f t="shared" si="16"/>
        <v>0</v>
      </c>
      <c r="AH29" s="132">
        <f t="shared" si="17"/>
        <v>0</v>
      </c>
      <c r="AI29" s="31"/>
    </row>
    <row r="30" spans="3:35" x14ac:dyDescent="0.2">
      <c r="C30" s="13"/>
      <c r="D30" s="19">
        <f t="shared" si="9"/>
        <v>20</v>
      </c>
      <c r="E30" s="402" t="str">
        <f>IF(OR('Services - NHC'!E29="",'Services - NHC'!E29="[Enter service]"),"",'Services - NHC'!E29)</f>
        <v>Art Galleries</v>
      </c>
      <c r="F30" s="165" t="str">
        <f>IF(OR('Services - NHC'!F29="",'Services - NHC'!F29="[Select]"),"",'Services - NHC'!F29)</f>
        <v>Internal</v>
      </c>
      <c r="G30" s="397">
        <f>IF('Revenue - NHC'!S31="","",'Revenue - NHC'!S31)</f>
        <v>0</v>
      </c>
      <c r="H30" s="397">
        <f>IF('Revenue - WHC'!S31="","",'Revenue - WHC'!S31)</f>
        <v>0</v>
      </c>
      <c r="I30" s="397">
        <f>IF('Expenditure- NHC'!L30="","",'Expenditure- NHC'!L30)</f>
        <v>0</v>
      </c>
      <c r="J30" s="396">
        <f>IF('Expenditure - WHC'!L30="","",'Expenditure - WHC'!L30)</f>
        <v>0</v>
      </c>
      <c r="K30" s="181">
        <f t="shared" si="1"/>
        <v>0</v>
      </c>
      <c r="L30" s="185">
        <f t="shared" si="2"/>
        <v>0</v>
      </c>
      <c r="M30" s="179"/>
      <c r="N30" s="180"/>
      <c r="P30" s="13"/>
      <c r="Q30" s="169" t="str">
        <f>'Assets - NHC'!E78</f>
        <v>Waste management</v>
      </c>
      <c r="R30" s="132">
        <f>'Assets - NHC'!N78</f>
        <v>0</v>
      </c>
      <c r="S30" s="132">
        <f>'Assets - NHC'!O78</f>
        <v>0</v>
      </c>
      <c r="T30" s="132">
        <f>'Assets - NHC'!P78</f>
        <v>0</v>
      </c>
      <c r="U30" s="132">
        <f>'Assets - NHC'!Q78</f>
        <v>0</v>
      </c>
      <c r="V30" s="132">
        <f>'Assets - NHC'!R78</f>
        <v>0</v>
      </c>
      <c r="W30" s="132">
        <f>'Assets - WHC'!N78</f>
        <v>0</v>
      </c>
      <c r="X30" s="132">
        <f>'Assets - WHC'!O78</f>
        <v>0</v>
      </c>
      <c r="Y30" s="132">
        <f>'Assets - WHC'!P78</f>
        <v>0</v>
      </c>
      <c r="Z30" s="132">
        <f>'Assets - WHC'!Q78</f>
        <v>0</v>
      </c>
      <c r="AA30" s="132">
        <f>'Assets - WHC'!R78</f>
        <v>0</v>
      </c>
      <c r="AB30" s="170"/>
      <c r="AC30" s="169" t="str">
        <f t="shared" si="3"/>
        <v>Waste management</v>
      </c>
      <c r="AD30" s="132">
        <f t="shared" si="13"/>
        <v>0</v>
      </c>
      <c r="AE30" s="132">
        <f t="shared" si="14"/>
        <v>0</v>
      </c>
      <c r="AF30" s="132">
        <f t="shared" si="15"/>
        <v>0</v>
      </c>
      <c r="AG30" s="132">
        <f t="shared" si="16"/>
        <v>0</v>
      </c>
      <c r="AH30" s="132">
        <f t="shared" si="17"/>
        <v>0</v>
      </c>
      <c r="AI30" s="31"/>
    </row>
    <row r="31" spans="3:35" x14ac:dyDescent="0.2">
      <c r="C31" s="13"/>
      <c r="D31" s="90">
        <f t="shared" si="9"/>
        <v>21</v>
      </c>
      <c r="E31" s="402" t="str">
        <f>IF(OR('Services - NHC'!E30="",'Services - NHC'!E30="[Enter service]"),"",'Services - NHC'!E30)</f>
        <v>Museums and Cultural Heritage</v>
      </c>
      <c r="F31" s="165" t="str">
        <f>IF(OR('Services - NHC'!F30="",'Services - NHC'!F30="[Select]"),"",'Services - NHC'!F30)</f>
        <v>Internal</v>
      </c>
      <c r="G31" s="397">
        <f>IF('Revenue - NHC'!S32="","",'Revenue - NHC'!S32)</f>
        <v>442</v>
      </c>
      <c r="H31" s="397">
        <f>IF('Revenue - WHC'!S32="","",'Revenue - WHC'!S32)</f>
        <v>442</v>
      </c>
      <c r="I31" s="397">
        <f>IF('Expenditure- NHC'!L31="","",'Expenditure- NHC'!L31)</f>
        <v>96281</v>
      </c>
      <c r="J31" s="396">
        <f>IF('Expenditure - WHC'!L31="","",'Expenditure - WHC'!L31)</f>
        <v>96281</v>
      </c>
      <c r="K31" s="181">
        <f t="shared" ref="K31:K73" si="18">IFERROR(H31-G31,"")</f>
        <v>0</v>
      </c>
      <c r="L31" s="185">
        <f t="shared" ref="L31:L73" si="19">IFERROR(J31-I31,"")</f>
        <v>0</v>
      </c>
      <c r="M31" s="179"/>
      <c r="N31" s="180"/>
      <c r="P31" s="13"/>
      <c r="Q31" s="169" t="str">
        <f>'Assets - NHC'!E79</f>
        <v>Parks, open space and streetscapes</v>
      </c>
      <c r="R31" s="132">
        <f>'Assets - NHC'!N79</f>
        <v>0</v>
      </c>
      <c r="S31" s="132">
        <f>'Assets - NHC'!O79</f>
        <v>0</v>
      </c>
      <c r="T31" s="132">
        <f>'Assets - NHC'!P79</f>
        <v>0</v>
      </c>
      <c r="U31" s="132">
        <f>'Assets - NHC'!Q79</f>
        <v>0</v>
      </c>
      <c r="V31" s="132">
        <f>'Assets - NHC'!R79</f>
        <v>0</v>
      </c>
      <c r="W31" s="132">
        <f>'Assets - WHC'!N79</f>
        <v>0</v>
      </c>
      <c r="X31" s="132">
        <f>'Assets - WHC'!O79</f>
        <v>0</v>
      </c>
      <c r="Y31" s="132">
        <f>'Assets - WHC'!P79</f>
        <v>0</v>
      </c>
      <c r="Z31" s="132">
        <f>'Assets - WHC'!Q79</f>
        <v>0</v>
      </c>
      <c r="AA31" s="132">
        <f>'Assets - WHC'!R79</f>
        <v>0</v>
      </c>
      <c r="AB31" s="170"/>
      <c r="AC31" s="169" t="str">
        <f t="shared" si="3"/>
        <v>Parks, open space and streetscapes</v>
      </c>
      <c r="AD31" s="132">
        <f t="shared" si="13"/>
        <v>0</v>
      </c>
      <c r="AE31" s="132">
        <f t="shared" si="14"/>
        <v>0</v>
      </c>
      <c r="AF31" s="132">
        <f t="shared" si="15"/>
        <v>0</v>
      </c>
      <c r="AG31" s="132">
        <f t="shared" si="16"/>
        <v>0</v>
      </c>
      <c r="AH31" s="132">
        <f t="shared" si="17"/>
        <v>0</v>
      </c>
      <c r="AI31" s="31"/>
    </row>
    <row r="32" spans="3:35" x14ac:dyDescent="0.2">
      <c r="C32" s="13"/>
      <c r="D32" s="19">
        <f t="shared" si="9"/>
        <v>22</v>
      </c>
      <c r="E32" s="402" t="str">
        <f>IF(OR('Services - NHC'!E31="",'Services - NHC'!E31="[Enter service]"),"",'Services - NHC'!E31)</f>
        <v>Performing Arts Centres</v>
      </c>
      <c r="F32" s="165" t="str">
        <f>IF(OR('Services - NHC'!F31="",'Services - NHC'!F31="[Select]"),"",'Services - NHC'!F31)</f>
        <v>Internal</v>
      </c>
      <c r="G32" s="397">
        <f>IF('Revenue - NHC'!S33="","",'Revenue - NHC'!S33)</f>
        <v>0</v>
      </c>
      <c r="H32" s="397">
        <f>IF('Revenue - WHC'!S33="","",'Revenue - WHC'!S33)</f>
        <v>0</v>
      </c>
      <c r="I32" s="397">
        <f>IF('Expenditure- NHC'!L32="","",'Expenditure- NHC'!L32)</f>
        <v>0</v>
      </c>
      <c r="J32" s="396">
        <f>IF('Expenditure - WHC'!L32="","",'Expenditure - WHC'!L32)</f>
        <v>0</v>
      </c>
      <c r="K32" s="181">
        <f t="shared" si="18"/>
        <v>0</v>
      </c>
      <c r="L32" s="185">
        <f t="shared" si="19"/>
        <v>0</v>
      </c>
      <c r="M32" s="179"/>
      <c r="N32" s="180"/>
      <c r="P32" s="13"/>
      <c r="Q32" s="169" t="str">
        <f>'Assets - NHC'!E80</f>
        <v>Aerodromes</v>
      </c>
      <c r="R32" s="132">
        <f>'Assets - NHC'!N80</f>
        <v>0</v>
      </c>
      <c r="S32" s="132">
        <f>'Assets - NHC'!O80</f>
        <v>0</v>
      </c>
      <c r="T32" s="132">
        <f>'Assets - NHC'!P80</f>
        <v>0</v>
      </c>
      <c r="U32" s="132">
        <f>'Assets - NHC'!Q80</f>
        <v>0</v>
      </c>
      <c r="V32" s="132">
        <f>'Assets - NHC'!R80</f>
        <v>0</v>
      </c>
      <c r="W32" s="132">
        <f>'Assets - WHC'!N80</f>
        <v>0</v>
      </c>
      <c r="X32" s="132">
        <f>'Assets - WHC'!O80</f>
        <v>0</v>
      </c>
      <c r="Y32" s="132">
        <f>'Assets - WHC'!P80</f>
        <v>0</v>
      </c>
      <c r="Z32" s="132">
        <f>'Assets - WHC'!Q80</f>
        <v>0</v>
      </c>
      <c r="AA32" s="132">
        <f>'Assets - WHC'!R80</f>
        <v>0</v>
      </c>
      <c r="AB32" s="170"/>
      <c r="AC32" s="169" t="str">
        <f t="shared" si="3"/>
        <v>Aerodromes</v>
      </c>
      <c r="AD32" s="132">
        <f t="shared" si="13"/>
        <v>0</v>
      </c>
      <c r="AE32" s="132">
        <f t="shared" si="14"/>
        <v>0</v>
      </c>
      <c r="AF32" s="132">
        <f t="shared" si="15"/>
        <v>0</v>
      </c>
      <c r="AG32" s="132">
        <f t="shared" si="16"/>
        <v>0</v>
      </c>
      <c r="AH32" s="132">
        <f t="shared" si="17"/>
        <v>0</v>
      </c>
      <c r="AI32" s="31"/>
    </row>
    <row r="33" spans="3:35" x14ac:dyDescent="0.2">
      <c r="C33" s="13"/>
      <c r="D33" s="19">
        <f t="shared" si="9"/>
        <v>23</v>
      </c>
      <c r="E33" s="402" t="str">
        <f>IF(OR('Services - NHC'!E32="",'Services - NHC'!E32="[Enter service]"),"",'Services - NHC'!E32)</f>
        <v>Libraries</v>
      </c>
      <c r="F33" s="165" t="str">
        <f>IF(OR('Services - NHC'!F32="",'Services - NHC'!F32="[Select]"),"",'Services - NHC'!F32)</f>
        <v>Mixed</v>
      </c>
      <c r="G33" s="397">
        <f>IF('Revenue - NHC'!S34="","",'Revenue - NHC'!S34)</f>
        <v>115842</v>
      </c>
      <c r="H33" s="397">
        <f>IF('Revenue - WHC'!S34="","",'Revenue - WHC'!S34)</f>
        <v>115842</v>
      </c>
      <c r="I33" s="397">
        <f>IF('Expenditure- NHC'!L33="","",'Expenditure- NHC'!L33)</f>
        <v>322969</v>
      </c>
      <c r="J33" s="396">
        <f>IF('Expenditure - WHC'!L33="","",'Expenditure - WHC'!L33)</f>
        <v>322969</v>
      </c>
      <c r="K33" s="181">
        <f t="shared" si="18"/>
        <v>0</v>
      </c>
      <c r="L33" s="185">
        <f t="shared" si="19"/>
        <v>0</v>
      </c>
      <c r="M33" s="179"/>
      <c r="N33" s="180"/>
      <c r="P33" s="13"/>
      <c r="Q33" s="169" t="str">
        <f>'Assets - NHC'!E81</f>
        <v>Off street car parks</v>
      </c>
      <c r="R33" s="132">
        <f>'Assets - NHC'!N81</f>
        <v>0</v>
      </c>
      <c r="S33" s="132">
        <f>'Assets - NHC'!O81</f>
        <v>0</v>
      </c>
      <c r="T33" s="132">
        <f>'Assets - NHC'!P81</f>
        <v>0</v>
      </c>
      <c r="U33" s="132">
        <f>'Assets - NHC'!Q81</f>
        <v>0</v>
      </c>
      <c r="V33" s="132">
        <f>'Assets - NHC'!R81</f>
        <v>0</v>
      </c>
      <c r="W33" s="132">
        <f>'Assets - WHC'!N81</f>
        <v>0</v>
      </c>
      <c r="X33" s="132">
        <f>'Assets - WHC'!O81</f>
        <v>0</v>
      </c>
      <c r="Y33" s="132">
        <f>'Assets - WHC'!P81</f>
        <v>0</v>
      </c>
      <c r="Z33" s="132">
        <f>'Assets - WHC'!Q81</f>
        <v>0</v>
      </c>
      <c r="AA33" s="132">
        <f>'Assets - WHC'!R81</f>
        <v>0</v>
      </c>
      <c r="AB33" s="170"/>
      <c r="AC33" s="169" t="str">
        <f t="shared" si="3"/>
        <v>Off street car parks</v>
      </c>
      <c r="AD33" s="132">
        <f t="shared" si="13"/>
        <v>0</v>
      </c>
      <c r="AE33" s="132">
        <f t="shared" si="14"/>
        <v>0</v>
      </c>
      <c r="AF33" s="132">
        <f t="shared" si="15"/>
        <v>0</v>
      </c>
      <c r="AG33" s="132">
        <f t="shared" si="16"/>
        <v>0</v>
      </c>
      <c r="AH33" s="132">
        <f t="shared" si="17"/>
        <v>0</v>
      </c>
      <c r="AI33" s="31"/>
    </row>
    <row r="34" spans="3:35" ht="12.75" customHeight="1" x14ac:dyDescent="0.2">
      <c r="C34" s="13"/>
      <c r="D34" s="90">
        <f t="shared" si="9"/>
        <v>24</v>
      </c>
      <c r="E34" s="402" t="str">
        <f>IF(OR('Services - NHC'!E33="",'Services - NHC'!E33="[Enter service]"),"",'Services - NHC'!E33)</f>
        <v>Public Centres &amp; Halls</v>
      </c>
      <c r="F34" s="165" t="str">
        <f>IF(OR('Services - NHC'!F33="",'Services - NHC'!F33="[Select]"),"",'Services - NHC'!F33)</f>
        <v>Internal</v>
      </c>
      <c r="G34" s="397">
        <f>IF('Revenue - NHC'!S35="","",'Revenue - NHC'!S35)</f>
        <v>8492</v>
      </c>
      <c r="H34" s="397">
        <f>IF('Revenue - WHC'!S35="","",'Revenue - WHC'!S35)</f>
        <v>8492</v>
      </c>
      <c r="I34" s="397">
        <f>IF('Expenditure- NHC'!L34="","",'Expenditure- NHC'!L34)</f>
        <v>122191</v>
      </c>
      <c r="J34" s="396">
        <f>IF('Expenditure - WHC'!L34="","",'Expenditure - WHC'!L34)</f>
        <v>122191</v>
      </c>
      <c r="K34" s="181">
        <f t="shared" si="18"/>
        <v>0</v>
      </c>
      <c r="L34" s="185">
        <f t="shared" si="19"/>
        <v>0</v>
      </c>
      <c r="M34" s="179"/>
      <c r="N34" s="180"/>
      <c r="P34" s="13"/>
      <c r="Q34" s="169" t="str">
        <f>'Assets - NHC'!E82</f>
        <v>Other infrastructure</v>
      </c>
      <c r="R34" s="132">
        <f>'Assets - NHC'!N82</f>
        <v>0</v>
      </c>
      <c r="S34" s="132">
        <f>'Assets - NHC'!O82</f>
        <v>398000</v>
      </c>
      <c r="T34" s="132">
        <f>'Assets - NHC'!P82</f>
        <v>0</v>
      </c>
      <c r="U34" s="132">
        <f>'Assets - NHC'!Q82</f>
        <v>0</v>
      </c>
      <c r="V34" s="132">
        <f>'Assets - NHC'!R82</f>
        <v>398000</v>
      </c>
      <c r="W34" s="132">
        <f>'Assets - WHC'!N82</f>
        <v>0</v>
      </c>
      <c r="X34" s="132">
        <f>'Assets - WHC'!O82</f>
        <v>398000</v>
      </c>
      <c r="Y34" s="132">
        <f>'Assets - WHC'!P82</f>
        <v>0</v>
      </c>
      <c r="Z34" s="132">
        <f>'Assets - WHC'!Q82</f>
        <v>0</v>
      </c>
      <c r="AA34" s="132">
        <f>'Assets - WHC'!R82</f>
        <v>398000</v>
      </c>
      <c r="AB34" s="170"/>
      <c r="AC34" s="169" t="str">
        <f t="shared" si="3"/>
        <v>Other infrastructure</v>
      </c>
      <c r="AD34" s="132">
        <f t="shared" si="13"/>
        <v>0</v>
      </c>
      <c r="AE34" s="132">
        <f t="shared" si="14"/>
        <v>0</v>
      </c>
      <c r="AF34" s="132">
        <f t="shared" si="15"/>
        <v>0</v>
      </c>
      <c r="AG34" s="132">
        <f t="shared" si="16"/>
        <v>0</v>
      </c>
      <c r="AH34" s="132">
        <f t="shared" si="17"/>
        <v>0</v>
      </c>
      <c r="AI34" s="31"/>
    </row>
    <row r="35" spans="3:35" x14ac:dyDescent="0.2">
      <c r="C35" s="13"/>
      <c r="D35" s="19">
        <f t="shared" si="9"/>
        <v>25</v>
      </c>
      <c r="E35" s="402" t="str">
        <f>IF(OR('Services - NHC'!E34="",'Services - NHC'!E34="[Enter service]"),"",'Services - NHC'!E34)</f>
        <v>Programs</v>
      </c>
      <c r="F35" s="165" t="str">
        <f>IF(OR('Services - NHC'!F34="",'Services - NHC'!F34="[Select]"),"",'Services - NHC'!F34)</f>
        <v>Internal</v>
      </c>
      <c r="G35" s="397">
        <f>IF('Revenue - NHC'!S36="","",'Revenue - NHC'!S36)</f>
        <v>221</v>
      </c>
      <c r="H35" s="397">
        <f>IF('Revenue - WHC'!S36="","",'Revenue - WHC'!S36)</f>
        <v>221</v>
      </c>
      <c r="I35" s="397">
        <f>IF('Expenditure- NHC'!L35="","",'Expenditure- NHC'!L35)</f>
        <v>59040</v>
      </c>
      <c r="J35" s="396">
        <f>IF('Expenditure - WHC'!L35="","",'Expenditure - WHC'!L35)</f>
        <v>59040</v>
      </c>
      <c r="K35" s="181">
        <f t="shared" si="18"/>
        <v>0</v>
      </c>
      <c r="L35" s="185">
        <f t="shared" si="19"/>
        <v>0</v>
      </c>
      <c r="M35" s="179"/>
      <c r="N35" s="180"/>
      <c r="P35" s="13"/>
      <c r="Q35" s="175" t="s">
        <v>121</v>
      </c>
      <c r="R35" s="170">
        <f>R24+R18+R11</f>
        <v>256000</v>
      </c>
      <c r="S35" s="170">
        <f t="shared" ref="S35:AA35" si="20">S24+S18+S11</f>
        <v>7976744</v>
      </c>
      <c r="T35" s="170">
        <f t="shared" si="20"/>
        <v>0</v>
      </c>
      <c r="U35" s="170">
        <f t="shared" si="20"/>
        <v>0</v>
      </c>
      <c r="V35" s="170">
        <f t="shared" si="20"/>
        <v>8232744</v>
      </c>
      <c r="W35" s="170">
        <f t="shared" si="20"/>
        <v>256000</v>
      </c>
      <c r="X35" s="170">
        <f t="shared" si="20"/>
        <v>8074714</v>
      </c>
      <c r="Y35" s="170">
        <f t="shared" si="20"/>
        <v>0</v>
      </c>
      <c r="Z35" s="170">
        <f t="shared" si="20"/>
        <v>0</v>
      </c>
      <c r="AA35" s="170">
        <f t="shared" si="20"/>
        <v>8330714</v>
      </c>
      <c r="AB35" s="170"/>
      <c r="AC35" s="175" t="s">
        <v>121</v>
      </c>
      <c r="AD35" s="170">
        <f>AD24+AD18+AD11</f>
        <v>0</v>
      </c>
      <c r="AE35" s="170">
        <f>AE24+AE18+AE11</f>
        <v>97970</v>
      </c>
      <c r="AF35" s="170">
        <f>AF24+AF18+AF11</f>
        <v>0</v>
      </c>
      <c r="AG35" s="170">
        <f>AG24+AG18+AG11</f>
        <v>0</v>
      </c>
      <c r="AH35" s="170">
        <f>AH24+AH18+AH11</f>
        <v>97970</v>
      </c>
      <c r="AI35" s="31"/>
    </row>
    <row r="36" spans="3:35" x14ac:dyDescent="0.2">
      <c r="C36" s="13"/>
      <c r="D36" s="19">
        <f t="shared" si="9"/>
        <v>26</v>
      </c>
      <c r="E36" s="402" t="str">
        <f>IF(OR('Services - NHC'!E35="",'Services - NHC'!E35="[Enter service]"),"",'Services - NHC'!E35)</f>
        <v>Administration</v>
      </c>
      <c r="F36" s="165" t="str">
        <f>IF(OR('Services - NHC'!F35="",'Services - NHC'!F35="[Select]"),"",'Services - NHC'!F35)</f>
        <v>Internal</v>
      </c>
      <c r="G36" s="397">
        <f>IF('Revenue - NHC'!S37="","",'Revenue - NHC'!S37)</f>
        <v>0</v>
      </c>
      <c r="H36" s="397">
        <f>IF('Revenue - WHC'!S37="","",'Revenue - WHC'!S37)</f>
        <v>0</v>
      </c>
      <c r="I36" s="397">
        <f>IF('Expenditure- NHC'!L36="","",'Expenditure- NHC'!L36)</f>
        <v>40000</v>
      </c>
      <c r="J36" s="396">
        <f>IF('Expenditure - WHC'!L36="","",'Expenditure - WHC'!L36)</f>
        <v>40000</v>
      </c>
      <c r="K36" s="181">
        <f t="shared" si="18"/>
        <v>0</v>
      </c>
      <c r="L36" s="185">
        <f t="shared" si="19"/>
        <v>0</v>
      </c>
      <c r="M36" s="179"/>
      <c r="N36" s="180"/>
      <c r="P36" s="13"/>
      <c r="Q36" s="170"/>
      <c r="R36" s="170"/>
      <c r="S36" s="170"/>
      <c r="T36" s="170"/>
      <c r="U36" s="170"/>
      <c r="V36" s="170"/>
      <c r="W36" s="170"/>
      <c r="X36" s="170"/>
      <c r="Y36" s="170"/>
      <c r="Z36" s="170"/>
      <c r="AA36" s="170"/>
      <c r="AB36" s="170"/>
      <c r="AC36" s="170"/>
      <c r="AD36" s="170"/>
      <c r="AE36" s="170"/>
      <c r="AF36" s="170"/>
      <c r="AG36" s="170"/>
      <c r="AH36" s="170"/>
      <c r="AI36" s="31"/>
    </row>
    <row r="37" spans="3:35" ht="13.5" thickBot="1" x14ac:dyDescent="0.25">
      <c r="C37" s="13"/>
      <c r="D37" s="19">
        <f t="shared" si="9"/>
        <v>27</v>
      </c>
      <c r="E37" s="402" t="str">
        <f>IF(OR('Services - NHC'!E36="",'Services - NHC'!E36="[Enter service]"),"",'Services - NHC'!E36)</f>
        <v>Residential - General Waste</v>
      </c>
      <c r="F37" s="165" t="str">
        <f>IF(OR('Services - NHC'!F36="",'Services - NHC'!F36="[Select]"),"",'Services - NHC'!F36)</f>
        <v>External</v>
      </c>
      <c r="G37" s="397">
        <f>IF('Revenue - NHC'!S38="","",'Revenue - NHC'!S38)</f>
        <v>19163</v>
      </c>
      <c r="H37" s="397">
        <f>IF('Revenue - WHC'!S38="","",'Revenue - WHC'!S38)</f>
        <v>19163</v>
      </c>
      <c r="I37" s="397">
        <f>IF('Expenditure- NHC'!L37="","",'Expenditure- NHC'!L37)</f>
        <v>1171777</v>
      </c>
      <c r="J37" s="396">
        <f>IF('Expenditure - WHC'!L37="","",'Expenditure - WHC'!L37)</f>
        <v>1171777</v>
      </c>
      <c r="K37" s="181">
        <f t="shared" si="18"/>
        <v>0</v>
      </c>
      <c r="L37" s="185">
        <f t="shared" si="19"/>
        <v>0</v>
      </c>
      <c r="M37" s="179"/>
      <c r="N37" s="180"/>
      <c r="P37" s="32"/>
      <c r="Q37" s="33"/>
      <c r="R37" s="87"/>
      <c r="S37" s="58"/>
      <c r="T37" s="95"/>
      <c r="U37" s="95"/>
      <c r="V37" s="95"/>
      <c r="W37" s="98"/>
      <c r="X37" s="98"/>
      <c r="Y37" s="98"/>
      <c r="Z37" s="98"/>
      <c r="AA37" s="98"/>
      <c r="AB37" s="98"/>
      <c r="AC37" s="98"/>
      <c r="AD37" s="98"/>
      <c r="AE37" s="98"/>
      <c r="AF37" s="98"/>
      <c r="AG37" s="98"/>
      <c r="AH37" s="98"/>
      <c r="AI37" s="48"/>
    </row>
    <row r="38" spans="3:35" x14ac:dyDescent="0.2">
      <c r="C38" s="13"/>
      <c r="D38" s="90">
        <f t="shared" si="9"/>
        <v>28</v>
      </c>
      <c r="E38" s="402" t="str">
        <f>IF(OR('Services - NHC'!E37="",'Services - NHC'!E37="[Enter service]"),"",'Services - NHC'!E37)</f>
        <v>Residential - Recycled Waste</v>
      </c>
      <c r="F38" s="165" t="str">
        <f>IF(OR('Services - NHC'!F37="",'Services - NHC'!F37="[Select]"),"",'Services - NHC'!F37)</f>
        <v>External</v>
      </c>
      <c r="G38" s="397">
        <f>IF('Revenue - NHC'!S39="","",'Revenue - NHC'!S39)</f>
        <v>442</v>
      </c>
      <c r="H38" s="397">
        <f>IF('Revenue - WHC'!S39="","",'Revenue - WHC'!S39)</f>
        <v>442</v>
      </c>
      <c r="I38" s="397">
        <f>IF('Expenditure- NHC'!L38="","",'Expenditure- NHC'!L38)</f>
        <v>95081</v>
      </c>
      <c r="J38" s="396">
        <f>IF('Expenditure - WHC'!L38="","",'Expenditure - WHC'!L38)</f>
        <v>95081</v>
      </c>
      <c r="K38" s="181">
        <f t="shared" si="18"/>
        <v>0</v>
      </c>
      <c r="L38" s="185">
        <f t="shared" si="19"/>
        <v>0</v>
      </c>
      <c r="M38" s="179"/>
      <c r="N38" s="180"/>
    </row>
    <row r="39" spans="3:35" x14ac:dyDescent="0.2">
      <c r="C39" s="13"/>
      <c r="D39" s="19">
        <f t="shared" si="9"/>
        <v>29</v>
      </c>
      <c r="E39" s="402" t="str">
        <f>IF(OR('Services - NHC'!E38="",'Services - NHC'!E38="[Enter service]"),"",'Services - NHC'!E38)</f>
        <v>Commercial Waste Disposal</v>
      </c>
      <c r="F39" s="165" t="str">
        <f>IF(OR('Services - NHC'!F38="",'Services - NHC'!F38="[Select]"),"",'Services - NHC'!F38)</f>
        <v>External</v>
      </c>
      <c r="G39" s="397">
        <f>IF('Revenue - NHC'!S40="","",'Revenue - NHC'!S40)</f>
        <v>221</v>
      </c>
      <c r="H39" s="397">
        <f>IF('Revenue - WHC'!S40="","",'Revenue - WHC'!S40)</f>
        <v>221</v>
      </c>
      <c r="I39" s="397">
        <f>IF('Expenditure- NHC'!L39="","",'Expenditure- NHC'!L39)</f>
        <v>47540</v>
      </c>
      <c r="J39" s="396">
        <f>IF('Expenditure - WHC'!L39="","",'Expenditure - WHC'!L39)</f>
        <v>47540</v>
      </c>
      <c r="K39" s="181">
        <f t="shared" si="18"/>
        <v>0</v>
      </c>
      <c r="L39" s="185">
        <f t="shared" si="19"/>
        <v>0</v>
      </c>
      <c r="M39" s="179"/>
      <c r="N39" s="180"/>
    </row>
    <row r="40" spans="3:35" x14ac:dyDescent="0.2">
      <c r="C40" s="13"/>
      <c r="D40" s="19">
        <f t="shared" si="9"/>
        <v>30</v>
      </c>
      <c r="E40" s="402" t="str">
        <f>IF(OR('Services - NHC'!E39="",'Services - NHC'!E39="[Enter service]"),"",'Services - NHC'!E39)</f>
        <v>Administration</v>
      </c>
      <c r="F40" s="165" t="str">
        <f>IF(OR('Services - NHC'!F39="",'Services - NHC'!F39="[Select]"),"",'Services - NHC'!F39)</f>
        <v>Internal</v>
      </c>
      <c r="G40" s="397">
        <f>IF('Revenue - NHC'!S41="","",'Revenue - NHC'!S41)</f>
        <v>0</v>
      </c>
      <c r="H40" s="397">
        <f>IF('Revenue - WHC'!S41="","",'Revenue - WHC'!S41)</f>
        <v>0</v>
      </c>
      <c r="I40" s="397">
        <f>IF('Expenditure- NHC'!L40="","",'Expenditure- NHC'!L40)</f>
        <v>0</v>
      </c>
      <c r="J40" s="396">
        <f>IF('Expenditure - WHC'!L40="","",'Expenditure - WHC'!L40)</f>
        <v>0</v>
      </c>
      <c r="K40" s="181">
        <f t="shared" si="18"/>
        <v>0</v>
      </c>
      <c r="L40" s="185">
        <f t="shared" si="19"/>
        <v>0</v>
      </c>
      <c r="M40" s="179"/>
      <c r="N40" s="180"/>
    </row>
    <row r="41" spans="3:35" x14ac:dyDescent="0.2">
      <c r="C41" s="13"/>
      <c r="D41" s="19">
        <f t="shared" si="9"/>
        <v>31</v>
      </c>
      <c r="E41" s="402" t="str">
        <f>IF(OR('Services - NHC'!E40="",'Services - NHC'!E40="[Enter service]"),"",'Services - NHC'!E40)</f>
        <v>Footpaths</v>
      </c>
      <c r="F41" s="165" t="str">
        <f>IF(OR('Services - NHC'!F40="",'Services - NHC'!F40="[Select]"),"",'Services - NHC'!F40)</f>
        <v>Internal</v>
      </c>
      <c r="G41" s="397">
        <f>IF('Revenue - NHC'!S42="","",'Revenue - NHC'!S42)</f>
        <v>663</v>
      </c>
      <c r="H41" s="397">
        <f>IF('Revenue - WHC'!S42="","",'Revenue - WHC'!S42)</f>
        <v>663</v>
      </c>
      <c r="I41" s="397">
        <f>IF('Expenditure- NHC'!L41="","",'Expenditure- NHC'!L41)</f>
        <v>211621</v>
      </c>
      <c r="J41" s="396">
        <f>IF('Expenditure - WHC'!L41="","",'Expenditure - WHC'!L41)</f>
        <v>211621</v>
      </c>
      <c r="K41" s="181">
        <f t="shared" si="18"/>
        <v>0</v>
      </c>
      <c r="L41" s="185">
        <f t="shared" si="19"/>
        <v>0</v>
      </c>
      <c r="M41" s="179"/>
      <c r="N41" s="180"/>
    </row>
    <row r="42" spans="3:35" x14ac:dyDescent="0.2">
      <c r="C42" s="13"/>
      <c r="D42" s="90">
        <f t="shared" si="9"/>
        <v>32</v>
      </c>
      <c r="E42" s="402" t="str">
        <f>IF(OR('Services - NHC'!E41="",'Services - NHC'!E41="[Enter service]"),"",'Services - NHC'!E41)</f>
        <v>Kerbs &amp; Channels</v>
      </c>
      <c r="F42" s="165" t="str">
        <f>IF(OR('Services - NHC'!F41="",'Services - NHC'!F41="[Select]"),"",'Services - NHC'!F41)</f>
        <v>Internal</v>
      </c>
      <c r="G42" s="397">
        <f>IF('Revenue - NHC'!S43="","",'Revenue - NHC'!S43)</f>
        <v>442</v>
      </c>
      <c r="H42" s="397">
        <f>IF('Revenue - WHC'!S43="","",'Revenue - WHC'!S43)</f>
        <v>442</v>
      </c>
      <c r="I42" s="397">
        <f>IF('Expenditure- NHC'!L42="","",'Expenditure- NHC'!L42)</f>
        <v>199381</v>
      </c>
      <c r="J42" s="396">
        <f>IF('Expenditure - WHC'!L42="","",'Expenditure - WHC'!L42)</f>
        <v>199381</v>
      </c>
      <c r="K42" s="181">
        <f t="shared" si="18"/>
        <v>0</v>
      </c>
      <c r="L42" s="185">
        <f t="shared" si="19"/>
        <v>0</v>
      </c>
      <c r="M42" s="179"/>
      <c r="N42" s="180"/>
    </row>
    <row r="43" spans="3:35" x14ac:dyDescent="0.2">
      <c r="C43" s="13"/>
      <c r="D43" s="19">
        <f t="shared" si="9"/>
        <v>33</v>
      </c>
      <c r="E43" s="402" t="str">
        <f>IF(OR('Services - NHC'!E42="",'Services - NHC'!E42="[Enter service]"),"",'Services - NHC'!E42)</f>
        <v>Traffic Control</v>
      </c>
      <c r="F43" s="165" t="str">
        <f>IF(OR('Services - NHC'!F42="",'Services - NHC'!F42="[Select]"),"",'Services - NHC'!F42)</f>
        <v>Internal</v>
      </c>
      <c r="G43" s="397">
        <f>IF('Revenue - NHC'!S44="","",'Revenue - NHC'!S44)</f>
        <v>10740</v>
      </c>
      <c r="H43" s="397">
        <f>IF('Revenue - WHC'!S44="","",'Revenue - WHC'!S44)</f>
        <v>10740</v>
      </c>
      <c r="I43" s="397">
        <f>IF('Expenditure- NHC'!L43="","",'Expenditure- NHC'!L43)</f>
        <v>485242</v>
      </c>
      <c r="J43" s="396">
        <f>IF('Expenditure - WHC'!L43="","",'Expenditure - WHC'!L43)</f>
        <v>485242</v>
      </c>
      <c r="K43" s="181">
        <f t="shared" si="18"/>
        <v>0</v>
      </c>
      <c r="L43" s="185">
        <f t="shared" si="19"/>
        <v>0</v>
      </c>
      <c r="M43" s="179"/>
      <c r="N43" s="180"/>
    </row>
    <row r="44" spans="3:35" x14ac:dyDescent="0.2">
      <c r="C44" s="13"/>
      <c r="D44" s="19">
        <f t="shared" si="9"/>
        <v>34</v>
      </c>
      <c r="E44" s="402" t="str">
        <f>IF(OR('Services - NHC'!E43="",'Services - NHC'!E43="[Enter service]"),"",'Services - NHC'!E43)</f>
        <v>Parking Fines</v>
      </c>
      <c r="F44" s="165" t="str">
        <f>IF(OR('Services - NHC'!F43="",'Services - NHC'!F43="[Select]"),"",'Services - NHC'!F43)</f>
        <v>Internal</v>
      </c>
      <c r="G44" s="397">
        <f>IF('Revenue - NHC'!S45="","",'Revenue - NHC'!S45)</f>
        <v>0</v>
      </c>
      <c r="H44" s="397">
        <f>IF('Revenue - WHC'!S45="","",'Revenue - WHC'!S45)</f>
        <v>0</v>
      </c>
      <c r="I44" s="397">
        <f>IF('Expenditure- NHC'!L44="","",'Expenditure- NHC'!L44)</f>
        <v>0</v>
      </c>
      <c r="J44" s="396">
        <f>IF('Expenditure - WHC'!L44="","",'Expenditure - WHC'!L44)</f>
        <v>0</v>
      </c>
      <c r="K44" s="181">
        <f t="shared" si="18"/>
        <v>0</v>
      </c>
      <c r="L44" s="185">
        <f t="shared" si="19"/>
        <v>0</v>
      </c>
      <c r="M44" s="179"/>
      <c r="N44" s="180"/>
    </row>
    <row r="45" spans="3:35" x14ac:dyDescent="0.2">
      <c r="C45" s="13"/>
      <c r="D45" s="90">
        <f t="shared" si="9"/>
        <v>35</v>
      </c>
      <c r="E45" s="402" t="str">
        <f>IF(OR('Services - NHC'!E44="",'Services - NHC'!E44="[Enter service]"),"",'Services - NHC'!E44)</f>
        <v>Parking Facilities</v>
      </c>
      <c r="F45" s="165" t="str">
        <f>IF(OR('Services - NHC'!F44="",'Services - NHC'!F44="[Select]"),"",'Services - NHC'!F44)</f>
        <v>Internal</v>
      </c>
      <c r="G45" s="397">
        <f>IF('Revenue - NHC'!S46="","",'Revenue - NHC'!S46)</f>
        <v>221</v>
      </c>
      <c r="H45" s="397">
        <f>IF('Revenue - WHC'!S46="","",'Revenue - WHC'!S46)</f>
        <v>221</v>
      </c>
      <c r="I45" s="397">
        <f>IF('Expenditure- NHC'!L45="","",'Expenditure- NHC'!L45)</f>
        <v>47540</v>
      </c>
      <c r="J45" s="396">
        <f>IF('Expenditure - WHC'!L45="","",'Expenditure - WHC'!L45)</f>
        <v>47540</v>
      </c>
      <c r="K45" s="181">
        <f t="shared" si="18"/>
        <v>0</v>
      </c>
      <c r="L45" s="185">
        <f t="shared" si="19"/>
        <v>0</v>
      </c>
      <c r="M45" s="179"/>
      <c r="N45" s="180"/>
    </row>
    <row r="46" spans="3:35" x14ac:dyDescent="0.2">
      <c r="C46" s="13"/>
      <c r="D46" s="19">
        <f t="shared" si="9"/>
        <v>36</v>
      </c>
      <c r="E46" s="402" t="str">
        <f>IF(OR('Services - NHC'!E45="",'Services - NHC'!E45="[Enter service]"),"",'Services - NHC'!E45)</f>
        <v>Street Enhancements</v>
      </c>
      <c r="F46" s="165" t="str">
        <f>IF(OR('Services - NHC'!F45="",'Services - NHC'!F45="[Select]"),"",'Services - NHC'!F45)</f>
        <v>Internal</v>
      </c>
      <c r="G46" s="397">
        <f>IF('Revenue - NHC'!S47="","",'Revenue - NHC'!S47)</f>
        <v>663</v>
      </c>
      <c r="H46" s="397">
        <f>IF('Revenue - WHC'!S47="","",'Revenue - WHC'!S47)</f>
        <v>663</v>
      </c>
      <c r="I46" s="397">
        <f>IF('Expenditure- NHC'!L46="","",'Expenditure- NHC'!L46)</f>
        <v>142621</v>
      </c>
      <c r="J46" s="396">
        <f>IF('Expenditure - WHC'!L46="","",'Expenditure - WHC'!L46)</f>
        <v>142621</v>
      </c>
      <c r="K46" s="181">
        <f t="shared" si="18"/>
        <v>0</v>
      </c>
      <c r="L46" s="185">
        <f t="shared" si="19"/>
        <v>0</v>
      </c>
      <c r="M46" s="179"/>
      <c r="N46" s="180"/>
    </row>
    <row r="47" spans="3:35" x14ac:dyDescent="0.2">
      <c r="C47" s="13"/>
      <c r="D47" s="19">
        <f t="shared" si="9"/>
        <v>37</v>
      </c>
      <c r="E47" s="402" t="str">
        <f>IF(OR('Services - NHC'!E46="",'Services - NHC'!E46="[Enter service]"),"",'Services - NHC'!E46)</f>
        <v>Street Lighting</v>
      </c>
      <c r="F47" s="165" t="str">
        <f>IF(OR('Services - NHC'!F46="",'Services - NHC'!F46="[Select]"),"",'Services - NHC'!F46)</f>
        <v>Internal</v>
      </c>
      <c r="G47" s="397">
        <f>IF('Revenue - NHC'!S48="","",'Revenue - NHC'!S48)</f>
        <v>221</v>
      </c>
      <c r="H47" s="397">
        <f>IF('Revenue - WHC'!S48="","",'Revenue - WHC'!S48)</f>
        <v>221</v>
      </c>
      <c r="I47" s="397">
        <f>IF('Expenditure- NHC'!L47="","",'Expenditure- NHC'!L47)</f>
        <v>84040</v>
      </c>
      <c r="J47" s="396">
        <f>IF('Expenditure - WHC'!L47="","",'Expenditure - WHC'!L47)</f>
        <v>84040</v>
      </c>
      <c r="K47" s="181">
        <f t="shared" si="18"/>
        <v>0</v>
      </c>
      <c r="L47" s="185">
        <f t="shared" si="19"/>
        <v>0</v>
      </c>
      <c r="M47" s="179"/>
      <c r="N47" s="180"/>
    </row>
    <row r="48" spans="3:35" x14ac:dyDescent="0.2">
      <c r="C48" s="13"/>
      <c r="D48" s="19">
        <f t="shared" si="9"/>
        <v>38</v>
      </c>
      <c r="E48" s="402" t="str">
        <f>IF(OR('Services - NHC'!E47="",'Services - NHC'!E47="[Enter service]"),"",'Services - NHC'!E47)</f>
        <v>Street Cleaning</v>
      </c>
      <c r="F48" s="165" t="str">
        <f>IF(OR('Services - NHC'!F47="",'Services - NHC'!F47="[Select]"),"",'Services - NHC'!F47)</f>
        <v>Internal</v>
      </c>
      <c r="G48" s="397">
        <f>IF('Revenue - NHC'!S49="","",'Revenue - NHC'!S49)</f>
        <v>442</v>
      </c>
      <c r="H48" s="397">
        <f>IF('Revenue - WHC'!S49="","",'Revenue - WHC'!S49)</f>
        <v>442</v>
      </c>
      <c r="I48" s="397">
        <f>IF('Expenditure- NHC'!L48="","",'Expenditure- NHC'!L48)</f>
        <v>153381</v>
      </c>
      <c r="J48" s="396">
        <f>IF('Expenditure - WHC'!L48="","",'Expenditure - WHC'!L48)</f>
        <v>153381</v>
      </c>
      <c r="K48" s="181">
        <f t="shared" si="18"/>
        <v>0</v>
      </c>
      <c r="L48" s="185">
        <f t="shared" si="19"/>
        <v>0</v>
      </c>
      <c r="M48" s="179"/>
      <c r="N48" s="180"/>
    </row>
    <row r="49" spans="3:14" x14ac:dyDescent="0.2">
      <c r="C49" s="13"/>
      <c r="D49" s="90">
        <f t="shared" si="9"/>
        <v>39</v>
      </c>
      <c r="E49" s="402" t="str">
        <f>IF(OR('Services - NHC'!E48="",'Services - NHC'!E48="[Enter service]"),"",'Services - NHC'!E48)</f>
        <v>Administration</v>
      </c>
      <c r="F49" s="165" t="str">
        <f>IF(OR('Services - NHC'!F48="",'Services - NHC'!F48="[Select]"),"",'Services - NHC'!F48)</f>
        <v>Internal</v>
      </c>
      <c r="G49" s="397">
        <f>IF('Revenue - NHC'!S50="","",'Revenue - NHC'!S50)</f>
        <v>0</v>
      </c>
      <c r="H49" s="397">
        <f>IF('Revenue - WHC'!S50="","",'Revenue - WHC'!S50)</f>
        <v>0</v>
      </c>
      <c r="I49" s="397">
        <f>IF('Expenditure- NHC'!L49="","",'Expenditure- NHC'!L49)</f>
        <v>28411</v>
      </c>
      <c r="J49" s="396">
        <f>IF('Expenditure - WHC'!L49="","",'Expenditure - WHC'!L49)</f>
        <v>28411</v>
      </c>
      <c r="K49" s="181">
        <f t="shared" si="18"/>
        <v>0</v>
      </c>
      <c r="L49" s="185">
        <f t="shared" si="19"/>
        <v>0</v>
      </c>
      <c r="M49" s="179"/>
      <c r="N49" s="180"/>
    </row>
    <row r="50" spans="3:14" x14ac:dyDescent="0.2">
      <c r="C50" s="13"/>
      <c r="D50" s="19">
        <f t="shared" si="9"/>
        <v>40</v>
      </c>
      <c r="E50" s="402" t="str">
        <f>IF(OR('Services - NHC'!E49="",'Services - NHC'!E49="[Enter service]"),"",'Services - NHC'!E49)</f>
        <v>Protection of Biodiversity &amp; Habitat</v>
      </c>
      <c r="F50" s="165" t="str">
        <f>IF(OR('Services - NHC'!F49="",'Services - NHC'!F49="[Select]"),"",'Services - NHC'!F49)</f>
        <v>Internal</v>
      </c>
      <c r="G50" s="397">
        <f>IF('Revenue - NHC'!S51="","",'Revenue - NHC'!S51)</f>
        <v>48588</v>
      </c>
      <c r="H50" s="397">
        <f>IF('Revenue - WHC'!S51="","",'Revenue - WHC'!S51)</f>
        <v>48588</v>
      </c>
      <c r="I50" s="397">
        <f>IF('Expenditure- NHC'!L50="","",'Expenditure- NHC'!L50)</f>
        <v>676026</v>
      </c>
      <c r="J50" s="396">
        <f>IF('Expenditure - WHC'!L50="","",'Expenditure - WHC'!L50)</f>
        <v>676026</v>
      </c>
      <c r="K50" s="181">
        <f t="shared" si="18"/>
        <v>0</v>
      </c>
      <c r="L50" s="185">
        <f t="shared" si="19"/>
        <v>0</v>
      </c>
      <c r="M50" s="179"/>
      <c r="N50" s="180"/>
    </row>
    <row r="51" spans="3:14" x14ac:dyDescent="0.2">
      <c r="C51" s="13"/>
      <c r="D51" s="19">
        <f t="shared" si="9"/>
        <v>41</v>
      </c>
      <c r="E51" s="402" t="str">
        <f>IF(OR('Services - NHC'!E50="",'Services - NHC'!E50="[Enter service]"),"",'Services - NHC'!E50)</f>
        <v>Fire Protection</v>
      </c>
      <c r="F51" s="165" t="str">
        <f>IF(OR('Services - NHC'!F50="",'Services - NHC'!F50="[Select]"),"",'Services - NHC'!F50)</f>
        <v>Internal</v>
      </c>
      <c r="G51" s="397">
        <f>IF('Revenue - NHC'!S52="","",'Revenue - NHC'!S52)</f>
        <v>10442</v>
      </c>
      <c r="H51" s="397">
        <f>IF('Revenue - WHC'!S52="","",'Revenue - WHC'!S52)</f>
        <v>10442</v>
      </c>
      <c r="I51" s="397">
        <f>IF('Expenditure- NHC'!L51="","",'Expenditure- NHC'!L51)</f>
        <v>329073</v>
      </c>
      <c r="J51" s="396">
        <f>IF('Expenditure - WHC'!L51="","",'Expenditure - WHC'!L51)</f>
        <v>329073</v>
      </c>
      <c r="K51" s="181">
        <f t="shared" si="18"/>
        <v>0</v>
      </c>
      <c r="L51" s="185">
        <f t="shared" si="19"/>
        <v>0</v>
      </c>
      <c r="M51" s="179"/>
      <c r="N51" s="180"/>
    </row>
    <row r="52" spans="3:14" x14ac:dyDescent="0.2">
      <c r="C52" s="13"/>
      <c r="D52" s="19">
        <f t="shared" si="9"/>
        <v>42</v>
      </c>
      <c r="E52" s="402" t="str">
        <f>IF(OR('Services - NHC'!E51="",'Services - NHC'!E51="[Enter service]"),"",'Services - NHC'!E51)</f>
        <v>Drainage</v>
      </c>
      <c r="F52" s="165" t="str">
        <f>IF(OR('Services - NHC'!F51="",'Services - NHC'!F51="[Select]"),"",'Services - NHC'!F51)</f>
        <v>Internal</v>
      </c>
      <c r="G52" s="397">
        <f>IF('Revenue - NHC'!S53="","",'Revenue - NHC'!S53)</f>
        <v>942</v>
      </c>
      <c r="H52" s="397">
        <f>IF('Revenue - WHC'!S53="","",'Revenue - WHC'!S53)</f>
        <v>942</v>
      </c>
      <c r="I52" s="397">
        <f>IF('Expenditure- NHC'!L52="","",'Expenditure- NHC'!L52)</f>
        <v>277431</v>
      </c>
      <c r="J52" s="396">
        <f>IF('Expenditure - WHC'!L52="","",'Expenditure - WHC'!L52)</f>
        <v>277431</v>
      </c>
      <c r="K52" s="181">
        <f t="shared" si="18"/>
        <v>0</v>
      </c>
      <c r="L52" s="185">
        <f t="shared" si="19"/>
        <v>0</v>
      </c>
      <c r="M52" s="179"/>
      <c r="N52" s="180"/>
    </row>
    <row r="53" spans="3:14" x14ac:dyDescent="0.2">
      <c r="C53" s="13"/>
      <c r="D53" s="90">
        <f t="shared" si="9"/>
        <v>43</v>
      </c>
      <c r="E53" s="402" t="str">
        <f>IF(OR('Services - NHC'!E52="",'Services - NHC'!E52="[Enter service]"),"",'Services - NHC'!E52)</f>
        <v>Agricultural Services</v>
      </c>
      <c r="F53" s="165" t="str">
        <f>IF(OR('Services - NHC'!F52="",'Services - NHC'!F52="[Select]"),"",'Services - NHC'!F52)</f>
        <v>Internal</v>
      </c>
      <c r="G53" s="397">
        <f>IF('Revenue - NHC'!S54="","",'Revenue - NHC'!S54)</f>
        <v>221</v>
      </c>
      <c r="H53" s="397">
        <f>IF('Revenue - WHC'!S54="","",'Revenue - WHC'!S54)</f>
        <v>221</v>
      </c>
      <c r="I53" s="397">
        <f>IF('Expenditure- NHC'!L53="","",'Expenditure- NHC'!L53)</f>
        <v>47540</v>
      </c>
      <c r="J53" s="396">
        <f>IF('Expenditure - WHC'!L53="","",'Expenditure - WHC'!L53)</f>
        <v>47540</v>
      </c>
      <c r="K53" s="181">
        <f t="shared" si="18"/>
        <v>0</v>
      </c>
      <c r="L53" s="185">
        <f t="shared" si="19"/>
        <v>0</v>
      </c>
      <c r="M53" s="179"/>
      <c r="N53" s="180"/>
    </row>
    <row r="54" spans="3:14" x14ac:dyDescent="0.2">
      <c r="C54" s="13"/>
      <c r="D54" s="19">
        <f t="shared" si="9"/>
        <v>44</v>
      </c>
      <c r="E54" s="402" t="str">
        <f>IF(OR('Services - NHC'!E53="",'Services - NHC'!E53="[Enter service]"),"",'Services - NHC'!E53)</f>
        <v>Sewerage</v>
      </c>
      <c r="F54" s="165" t="str">
        <f>IF(OR('Services - NHC'!F53="",'Services - NHC'!F53="[Select]"),"",'Services - NHC'!F53)</f>
        <v>Internal</v>
      </c>
      <c r="G54" s="397">
        <f>IF('Revenue - NHC'!S55="","",'Revenue - NHC'!S55)</f>
        <v>0</v>
      </c>
      <c r="H54" s="397">
        <f>IF('Revenue - WHC'!S55="","",'Revenue - WHC'!S55)</f>
        <v>0</v>
      </c>
      <c r="I54" s="397">
        <f>IF('Expenditure- NHC'!L54="","",'Expenditure- NHC'!L54)</f>
        <v>0</v>
      </c>
      <c r="J54" s="396">
        <f>IF('Expenditure - WHC'!L54="","",'Expenditure - WHC'!L54)</f>
        <v>0</v>
      </c>
      <c r="K54" s="181">
        <f t="shared" si="18"/>
        <v>0</v>
      </c>
      <c r="L54" s="185">
        <f t="shared" si="19"/>
        <v>0</v>
      </c>
      <c r="M54" s="179"/>
      <c r="N54" s="180"/>
    </row>
    <row r="55" spans="3:14" x14ac:dyDescent="0.2">
      <c r="C55" s="13"/>
      <c r="D55" s="19">
        <f t="shared" si="9"/>
        <v>45</v>
      </c>
      <c r="E55" s="402" t="str">
        <f>IF(OR('Services - NHC'!E54="",'Services - NHC'!E54="[Enter service]"),"",'Services - NHC'!E54)</f>
        <v>Waste Water Management</v>
      </c>
      <c r="F55" s="165" t="str">
        <f>IF(OR('Services - NHC'!F54="",'Services - NHC'!F54="[Select]"),"",'Services - NHC'!F54)</f>
        <v>Internal</v>
      </c>
      <c r="G55" s="397">
        <f>IF('Revenue - NHC'!S56="","",'Revenue - NHC'!S56)</f>
        <v>0</v>
      </c>
      <c r="H55" s="397">
        <f>IF('Revenue - WHC'!S56="","",'Revenue - WHC'!S56)</f>
        <v>0</v>
      </c>
      <c r="I55" s="397">
        <f>IF('Expenditure- NHC'!L55="","",'Expenditure- NHC'!L55)</f>
        <v>0</v>
      </c>
      <c r="J55" s="396">
        <f>IF('Expenditure - WHC'!L55="","",'Expenditure - WHC'!L55)</f>
        <v>0</v>
      </c>
      <c r="K55" s="181">
        <f t="shared" si="18"/>
        <v>0</v>
      </c>
      <c r="L55" s="185">
        <f t="shared" si="19"/>
        <v>0</v>
      </c>
      <c r="M55" s="179"/>
      <c r="N55" s="180"/>
    </row>
    <row r="56" spans="3:14" x14ac:dyDescent="0.2">
      <c r="C56" s="13"/>
      <c r="D56" s="90">
        <f t="shared" si="9"/>
        <v>46</v>
      </c>
      <c r="E56" s="402" t="str">
        <f>IF(OR('Services - NHC'!E55="",'Services - NHC'!E55="[Enter service]"),"",'Services - NHC'!E55)</f>
        <v>Decontamination of Soil</v>
      </c>
      <c r="F56" s="165" t="str">
        <f>IF(OR('Services - NHC'!F55="",'Services - NHC'!F55="[Select]"),"",'Services - NHC'!F55)</f>
        <v>Internal</v>
      </c>
      <c r="G56" s="397">
        <f>IF('Revenue - NHC'!S57="","",'Revenue - NHC'!S57)</f>
        <v>0</v>
      </c>
      <c r="H56" s="397">
        <f>IF('Revenue - WHC'!S57="","",'Revenue - WHC'!S57)</f>
        <v>0</v>
      </c>
      <c r="I56" s="397">
        <f>IF('Expenditure- NHC'!L56="","",'Expenditure- NHC'!L56)</f>
        <v>0</v>
      </c>
      <c r="J56" s="396">
        <f>IF('Expenditure - WHC'!L56="","",'Expenditure - WHC'!L56)</f>
        <v>0</v>
      </c>
      <c r="K56" s="181">
        <f t="shared" si="18"/>
        <v>0</v>
      </c>
      <c r="L56" s="185">
        <f t="shared" si="19"/>
        <v>0</v>
      </c>
      <c r="M56" s="179"/>
      <c r="N56" s="180"/>
    </row>
    <row r="57" spans="3:14" x14ac:dyDescent="0.2">
      <c r="C57" s="13"/>
      <c r="D57" s="19">
        <f t="shared" si="9"/>
        <v>47</v>
      </c>
      <c r="E57" s="402" t="str">
        <f>IF(OR('Services - NHC'!E56="",'Services - NHC'!E56="[Enter service]"),"",'Services - NHC'!E56)</f>
        <v>Administration</v>
      </c>
      <c r="F57" s="165" t="str">
        <f>IF(OR('Services - NHC'!F56="",'Services - NHC'!F56="[Select]"),"",'Services - NHC'!F56)</f>
        <v>Internal</v>
      </c>
      <c r="G57" s="397">
        <f>IF('Revenue - NHC'!S58="","",'Revenue - NHC'!S58)</f>
        <v>3100</v>
      </c>
      <c r="H57" s="397">
        <f>IF('Revenue - WHC'!S58="","",'Revenue - WHC'!S58)</f>
        <v>3100</v>
      </c>
      <c r="I57" s="397">
        <f>IF('Expenditure- NHC'!L57="","",'Expenditure- NHC'!L57)</f>
        <v>112900</v>
      </c>
      <c r="J57" s="396">
        <f>IF('Expenditure - WHC'!L57="","",'Expenditure - WHC'!L57)</f>
        <v>112900</v>
      </c>
      <c r="K57" s="181">
        <f t="shared" si="18"/>
        <v>0</v>
      </c>
      <c r="L57" s="185">
        <f t="shared" si="19"/>
        <v>0</v>
      </c>
      <c r="M57" s="179"/>
      <c r="N57" s="180"/>
    </row>
    <row r="58" spans="3:14" x14ac:dyDescent="0.2">
      <c r="C58" s="13"/>
      <c r="D58" s="19">
        <f t="shared" si="9"/>
        <v>48</v>
      </c>
      <c r="E58" s="402" t="str">
        <f>IF(OR('Services - NHC'!E57="",'Services - NHC'!E57="[Enter service]"),"",'Services - NHC'!E57)</f>
        <v>Community Development &amp; Planning</v>
      </c>
      <c r="F58" s="165" t="str">
        <f>IF(OR('Services - NHC'!F57="",'Services - NHC'!F57="[Select]"),"",'Services - NHC'!F57)</f>
        <v>Internal</v>
      </c>
      <c r="G58" s="397">
        <f>IF('Revenue - NHC'!S59="","",'Revenue - NHC'!S59)</f>
        <v>47605</v>
      </c>
      <c r="H58" s="397">
        <f>IF('Revenue - WHC'!S59="","",'Revenue - WHC'!S59)</f>
        <v>47605</v>
      </c>
      <c r="I58" s="397">
        <f>IF('Expenditure- NHC'!L58="","",'Expenditure- NHC'!L58)</f>
        <v>573452</v>
      </c>
      <c r="J58" s="396">
        <f>IF('Expenditure - WHC'!L58="","",'Expenditure - WHC'!L58)</f>
        <v>573452</v>
      </c>
      <c r="K58" s="181">
        <f t="shared" si="18"/>
        <v>0</v>
      </c>
      <c r="L58" s="185">
        <f t="shared" si="19"/>
        <v>0</v>
      </c>
      <c r="M58" s="179"/>
      <c r="N58" s="180"/>
    </row>
    <row r="59" spans="3:14" x14ac:dyDescent="0.2">
      <c r="C59" s="13"/>
      <c r="D59" s="19">
        <f t="shared" si="9"/>
        <v>49</v>
      </c>
      <c r="E59" s="402" t="str">
        <f>IF(OR('Services - NHC'!E58="",'Services - NHC'!E58="[Enter service]"),"",'Services - NHC'!E58)</f>
        <v>Building Control</v>
      </c>
      <c r="F59" s="165" t="str">
        <f>IF(OR('Services - NHC'!F58="",'Services - NHC'!F58="[Select]"),"",'Services - NHC'!F58)</f>
        <v>Internal</v>
      </c>
      <c r="G59" s="397">
        <f>IF('Revenue - NHC'!S60="","",'Revenue - NHC'!S60)</f>
        <v>134192</v>
      </c>
      <c r="H59" s="397">
        <f>IF('Revenue - WHC'!S60="","",'Revenue - WHC'!S60)</f>
        <v>134192</v>
      </c>
      <c r="I59" s="397">
        <f>IF('Expenditure- NHC'!L59="","",'Expenditure- NHC'!L59)</f>
        <v>364584</v>
      </c>
      <c r="J59" s="396">
        <f>IF('Expenditure - WHC'!L59="","",'Expenditure - WHC'!L59)</f>
        <v>364584</v>
      </c>
      <c r="K59" s="181">
        <f t="shared" si="18"/>
        <v>0</v>
      </c>
      <c r="L59" s="185">
        <f t="shared" si="19"/>
        <v>0</v>
      </c>
      <c r="M59" s="179"/>
      <c r="N59" s="180"/>
    </row>
    <row r="60" spans="3:14" x14ac:dyDescent="0.2">
      <c r="C60" s="13"/>
      <c r="D60" s="90">
        <f t="shared" si="9"/>
        <v>50</v>
      </c>
      <c r="E60" s="402" t="str">
        <f>IF(OR('Services - NHC'!E59="",'Services - NHC'!E59="[Enter service]"),"",'Services - NHC'!E59)</f>
        <v>Tourism &amp; Area Promotion</v>
      </c>
      <c r="F60" s="165" t="str">
        <f>IF(OR('Services - NHC'!F59="",'Services - NHC'!F59="[Select]"),"",'Services - NHC'!F59)</f>
        <v>Internal</v>
      </c>
      <c r="G60" s="397">
        <f>IF('Revenue - NHC'!S61="","",'Revenue - NHC'!S61)</f>
        <v>242184</v>
      </c>
      <c r="H60" s="397">
        <f>IF('Revenue - WHC'!S61="","",'Revenue - WHC'!S61)</f>
        <v>242184</v>
      </c>
      <c r="I60" s="397">
        <f>IF('Expenditure- NHC'!L60="","",'Expenditure- NHC'!L60)</f>
        <v>1092663</v>
      </c>
      <c r="J60" s="396">
        <f>IF('Expenditure - WHC'!L60="","",'Expenditure - WHC'!L60)</f>
        <v>1092663</v>
      </c>
      <c r="K60" s="181">
        <f t="shared" si="18"/>
        <v>0</v>
      </c>
      <c r="L60" s="185">
        <f t="shared" si="19"/>
        <v>0</v>
      </c>
      <c r="M60" s="179"/>
      <c r="N60" s="180"/>
    </row>
    <row r="61" spans="3:14" x14ac:dyDescent="0.2">
      <c r="C61" s="13"/>
      <c r="D61" s="19">
        <f t="shared" si="9"/>
        <v>51</v>
      </c>
      <c r="E61" s="402" t="str">
        <f>IF(OR('Services - NHC'!E60="",'Services - NHC'!E60="[Enter service]"),"",'Services - NHC'!E60)</f>
        <v>Community Amenities</v>
      </c>
      <c r="F61" s="165" t="str">
        <f>IF(OR('Services - NHC'!F60="",'Services - NHC'!F60="[Select]"),"",'Services - NHC'!F60)</f>
        <v>Internal</v>
      </c>
      <c r="G61" s="397">
        <f>IF('Revenue - NHC'!S62="","",'Revenue - NHC'!S62)</f>
        <v>663</v>
      </c>
      <c r="H61" s="397">
        <f>IF('Revenue - WHC'!S62="","",'Revenue - WHC'!S62)</f>
        <v>663</v>
      </c>
      <c r="I61" s="397">
        <f>IF('Expenditure- NHC'!L61="","",'Expenditure- NHC'!L61)</f>
        <v>247261</v>
      </c>
      <c r="J61" s="396">
        <f>IF('Expenditure - WHC'!L61="","",'Expenditure - WHC'!L61)</f>
        <v>247261</v>
      </c>
      <c r="K61" s="181">
        <f t="shared" si="18"/>
        <v>0</v>
      </c>
      <c r="L61" s="185">
        <f t="shared" si="19"/>
        <v>0</v>
      </c>
      <c r="M61" s="179"/>
      <c r="N61" s="180"/>
    </row>
    <row r="62" spans="3:14" ht="12.75" customHeight="1" x14ac:dyDescent="0.2">
      <c r="C62" s="13"/>
      <c r="D62" s="19">
        <f t="shared" si="9"/>
        <v>52</v>
      </c>
      <c r="E62" s="402" t="str">
        <f>IF(OR('Services - NHC'!E61="",'Services - NHC'!E61="[Enter service]"),"",'Services - NHC'!E61)</f>
        <v>Air Transport</v>
      </c>
      <c r="F62" s="165" t="str">
        <f>IF(OR('Services - NHC'!F61="",'Services - NHC'!F61="[Select]"),"",'Services - NHC'!F61)</f>
        <v>Internal</v>
      </c>
      <c r="G62" s="397">
        <f>IF('Revenue - NHC'!S63="","",'Revenue - NHC'!S63)</f>
        <v>0</v>
      </c>
      <c r="H62" s="397">
        <f>IF('Revenue - WHC'!S63="","",'Revenue - WHC'!S63)</f>
        <v>0</v>
      </c>
      <c r="I62" s="397">
        <f>IF('Expenditure- NHC'!L62="","",'Expenditure- NHC'!L62)</f>
        <v>0</v>
      </c>
      <c r="J62" s="396">
        <f>IF('Expenditure - WHC'!L62="","",'Expenditure - WHC'!L62)</f>
        <v>0</v>
      </c>
      <c r="K62" s="181">
        <f t="shared" si="18"/>
        <v>0</v>
      </c>
      <c r="L62" s="185">
        <f t="shared" si="19"/>
        <v>0</v>
      </c>
      <c r="M62" s="179"/>
      <c r="N62" s="180"/>
    </row>
    <row r="63" spans="3:14" x14ac:dyDescent="0.2">
      <c r="C63" s="13"/>
      <c r="D63" s="19">
        <f t="shared" si="9"/>
        <v>53</v>
      </c>
      <c r="E63" s="402" t="str">
        <f>IF(OR('Services - NHC'!E62="",'Services - NHC'!E62="[Enter service]"),"",'Services - NHC'!E62)</f>
        <v>Markets &amp; Saleyards</v>
      </c>
      <c r="F63" s="165" t="str">
        <f>IF(OR('Services - NHC'!F62="",'Services - NHC'!F62="[Select]"),"",'Services - NHC'!F62)</f>
        <v>Internal</v>
      </c>
      <c r="G63" s="397">
        <f>IF('Revenue - NHC'!S64="","",'Revenue - NHC'!S64)</f>
        <v>0</v>
      </c>
      <c r="H63" s="397">
        <f>IF('Revenue - WHC'!S64="","",'Revenue - WHC'!S64)</f>
        <v>0</v>
      </c>
      <c r="I63" s="397">
        <f>IF('Expenditure- NHC'!L63="","",'Expenditure- NHC'!L63)</f>
        <v>0</v>
      </c>
      <c r="J63" s="396">
        <f>IF('Expenditure - WHC'!L63="","",'Expenditure - WHC'!L63)</f>
        <v>0</v>
      </c>
      <c r="K63" s="181">
        <f t="shared" si="18"/>
        <v>0</v>
      </c>
      <c r="L63" s="185">
        <f t="shared" si="19"/>
        <v>0</v>
      </c>
      <c r="M63" s="179"/>
      <c r="N63" s="180"/>
    </row>
    <row r="64" spans="3:14" x14ac:dyDescent="0.2">
      <c r="C64" s="13"/>
      <c r="D64" s="90">
        <f t="shared" si="9"/>
        <v>54</v>
      </c>
      <c r="E64" s="402" t="str">
        <f>IF(OR('Services - NHC'!E63="",'Services - NHC'!E63="[Enter service]"),"",'Services - NHC'!E63)</f>
        <v>Economic Affairs</v>
      </c>
      <c r="F64" s="165" t="str">
        <f>IF(OR('Services - NHC'!F63="",'Services - NHC'!F63="[Select]"),"",'Services - NHC'!F63)</f>
        <v>Internal</v>
      </c>
      <c r="G64" s="397">
        <f>IF('Revenue - NHC'!S65="","",'Revenue - NHC'!S65)</f>
        <v>0</v>
      </c>
      <c r="H64" s="397">
        <f>IF('Revenue - WHC'!S65="","",'Revenue - WHC'!S65)</f>
        <v>0</v>
      </c>
      <c r="I64" s="397">
        <f>IF('Expenditure- NHC'!L64="","",'Expenditure- NHC'!L64)</f>
        <v>0</v>
      </c>
      <c r="J64" s="396">
        <f>IF('Expenditure - WHC'!L64="","",'Expenditure - WHC'!L64)</f>
        <v>0</v>
      </c>
      <c r="K64" s="181">
        <f t="shared" si="18"/>
        <v>0</v>
      </c>
      <c r="L64" s="185">
        <f t="shared" si="19"/>
        <v>0</v>
      </c>
      <c r="M64" s="179"/>
      <c r="N64" s="180"/>
    </row>
    <row r="65" spans="3:14" x14ac:dyDescent="0.2">
      <c r="C65" s="13"/>
      <c r="D65" s="19">
        <f t="shared" si="9"/>
        <v>55</v>
      </c>
      <c r="E65" s="402" t="str">
        <f>IF(OR('Services - NHC'!E64="",'Services - NHC'!E64="[Enter service]"),"",'Services - NHC'!E64)</f>
        <v>Business Undertakings (Property)</v>
      </c>
      <c r="F65" s="165" t="str">
        <f>IF(OR('Services - NHC'!F64="",'Services - NHC'!F64="[Select]"),"",'Services - NHC'!F64)</f>
        <v>Internal</v>
      </c>
      <c r="G65" s="397">
        <f>IF('Revenue - NHC'!S66="","",'Revenue - NHC'!S66)</f>
        <v>0</v>
      </c>
      <c r="H65" s="397">
        <f>IF('Revenue - WHC'!S66="","",'Revenue - WHC'!S66)</f>
        <v>0</v>
      </c>
      <c r="I65" s="397">
        <f>IF('Expenditure- NHC'!L65="","",'Expenditure- NHC'!L65)</f>
        <v>0</v>
      </c>
      <c r="J65" s="396">
        <f>IF('Expenditure - WHC'!L65="","",'Expenditure - WHC'!L65)</f>
        <v>0</v>
      </c>
      <c r="K65" s="181">
        <f t="shared" si="18"/>
        <v>0</v>
      </c>
      <c r="L65" s="185">
        <f t="shared" si="19"/>
        <v>0</v>
      </c>
      <c r="M65" s="179"/>
      <c r="N65" s="180"/>
    </row>
    <row r="66" spans="3:14" x14ac:dyDescent="0.2">
      <c r="C66" s="13"/>
      <c r="D66" s="19">
        <f t="shared" si="9"/>
        <v>56</v>
      </c>
      <c r="E66" s="402" t="str">
        <f>IF(OR('Services - NHC'!E65="",'Services - NHC'!E65="[Enter service]"),"",'Services - NHC'!E65)</f>
        <v>Administration</v>
      </c>
      <c r="F66" s="165" t="str">
        <f>IF(OR('Services - NHC'!F65="",'Services - NHC'!F65="[Select]"),"",'Services - NHC'!F65)</f>
        <v>Internal</v>
      </c>
      <c r="G66" s="397">
        <f>IF('Revenue - NHC'!S67="","",'Revenue - NHC'!S67)</f>
        <v>11500</v>
      </c>
      <c r="H66" s="397">
        <f>IF('Revenue - WHC'!S67="","",'Revenue - WHC'!S67)</f>
        <v>11500</v>
      </c>
      <c r="I66" s="397">
        <f>IF('Expenditure- NHC'!L66="","",'Expenditure- NHC'!L66)</f>
        <v>87863</v>
      </c>
      <c r="J66" s="396">
        <f>IF('Expenditure - WHC'!L66="","",'Expenditure - WHC'!L66)</f>
        <v>87863</v>
      </c>
      <c r="K66" s="181">
        <f t="shared" si="18"/>
        <v>0</v>
      </c>
      <c r="L66" s="185">
        <f t="shared" si="19"/>
        <v>0</v>
      </c>
      <c r="M66" s="179"/>
      <c r="N66" s="180"/>
    </row>
    <row r="67" spans="3:14" x14ac:dyDescent="0.2">
      <c r="C67" s="13"/>
      <c r="D67" s="90">
        <f t="shared" si="9"/>
        <v>57</v>
      </c>
      <c r="E67" s="402" t="str">
        <f>IF(OR('Services - NHC'!E66="",'Services - NHC'!E66="[Enter service]"),"",'Services - NHC'!E66)</f>
        <v>Local Roads &amp; Bridges works</v>
      </c>
      <c r="F67" s="165" t="str">
        <f>IF(OR('Services - NHC'!F66="",'Services - NHC'!F66="[Select]"),"",'Services - NHC'!F66)</f>
        <v>Internal</v>
      </c>
      <c r="G67" s="397">
        <f>IF('Revenue - NHC'!S68="","",'Revenue - NHC'!S68)</f>
        <v>3318980</v>
      </c>
      <c r="H67" s="397">
        <f>IF('Revenue - WHC'!S68="","",'Revenue - WHC'!S68)</f>
        <v>3318980</v>
      </c>
      <c r="I67" s="397">
        <f>IF('Expenditure- NHC'!L67="","",'Expenditure- NHC'!L67)</f>
        <v>9201550</v>
      </c>
      <c r="J67" s="396">
        <f>IF('Expenditure - WHC'!L67="","",'Expenditure - WHC'!L67)</f>
        <v>9201550</v>
      </c>
      <c r="K67" s="181">
        <f t="shared" si="18"/>
        <v>0</v>
      </c>
      <c r="L67" s="185">
        <f t="shared" si="19"/>
        <v>0</v>
      </c>
      <c r="M67" s="179"/>
      <c r="N67" s="180"/>
    </row>
    <row r="68" spans="3:14" x14ac:dyDescent="0.2">
      <c r="C68" s="13"/>
      <c r="D68" s="19">
        <f t="shared" si="9"/>
        <v>58</v>
      </c>
      <c r="E68" s="402" t="str">
        <f>IF(OR('Services - NHC'!E67="",'Services - NHC'!E67="[Enter service]"),"",'Services - NHC'!E67)</f>
        <v>Administration</v>
      </c>
      <c r="F68" s="165" t="str">
        <f>IF(OR('Services - NHC'!F67="",'Services - NHC'!F67="[Select]"),"",'Services - NHC'!F67)</f>
        <v>Internal</v>
      </c>
      <c r="G68" s="397">
        <f>IF('Revenue - NHC'!S69="","",'Revenue - NHC'!S69)</f>
        <v>0</v>
      </c>
      <c r="H68" s="397">
        <f>IF('Revenue - WHC'!S69="","",'Revenue - WHC'!S69)</f>
        <v>0</v>
      </c>
      <c r="I68" s="397">
        <f>IF('Expenditure- NHC'!L68="","",'Expenditure- NHC'!L68)</f>
        <v>0</v>
      </c>
      <c r="J68" s="396">
        <f>IF('Expenditure - WHC'!L68="","",'Expenditure - WHC'!L68)</f>
        <v>0</v>
      </c>
      <c r="K68" s="181">
        <f t="shared" si="18"/>
        <v>0</v>
      </c>
      <c r="L68" s="185">
        <f t="shared" si="19"/>
        <v>0</v>
      </c>
      <c r="M68" s="179"/>
      <c r="N68" s="180"/>
    </row>
    <row r="69" spans="3:14" x14ac:dyDescent="0.2">
      <c r="C69" s="13"/>
      <c r="D69" s="19">
        <f t="shared" si="9"/>
        <v>59</v>
      </c>
      <c r="E69" s="402" t="str">
        <f>IF(OR('Services - NHC'!E68="",'Services - NHC'!E68="[Enter service]"),"",'Services - NHC'!E68)</f>
        <v>Main Roads &amp; Bridges (State Roads)</v>
      </c>
      <c r="F69" s="165" t="str">
        <f>IF(OR('Services - NHC'!F68="",'Services - NHC'!F68="[Select]"),"",'Services - NHC'!F68)</f>
        <v>Internal</v>
      </c>
      <c r="G69" s="397">
        <f>IF('Revenue - NHC'!S70="","",'Revenue - NHC'!S70)</f>
        <v>0</v>
      </c>
      <c r="H69" s="397">
        <f>IF('Revenue - WHC'!S70="","",'Revenue - WHC'!S70)</f>
        <v>0</v>
      </c>
      <c r="I69" s="397">
        <f>IF('Expenditure- NHC'!L69="","",'Expenditure- NHC'!L69)</f>
        <v>0</v>
      </c>
      <c r="J69" s="396">
        <f>IF('Expenditure - WHC'!L69="","",'Expenditure - WHC'!L69)</f>
        <v>0</v>
      </c>
      <c r="K69" s="181">
        <f t="shared" si="18"/>
        <v>0</v>
      </c>
      <c r="L69" s="185">
        <f t="shared" si="19"/>
        <v>0</v>
      </c>
      <c r="M69" s="179"/>
      <c r="N69" s="180"/>
    </row>
    <row r="70" spans="3:14" ht="25.5" x14ac:dyDescent="0.2">
      <c r="C70" s="13"/>
      <c r="D70" s="19">
        <f t="shared" si="9"/>
        <v>60</v>
      </c>
      <c r="E70" s="402" t="str">
        <f>IF(OR('Services - NHC'!E69="",'Services - NHC'!E69="[Enter service]"),"",'Services - NHC'!E69)</f>
        <v>National Highway System (Federal Roads)</v>
      </c>
      <c r="F70" s="165" t="str">
        <f>IF(OR('Services - NHC'!F69="",'Services - NHC'!F69="[Select]"),"",'Services - NHC'!F69)</f>
        <v>Internal</v>
      </c>
      <c r="G70" s="397">
        <f>IF('Revenue - NHC'!S71="","",'Revenue - NHC'!S71)</f>
        <v>0</v>
      </c>
      <c r="H70" s="397">
        <f>IF('Revenue - WHC'!S71="","",'Revenue - WHC'!S71)</f>
        <v>0</v>
      </c>
      <c r="I70" s="397">
        <f>IF('Expenditure- NHC'!L70="","",'Expenditure- NHC'!L70)</f>
        <v>0</v>
      </c>
      <c r="J70" s="396">
        <f>IF('Expenditure - WHC'!L70="","",'Expenditure - WHC'!L70)</f>
        <v>0</v>
      </c>
      <c r="K70" s="181">
        <f t="shared" si="18"/>
        <v>0</v>
      </c>
      <c r="L70" s="185">
        <f t="shared" si="19"/>
        <v>0</v>
      </c>
      <c r="M70" s="179"/>
      <c r="N70" s="180"/>
    </row>
    <row r="71" spans="3:14" ht="25.5" x14ac:dyDescent="0.2">
      <c r="C71" s="13"/>
      <c r="D71" s="90">
        <f t="shared" si="9"/>
        <v>61</v>
      </c>
      <c r="E71" s="402" t="str">
        <f>IF(OR('Services - NHC'!E70="",'Services - NHC'!E70="[Enter service]"),"",'Services - NHC'!E70)</f>
        <v>Rates &amp; Charges (should equal VGC2 - 04999)</v>
      </c>
      <c r="F71" s="165" t="str">
        <f>IF(OR('Services - NHC'!F70="",'Services - NHC'!F70="[Select]"),"",'Services - NHC'!F70)</f>
        <v>Internal</v>
      </c>
      <c r="G71" s="397">
        <f>IF('Revenue - NHC'!S72="","",'Revenue - NHC'!S72)</f>
        <v>8975645</v>
      </c>
      <c r="H71" s="397">
        <f>IF('Revenue - WHC'!S72="","",'Revenue - WHC'!S72)</f>
        <v>9073615</v>
      </c>
      <c r="I71" s="397">
        <f>IF('Expenditure- NHC'!L71="","",'Expenditure- NHC'!L71)</f>
        <v>0</v>
      </c>
      <c r="J71" s="396">
        <f>IF('Expenditure - WHC'!L71="","",'Expenditure - WHC'!L71)</f>
        <v>0</v>
      </c>
      <c r="K71" s="181">
        <f t="shared" si="18"/>
        <v>97970</v>
      </c>
      <c r="L71" s="185">
        <f t="shared" si="19"/>
        <v>0</v>
      </c>
      <c r="M71" s="179"/>
      <c r="N71" s="180"/>
    </row>
    <row r="72" spans="3:14" x14ac:dyDescent="0.2">
      <c r="C72" s="13"/>
      <c r="D72" s="19">
        <f t="shared" si="9"/>
        <v>62</v>
      </c>
      <c r="E72" s="402" t="str">
        <f>IF(OR('Services - NHC'!E71="",'Services - NHC'!E71="[Enter service]"),"",'Services - NHC'!E71)</f>
        <v xml:space="preserve">    - General Purpose Grants</v>
      </c>
      <c r="F72" s="165" t="str">
        <f>IF(OR('Services - NHC'!F71="",'Services - NHC'!F71="[Select]"),"",'Services - NHC'!F71)</f>
        <v>Internal</v>
      </c>
      <c r="G72" s="397">
        <f>IF('Revenue - NHC'!S73="","",'Revenue - NHC'!S73)</f>
        <v>2870731</v>
      </c>
      <c r="H72" s="397">
        <f>IF('Revenue - WHC'!S73="","",'Revenue - WHC'!S73)</f>
        <v>2870731</v>
      </c>
      <c r="I72" s="397">
        <f>IF('Expenditure- NHC'!L72="","",'Expenditure- NHC'!L72)</f>
        <v>0</v>
      </c>
      <c r="J72" s="396">
        <f>IF('Expenditure - WHC'!L72="","",'Expenditure - WHC'!L72)</f>
        <v>0</v>
      </c>
      <c r="K72" s="181">
        <f t="shared" si="18"/>
        <v>0</v>
      </c>
      <c r="L72" s="185">
        <f t="shared" si="19"/>
        <v>0</v>
      </c>
      <c r="M72" s="179"/>
      <c r="N72" s="180"/>
    </row>
    <row r="73" spans="3:14" x14ac:dyDescent="0.2">
      <c r="C73" s="13"/>
      <c r="D73" s="19">
        <f t="shared" si="9"/>
        <v>63</v>
      </c>
      <c r="E73" s="402" t="str">
        <f>IF(OR('Services - NHC'!E72="",'Services - NHC'!E72="[Enter service]"),"",'Services - NHC'!E72)</f>
        <v xml:space="preserve">    - Local Roads Funding</v>
      </c>
      <c r="F73" s="165" t="str">
        <f>IF(OR('Services - NHC'!F72="",'Services - NHC'!F72="[Select]"),"",'Services - NHC'!F72)</f>
        <v>Internal</v>
      </c>
      <c r="G73" s="397">
        <f>IF('Revenue - NHC'!S74="","",'Revenue - NHC'!S74)</f>
        <v>2022591</v>
      </c>
      <c r="H73" s="397">
        <f>IF('Revenue - WHC'!S74="","",'Revenue - WHC'!S74)</f>
        <v>2022591</v>
      </c>
      <c r="I73" s="397">
        <f>IF('Expenditure- NHC'!L73="","",'Expenditure- NHC'!L73)</f>
        <v>0</v>
      </c>
      <c r="J73" s="396">
        <f>IF('Expenditure - WHC'!L73="","",'Expenditure - WHC'!L73)</f>
        <v>0</v>
      </c>
      <c r="K73" s="181">
        <f t="shared" si="18"/>
        <v>0</v>
      </c>
      <c r="L73" s="185">
        <f t="shared" si="19"/>
        <v>0</v>
      </c>
      <c r="M73" s="179"/>
      <c r="N73" s="180"/>
    </row>
    <row r="74" spans="3:14" x14ac:dyDescent="0.2">
      <c r="C74" s="13"/>
      <c r="D74" s="19"/>
      <c r="E74" s="164" t="str">
        <f>'Revenue - NHC'!E75</f>
        <v>Other</v>
      </c>
      <c r="F74" s="165"/>
      <c r="G74" s="397">
        <f>IF('Revenue - NHC'!S75="","",'Revenue - NHC'!S75)</f>
        <v>0</v>
      </c>
      <c r="H74" s="397">
        <f>IF('Revenue - WHC'!S75="","",'Revenue - WHC'!S75)</f>
        <v>0</v>
      </c>
      <c r="I74" s="397">
        <f>IF('Expenditure- NHC'!L74="","",'Expenditure- NHC'!L74)</f>
        <v>0</v>
      </c>
      <c r="J74" s="396">
        <f>IF('Expenditure - WHC'!L74="","",'Expenditure - WHC'!L74)</f>
        <v>0</v>
      </c>
      <c r="K74" s="181">
        <f>IFERROR(H74-G74,"")</f>
        <v>0</v>
      </c>
      <c r="L74" s="185">
        <f>IFERROR(J74-I74,"")</f>
        <v>0</v>
      </c>
      <c r="M74" s="179"/>
      <c r="N74" s="180"/>
    </row>
    <row r="75" spans="3:14" x14ac:dyDescent="0.2">
      <c r="C75" s="13"/>
      <c r="D75" s="19"/>
      <c r="E75" s="166" t="s">
        <v>201</v>
      </c>
      <c r="F75" s="167"/>
      <c r="G75" s="398">
        <f>IF('Revenue - NHC'!R76="","",'Revenue - NHC'!R76)</f>
        <v>8907145</v>
      </c>
      <c r="H75" s="398">
        <f>IF('Revenue - WHC'!R76="","",'Revenue - WHC'!R76)</f>
        <v>9005115</v>
      </c>
      <c r="I75" s="399"/>
      <c r="J75" s="400"/>
      <c r="K75" s="186">
        <f>IFERROR(H75-G75,"")</f>
        <v>97970</v>
      </c>
      <c r="L75" s="187"/>
      <c r="M75" s="179"/>
      <c r="N75" s="180"/>
    </row>
    <row r="76" spans="3:14" x14ac:dyDescent="0.2">
      <c r="C76" s="13"/>
      <c r="D76" s="19"/>
      <c r="E76" s="86"/>
      <c r="F76" s="57" t="s">
        <v>121</v>
      </c>
      <c r="G76" s="188">
        <f t="shared" ref="G76:L76" si="21">SUM(G11:G75)</f>
        <v>29705104</v>
      </c>
      <c r="H76" s="188">
        <f t="shared" si="21"/>
        <v>29901044</v>
      </c>
      <c r="I76" s="188">
        <f t="shared" si="21"/>
        <v>21816500</v>
      </c>
      <c r="J76" s="188">
        <f t="shared" si="21"/>
        <v>21816500</v>
      </c>
      <c r="K76" s="188">
        <f t="shared" si="21"/>
        <v>195940</v>
      </c>
      <c r="L76" s="188">
        <f t="shared" si="21"/>
        <v>0</v>
      </c>
      <c r="M76" s="179"/>
      <c r="N76" s="180"/>
    </row>
    <row r="77" spans="3:14" ht="13.5" thickBot="1" x14ac:dyDescent="0.25">
      <c r="C77" s="32"/>
      <c r="D77" s="33"/>
      <c r="E77" s="87"/>
      <c r="F77" s="58"/>
      <c r="G77" s="95"/>
      <c r="H77" s="95"/>
      <c r="I77" s="95"/>
      <c r="J77" s="98"/>
      <c r="K77" s="98"/>
      <c r="L77" s="60"/>
      <c r="M77" s="48"/>
    </row>
    <row r="78" spans="3:14" x14ac:dyDescent="0.2">
      <c r="J78" s="99"/>
      <c r="K78" s="99"/>
      <c r="L78" s="61"/>
    </row>
    <row r="79" spans="3:14" x14ac:dyDescent="0.2">
      <c r="J79" s="99"/>
      <c r="K79" s="99"/>
      <c r="L79" s="61"/>
    </row>
    <row r="80" spans="3:14" x14ac:dyDescent="0.2">
      <c r="E80" s="6"/>
      <c r="F80" s="6"/>
      <c r="G80" s="6"/>
      <c r="H80" s="6"/>
      <c r="I80" s="6"/>
      <c r="J80" s="6"/>
      <c r="K80" s="6"/>
      <c r="L80" s="6"/>
    </row>
    <row r="81" spans="5:12" x14ac:dyDescent="0.2">
      <c r="E81" s="6"/>
      <c r="F81" s="6"/>
      <c r="G81" s="6"/>
      <c r="H81" s="6"/>
      <c r="I81" s="6"/>
      <c r="J81" s="6"/>
      <c r="K81" s="6"/>
      <c r="L81" s="6"/>
    </row>
    <row r="82" spans="5:12" x14ac:dyDescent="0.2">
      <c r="E82" s="6"/>
      <c r="F82" s="6"/>
      <c r="G82" s="6"/>
      <c r="H82" s="6"/>
      <c r="I82" s="6"/>
      <c r="J82" s="6"/>
      <c r="K82" s="6"/>
      <c r="L82" s="6"/>
    </row>
    <row r="83" spans="5:12" x14ac:dyDescent="0.2">
      <c r="E83" s="6"/>
      <c r="F83" s="6"/>
      <c r="G83" s="6"/>
      <c r="H83" s="6"/>
      <c r="I83" s="6"/>
      <c r="J83" s="6"/>
      <c r="K83" s="6"/>
      <c r="L83" s="6"/>
    </row>
    <row r="84" spans="5:12" x14ac:dyDescent="0.2">
      <c r="E84" s="6"/>
      <c r="F84" s="6"/>
      <c r="G84" s="6"/>
      <c r="H84" s="6"/>
      <c r="I84" s="6"/>
      <c r="J84" s="6"/>
      <c r="K84" s="6"/>
      <c r="L84" s="6"/>
    </row>
    <row r="85" spans="5:12" x14ac:dyDescent="0.2">
      <c r="E85" s="6"/>
      <c r="F85" s="6"/>
      <c r="G85" s="6"/>
      <c r="H85" s="6"/>
      <c r="I85" s="6"/>
      <c r="J85" s="6"/>
      <c r="K85" s="6"/>
      <c r="L85" s="6"/>
    </row>
    <row r="86" spans="5:12" x14ac:dyDescent="0.2">
      <c r="E86" s="6"/>
      <c r="F86" s="6"/>
      <c r="G86" s="6"/>
      <c r="H86" s="6"/>
      <c r="I86" s="6"/>
      <c r="J86" s="6"/>
      <c r="K86" s="6"/>
      <c r="L86" s="6"/>
    </row>
    <row r="87" spans="5:12" x14ac:dyDescent="0.2">
      <c r="E87" s="6"/>
      <c r="F87" s="6"/>
      <c r="G87" s="6"/>
      <c r="H87" s="6"/>
      <c r="I87" s="6"/>
      <c r="J87" s="6"/>
      <c r="K87" s="6"/>
      <c r="L87" s="6"/>
    </row>
    <row r="88" spans="5:12" x14ac:dyDescent="0.2">
      <c r="E88" s="6"/>
      <c r="F88" s="6"/>
      <c r="G88" s="6"/>
      <c r="H88" s="6"/>
      <c r="I88" s="6"/>
      <c r="J88" s="6"/>
      <c r="K88" s="6"/>
      <c r="L88" s="6"/>
    </row>
    <row r="89" spans="5:12" x14ac:dyDescent="0.2">
      <c r="E89" s="6"/>
      <c r="F89" s="6"/>
      <c r="G89" s="6"/>
      <c r="H89" s="6"/>
      <c r="I89" s="6"/>
      <c r="J89" s="6"/>
      <c r="K89" s="6"/>
      <c r="L89" s="6"/>
    </row>
    <row r="90" spans="5:12" x14ac:dyDescent="0.2">
      <c r="E90" s="6"/>
      <c r="F90" s="6"/>
      <c r="G90" s="6"/>
      <c r="H90" s="6"/>
      <c r="I90" s="6"/>
      <c r="J90" s="6"/>
      <c r="K90" s="6"/>
      <c r="L90" s="6"/>
    </row>
    <row r="91" spans="5:12" x14ac:dyDescent="0.2">
      <c r="E91" s="6"/>
      <c r="F91" s="6"/>
      <c r="G91" s="6"/>
      <c r="H91" s="6"/>
      <c r="I91" s="6"/>
      <c r="J91" s="6"/>
      <c r="K91" s="6"/>
      <c r="L91" s="6"/>
    </row>
    <row r="92" spans="5:12" x14ac:dyDescent="0.2">
      <c r="E92" s="6"/>
      <c r="F92" s="6"/>
      <c r="G92" s="6"/>
      <c r="H92" s="6"/>
      <c r="I92" s="6"/>
      <c r="J92" s="6"/>
      <c r="K92" s="6"/>
      <c r="L92" s="6"/>
    </row>
    <row r="93" spans="5:12" x14ac:dyDescent="0.2">
      <c r="E93" s="6"/>
      <c r="F93" s="6"/>
      <c r="G93" s="6"/>
      <c r="H93" s="6"/>
      <c r="I93" s="6"/>
      <c r="J93" s="6"/>
      <c r="K93" s="6"/>
      <c r="L93" s="6"/>
    </row>
    <row r="94" spans="5:12" x14ac:dyDescent="0.2">
      <c r="E94" s="6"/>
      <c r="F94" s="6"/>
      <c r="G94" s="6"/>
      <c r="H94" s="6"/>
      <c r="I94" s="6"/>
      <c r="J94" s="6"/>
      <c r="K94" s="6"/>
      <c r="L94" s="6"/>
    </row>
    <row r="95" spans="5:12" x14ac:dyDescent="0.2">
      <c r="E95" s="6"/>
      <c r="F95" s="6"/>
      <c r="G95" s="6"/>
      <c r="H95" s="6"/>
      <c r="I95" s="6"/>
      <c r="J95" s="6"/>
      <c r="K95" s="6"/>
      <c r="L95" s="6"/>
    </row>
    <row r="96" spans="5:12" x14ac:dyDescent="0.2">
      <c r="E96" s="6"/>
      <c r="F96" s="6"/>
      <c r="G96" s="6"/>
      <c r="H96" s="6"/>
      <c r="I96" s="6"/>
      <c r="J96" s="6"/>
      <c r="K96" s="6"/>
      <c r="L96" s="6"/>
    </row>
    <row r="97" spans="1:35" x14ac:dyDescent="0.2">
      <c r="E97" s="6"/>
      <c r="F97" s="6"/>
      <c r="G97" s="6"/>
      <c r="H97" s="6"/>
      <c r="I97" s="6"/>
      <c r="J97" s="6"/>
      <c r="K97" s="6"/>
      <c r="L97" s="6"/>
    </row>
    <row r="98" spans="1:35" s="54" customFormat="1" x14ac:dyDescent="0.2">
      <c r="A98" s="6"/>
      <c r="B98" s="6"/>
      <c r="O98" s="6"/>
      <c r="P98" s="6"/>
      <c r="Q98" s="6"/>
      <c r="R98" s="6"/>
      <c r="S98" s="6"/>
      <c r="T98" s="6"/>
      <c r="U98" s="6"/>
      <c r="V98" s="6"/>
      <c r="W98" s="6"/>
      <c r="X98" s="6"/>
      <c r="Y98" s="6"/>
      <c r="Z98" s="6"/>
      <c r="AA98" s="6"/>
      <c r="AB98" s="6"/>
      <c r="AC98" s="6"/>
      <c r="AD98" s="6"/>
      <c r="AE98" s="6"/>
      <c r="AF98" s="6"/>
      <c r="AG98" s="6"/>
      <c r="AH98" s="6"/>
      <c r="AI98" s="6"/>
    </row>
    <row r="99" spans="1:35" s="54" customFormat="1" x14ac:dyDescent="0.2">
      <c r="A99" s="6"/>
      <c r="B99" s="6"/>
      <c r="O99" s="6"/>
      <c r="P99" s="6"/>
      <c r="Q99" s="6"/>
      <c r="R99" s="6"/>
      <c r="S99" s="6"/>
      <c r="T99" s="6"/>
      <c r="U99" s="6"/>
      <c r="V99" s="6"/>
      <c r="W99" s="6"/>
      <c r="X99" s="6"/>
      <c r="Y99" s="6"/>
      <c r="Z99" s="6"/>
      <c r="AA99" s="6"/>
      <c r="AB99" s="6"/>
      <c r="AC99" s="6"/>
      <c r="AD99" s="6"/>
      <c r="AE99" s="6"/>
      <c r="AF99" s="6"/>
      <c r="AG99" s="6"/>
      <c r="AH99" s="6"/>
      <c r="AI99" s="6"/>
    </row>
    <row r="100" spans="1:35" s="54" customFormat="1" x14ac:dyDescent="0.2">
      <c r="A100" s="6"/>
      <c r="B100" s="6"/>
      <c r="O100" s="6"/>
      <c r="P100" s="6"/>
      <c r="Q100" s="6"/>
      <c r="R100" s="6"/>
      <c r="S100" s="6"/>
      <c r="T100" s="6"/>
      <c r="U100" s="6"/>
      <c r="V100" s="6"/>
      <c r="W100" s="6"/>
      <c r="X100" s="6"/>
      <c r="Y100" s="6"/>
      <c r="Z100" s="6"/>
      <c r="AA100" s="6"/>
      <c r="AB100" s="6"/>
      <c r="AC100" s="6"/>
      <c r="AD100" s="6"/>
      <c r="AE100" s="6"/>
      <c r="AF100" s="6"/>
      <c r="AG100" s="6"/>
      <c r="AH100" s="6"/>
      <c r="AI100" s="6"/>
    </row>
    <row r="101" spans="1:35" x14ac:dyDescent="0.2">
      <c r="E101" s="6"/>
      <c r="F101" s="6"/>
      <c r="G101" s="6"/>
      <c r="H101" s="6"/>
      <c r="I101" s="6"/>
      <c r="J101" s="6"/>
      <c r="K101" s="6"/>
      <c r="L101" s="6"/>
    </row>
    <row r="102" spans="1:35" ht="12.75" customHeight="1" x14ac:dyDescent="0.2">
      <c r="E102" s="6"/>
      <c r="F102" s="6"/>
      <c r="G102" s="6"/>
      <c r="H102" s="6"/>
      <c r="I102" s="6"/>
      <c r="J102" s="6"/>
      <c r="K102" s="6"/>
      <c r="L102" s="6"/>
    </row>
    <row r="103" spans="1:35" x14ac:dyDescent="0.2">
      <c r="E103" s="6"/>
      <c r="F103" s="6"/>
      <c r="G103" s="6"/>
      <c r="H103" s="6"/>
      <c r="I103" s="6"/>
      <c r="J103" s="6"/>
      <c r="K103" s="6"/>
      <c r="L103" s="6"/>
    </row>
    <row r="104" spans="1:35" x14ac:dyDescent="0.2">
      <c r="E104" s="6"/>
      <c r="F104" s="6"/>
      <c r="G104" s="6"/>
      <c r="H104" s="6"/>
      <c r="I104" s="6"/>
      <c r="J104" s="6"/>
      <c r="K104" s="6"/>
      <c r="L104" s="6"/>
    </row>
    <row r="105" spans="1:35" x14ac:dyDescent="0.2">
      <c r="E105" s="6"/>
      <c r="F105" s="6"/>
      <c r="G105" s="6"/>
      <c r="H105" s="6"/>
      <c r="I105" s="6"/>
      <c r="J105" s="6"/>
      <c r="K105" s="6"/>
      <c r="L105" s="6"/>
    </row>
    <row r="106" spans="1:35" x14ac:dyDescent="0.2">
      <c r="E106" s="6"/>
      <c r="F106" s="6"/>
      <c r="G106" s="6"/>
      <c r="H106" s="6"/>
      <c r="I106" s="6"/>
      <c r="J106" s="6"/>
      <c r="K106" s="6"/>
      <c r="L106" s="6"/>
    </row>
    <row r="107" spans="1:35" x14ac:dyDescent="0.2">
      <c r="E107" s="6"/>
      <c r="F107" s="6"/>
      <c r="G107" s="6"/>
      <c r="H107" s="6"/>
      <c r="I107" s="6"/>
      <c r="J107" s="6"/>
      <c r="K107" s="6"/>
      <c r="L107" s="6"/>
    </row>
    <row r="108" spans="1:35" x14ac:dyDescent="0.2">
      <c r="E108" s="6"/>
      <c r="F108" s="6"/>
      <c r="G108" s="6"/>
      <c r="H108" s="6"/>
      <c r="I108" s="6"/>
      <c r="J108" s="6"/>
      <c r="K108" s="6"/>
      <c r="L108" s="6"/>
    </row>
    <row r="109" spans="1:35" x14ac:dyDescent="0.2">
      <c r="E109" s="6"/>
      <c r="F109" s="6"/>
      <c r="G109" s="6"/>
      <c r="H109" s="6"/>
      <c r="I109" s="6"/>
      <c r="J109" s="6"/>
      <c r="K109" s="6"/>
      <c r="L109" s="6"/>
    </row>
    <row r="110" spans="1:35" x14ac:dyDescent="0.2">
      <c r="E110" s="6"/>
      <c r="F110" s="6"/>
      <c r="G110" s="6"/>
      <c r="H110" s="6"/>
      <c r="I110" s="6"/>
      <c r="J110" s="6"/>
      <c r="K110" s="6"/>
      <c r="L110" s="6"/>
    </row>
    <row r="111" spans="1:35" x14ac:dyDescent="0.2">
      <c r="E111" s="6"/>
      <c r="F111" s="6"/>
      <c r="G111" s="6"/>
      <c r="H111" s="6"/>
      <c r="I111" s="6"/>
      <c r="J111" s="6"/>
      <c r="K111" s="6"/>
      <c r="L111" s="6"/>
    </row>
    <row r="112" spans="1:35" x14ac:dyDescent="0.2">
      <c r="E112" s="6"/>
      <c r="F112" s="6"/>
      <c r="G112" s="6"/>
      <c r="H112" s="6"/>
      <c r="I112" s="6"/>
      <c r="J112" s="6"/>
      <c r="K112" s="6"/>
      <c r="L112" s="6"/>
    </row>
    <row r="113" spans="5:12" x14ac:dyDescent="0.2">
      <c r="E113" s="6"/>
      <c r="F113" s="6"/>
      <c r="G113" s="6"/>
      <c r="H113" s="6"/>
      <c r="I113" s="6"/>
      <c r="J113" s="6"/>
      <c r="K113" s="6"/>
      <c r="L113" s="6"/>
    </row>
    <row r="114" spans="5:12" x14ac:dyDescent="0.2">
      <c r="E114" s="6"/>
      <c r="F114" s="6"/>
      <c r="G114" s="6"/>
      <c r="H114" s="6"/>
      <c r="I114" s="6"/>
      <c r="J114" s="6"/>
      <c r="K114" s="6"/>
      <c r="L114" s="6"/>
    </row>
    <row r="115" spans="5:12" x14ac:dyDescent="0.2">
      <c r="E115" s="6"/>
      <c r="F115" s="6"/>
      <c r="G115" s="6"/>
      <c r="H115" s="6"/>
      <c r="I115" s="6"/>
      <c r="J115" s="6"/>
      <c r="K115" s="6"/>
      <c r="L115" s="6"/>
    </row>
    <row r="116" spans="5:12" x14ac:dyDescent="0.2">
      <c r="E116" s="6"/>
      <c r="F116" s="6"/>
      <c r="G116" s="6"/>
      <c r="H116" s="6"/>
      <c r="I116" s="6"/>
      <c r="J116" s="6"/>
      <c r="K116" s="6"/>
      <c r="L116" s="6"/>
    </row>
    <row r="117" spans="5:12" x14ac:dyDescent="0.2">
      <c r="E117" s="6"/>
      <c r="F117" s="6"/>
      <c r="G117" s="6"/>
      <c r="H117" s="6"/>
      <c r="I117" s="6"/>
      <c r="J117" s="6"/>
      <c r="K117" s="6"/>
      <c r="L117" s="6"/>
    </row>
    <row r="118" spans="5:12" x14ac:dyDescent="0.2">
      <c r="E118" s="6"/>
      <c r="F118" s="6"/>
      <c r="G118" s="6"/>
      <c r="H118" s="6"/>
      <c r="I118" s="6"/>
      <c r="J118" s="6"/>
      <c r="K118" s="6"/>
      <c r="L118" s="6"/>
    </row>
    <row r="119" spans="5:12" x14ac:dyDescent="0.2">
      <c r="E119" s="6"/>
      <c r="F119" s="6"/>
      <c r="G119" s="6"/>
      <c r="H119" s="6"/>
      <c r="I119" s="6"/>
      <c r="J119" s="6"/>
      <c r="K119" s="6"/>
      <c r="L119" s="6"/>
    </row>
    <row r="120" spans="5:12" x14ac:dyDescent="0.2">
      <c r="E120" s="6"/>
      <c r="F120" s="6"/>
      <c r="G120" s="6"/>
      <c r="H120" s="6"/>
      <c r="I120" s="6"/>
      <c r="J120" s="6"/>
      <c r="K120" s="6"/>
      <c r="L120" s="6"/>
    </row>
    <row r="121" spans="5:12" x14ac:dyDescent="0.2">
      <c r="E121" s="6"/>
      <c r="F121" s="6"/>
      <c r="G121" s="6"/>
      <c r="H121" s="6"/>
      <c r="I121" s="6"/>
      <c r="J121" s="6"/>
      <c r="K121" s="6"/>
      <c r="L121" s="6"/>
    </row>
    <row r="122" spans="5:12" x14ac:dyDescent="0.2">
      <c r="E122" s="6"/>
      <c r="F122" s="6"/>
      <c r="G122" s="6"/>
      <c r="H122" s="6"/>
      <c r="I122" s="6"/>
      <c r="J122" s="6"/>
      <c r="K122" s="6"/>
      <c r="L122" s="6"/>
    </row>
    <row r="123" spans="5:12" x14ac:dyDescent="0.2">
      <c r="E123" s="6"/>
      <c r="F123" s="6"/>
      <c r="G123" s="6"/>
      <c r="H123" s="6"/>
      <c r="I123" s="6"/>
      <c r="J123" s="6"/>
      <c r="K123" s="6"/>
      <c r="L123" s="6"/>
    </row>
    <row r="124" spans="5:12" x14ac:dyDescent="0.2">
      <c r="E124" s="6"/>
      <c r="F124" s="6"/>
      <c r="G124" s="6"/>
      <c r="H124" s="6"/>
      <c r="I124" s="6"/>
      <c r="J124" s="6"/>
      <c r="K124" s="6"/>
      <c r="L124" s="6"/>
    </row>
    <row r="125" spans="5:12" x14ac:dyDescent="0.2">
      <c r="E125" s="6"/>
      <c r="F125" s="6"/>
      <c r="G125" s="6"/>
      <c r="H125" s="6"/>
      <c r="I125" s="6"/>
      <c r="J125" s="6"/>
      <c r="K125" s="6"/>
      <c r="L125" s="6"/>
    </row>
    <row r="126" spans="5:12" x14ac:dyDescent="0.2">
      <c r="E126" s="6"/>
      <c r="F126" s="6"/>
      <c r="G126" s="6"/>
      <c r="H126" s="6"/>
      <c r="I126" s="6"/>
      <c r="J126" s="6"/>
      <c r="K126" s="6"/>
      <c r="L126" s="6"/>
    </row>
    <row r="127" spans="5:12" x14ac:dyDescent="0.2">
      <c r="E127" s="6"/>
      <c r="F127" s="6"/>
      <c r="G127" s="6"/>
      <c r="H127" s="6"/>
      <c r="I127" s="6"/>
      <c r="J127" s="6"/>
      <c r="K127" s="6"/>
      <c r="L127" s="6"/>
    </row>
    <row r="128" spans="5:12" x14ac:dyDescent="0.2">
      <c r="E128" s="6"/>
      <c r="F128" s="6"/>
      <c r="G128" s="6"/>
      <c r="H128" s="6"/>
      <c r="I128" s="6"/>
      <c r="J128" s="6"/>
      <c r="K128" s="6"/>
      <c r="L128" s="6"/>
    </row>
    <row r="129" spans="5:12" x14ac:dyDescent="0.2">
      <c r="E129" s="6"/>
      <c r="F129" s="6"/>
      <c r="G129" s="6"/>
      <c r="H129" s="6"/>
      <c r="I129" s="6"/>
      <c r="J129" s="6"/>
      <c r="K129" s="6"/>
      <c r="L129" s="6"/>
    </row>
    <row r="130" spans="5:12" x14ac:dyDescent="0.2">
      <c r="E130" s="6"/>
      <c r="F130" s="6"/>
      <c r="G130" s="6"/>
      <c r="H130" s="6"/>
      <c r="I130" s="6"/>
      <c r="J130" s="6"/>
      <c r="K130" s="6"/>
      <c r="L130" s="6"/>
    </row>
    <row r="131" spans="5:12" x14ac:dyDescent="0.2">
      <c r="E131" s="6"/>
      <c r="F131" s="6"/>
      <c r="G131" s="6"/>
      <c r="H131" s="6"/>
      <c r="I131" s="6"/>
      <c r="J131" s="6"/>
      <c r="K131" s="6"/>
      <c r="L131" s="6"/>
    </row>
    <row r="132" spans="5:12" x14ac:dyDescent="0.2">
      <c r="E132" s="6"/>
      <c r="F132" s="6"/>
      <c r="G132" s="6"/>
      <c r="H132" s="6"/>
      <c r="I132" s="6"/>
      <c r="J132" s="6"/>
      <c r="K132" s="6"/>
      <c r="L132" s="6"/>
    </row>
    <row r="133" spans="5:12" x14ac:dyDescent="0.2">
      <c r="E133" s="6"/>
      <c r="F133" s="6"/>
      <c r="G133" s="6"/>
      <c r="H133" s="6"/>
      <c r="I133" s="6"/>
      <c r="J133" s="6"/>
      <c r="K133" s="6"/>
      <c r="L133" s="6"/>
    </row>
    <row r="134" spans="5:12" x14ac:dyDescent="0.2">
      <c r="E134" s="6"/>
      <c r="F134" s="6"/>
      <c r="G134" s="6"/>
      <c r="H134" s="6"/>
      <c r="I134" s="6"/>
      <c r="J134" s="6"/>
      <c r="K134" s="6"/>
      <c r="L134" s="6"/>
    </row>
    <row r="135" spans="5:12" x14ac:dyDescent="0.2">
      <c r="E135" s="6"/>
      <c r="F135" s="6"/>
      <c r="G135" s="6"/>
      <c r="H135" s="6"/>
      <c r="I135" s="6"/>
      <c r="J135" s="6"/>
      <c r="K135" s="6"/>
      <c r="L135" s="6"/>
    </row>
    <row r="136" spans="5:12" x14ac:dyDescent="0.2">
      <c r="E136" s="6"/>
      <c r="F136" s="6"/>
      <c r="G136" s="6"/>
      <c r="H136" s="6"/>
      <c r="I136" s="6"/>
      <c r="J136" s="6"/>
      <c r="K136" s="6"/>
      <c r="L136" s="6"/>
    </row>
    <row r="137" spans="5:12" x14ac:dyDescent="0.2">
      <c r="E137" s="6"/>
      <c r="F137" s="6"/>
      <c r="G137" s="6"/>
      <c r="H137" s="6"/>
      <c r="I137" s="6"/>
      <c r="J137" s="6"/>
      <c r="K137" s="6"/>
      <c r="L137" s="6"/>
    </row>
    <row r="138" spans="5:12" x14ac:dyDescent="0.2">
      <c r="E138" s="6"/>
      <c r="F138" s="6"/>
      <c r="G138" s="6"/>
      <c r="H138" s="6"/>
      <c r="I138" s="6"/>
      <c r="J138" s="6"/>
      <c r="K138" s="6"/>
      <c r="L138" s="6"/>
    </row>
    <row r="139" spans="5:12" x14ac:dyDescent="0.2">
      <c r="E139" s="6"/>
      <c r="F139" s="6"/>
      <c r="G139" s="6"/>
      <c r="H139" s="6"/>
      <c r="I139" s="6"/>
      <c r="J139" s="6"/>
      <c r="K139" s="6"/>
      <c r="L139" s="6"/>
    </row>
    <row r="140" spans="5:12" x14ac:dyDescent="0.2">
      <c r="E140" s="6"/>
      <c r="F140" s="6"/>
      <c r="G140" s="6"/>
      <c r="H140" s="6"/>
      <c r="I140" s="6"/>
      <c r="J140" s="6"/>
      <c r="K140" s="6"/>
      <c r="L140" s="6"/>
    </row>
    <row r="141" spans="5:12" x14ac:dyDescent="0.2">
      <c r="E141" s="6"/>
      <c r="F141" s="6"/>
      <c r="G141" s="6"/>
      <c r="H141" s="6"/>
      <c r="I141" s="6"/>
      <c r="J141" s="6"/>
      <c r="K141" s="6"/>
      <c r="L141" s="6"/>
    </row>
    <row r="142" spans="5:12" x14ac:dyDescent="0.2">
      <c r="E142" s="6"/>
      <c r="F142" s="6"/>
      <c r="G142" s="6"/>
      <c r="H142" s="6"/>
      <c r="I142" s="6"/>
      <c r="J142" s="6"/>
      <c r="K142" s="6"/>
      <c r="L142" s="6"/>
    </row>
    <row r="143" spans="5:12" x14ac:dyDescent="0.2">
      <c r="E143" s="6"/>
      <c r="F143" s="6"/>
      <c r="G143" s="6"/>
      <c r="H143" s="6"/>
      <c r="I143" s="6"/>
      <c r="J143" s="6"/>
      <c r="K143" s="6"/>
      <c r="L143" s="6"/>
    </row>
    <row r="144" spans="5:12" x14ac:dyDescent="0.2">
      <c r="E144" s="6"/>
      <c r="F144" s="6"/>
      <c r="G144" s="6"/>
      <c r="H144" s="6"/>
      <c r="I144" s="6"/>
      <c r="J144" s="6"/>
      <c r="K144" s="6"/>
      <c r="L144" s="6"/>
    </row>
    <row r="145" spans="5:12" x14ac:dyDescent="0.2">
      <c r="E145" s="6"/>
      <c r="F145" s="6"/>
      <c r="G145" s="6"/>
      <c r="H145" s="6"/>
      <c r="I145" s="6"/>
      <c r="J145" s="6"/>
      <c r="K145" s="6"/>
      <c r="L145" s="6"/>
    </row>
    <row r="146" spans="5:12" x14ac:dyDescent="0.2">
      <c r="E146" s="6"/>
      <c r="F146" s="6"/>
      <c r="G146" s="6"/>
      <c r="H146" s="6"/>
      <c r="I146" s="6"/>
      <c r="J146" s="6"/>
      <c r="K146" s="6"/>
      <c r="L146" s="6"/>
    </row>
    <row r="147" spans="5:12" x14ac:dyDescent="0.2">
      <c r="E147" s="6"/>
      <c r="F147" s="6"/>
      <c r="G147" s="6"/>
      <c r="H147" s="6"/>
      <c r="I147" s="6"/>
      <c r="J147" s="6"/>
      <c r="K147" s="6"/>
      <c r="L147" s="6"/>
    </row>
    <row r="148" spans="5:12" x14ac:dyDescent="0.2">
      <c r="E148" s="6"/>
      <c r="F148" s="6"/>
      <c r="G148" s="6"/>
      <c r="H148" s="6"/>
      <c r="I148" s="6"/>
      <c r="J148" s="6"/>
      <c r="K148" s="6"/>
      <c r="L148" s="6"/>
    </row>
    <row r="149" spans="5:12" x14ac:dyDescent="0.2">
      <c r="E149" s="6"/>
      <c r="F149" s="6"/>
      <c r="G149" s="6"/>
      <c r="H149" s="6"/>
      <c r="I149" s="6"/>
      <c r="J149" s="6"/>
      <c r="K149" s="6"/>
      <c r="L149" s="6"/>
    </row>
    <row r="150" spans="5:12" x14ac:dyDescent="0.2">
      <c r="E150" s="6"/>
      <c r="F150" s="6"/>
      <c r="G150" s="6"/>
      <c r="H150" s="6"/>
      <c r="I150" s="6"/>
      <c r="J150" s="6"/>
      <c r="K150" s="6"/>
      <c r="L150" s="6"/>
    </row>
    <row r="151" spans="5:12" x14ac:dyDescent="0.2">
      <c r="E151" s="6"/>
      <c r="F151" s="6"/>
      <c r="G151" s="6"/>
      <c r="H151" s="6"/>
      <c r="I151" s="6"/>
      <c r="J151" s="6"/>
      <c r="K151" s="6"/>
      <c r="L151" s="6"/>
    </row>
    <row r="152" spans="5:12" x14ac:dyDescent="0.2">
      <c r="E152" s="6"/>
      <c r="F152" s="6"/>
      <c r="G152" s="6"/>
      <c r="H152" s="6"/>
      <c r="I152" s="6"/>
      <c r="J152" s="6"/>
      <c r="K152" s="6"/>
      <c r="L152" s="6"/>
    </row>
    <row r="153" spans="5:12" x14ac:dyDescent="0.2">
      <c r="E153" s="6"/>
      <c r="F153" s="6"/>
      <c r="G153" s="6"/>
      <c r="H153" s="6"/>
      <c r="I153" s="6"/>
      <c r="J153" s="6"/>
      <c r="K153" s="6"/>
      <c r="L153" s="6"/>
    </row>
    <row r="154" spans="5:12" x14ac:dyDescent="0.2">
      <c r="E154" s="6"/>
      <c r="F154" s="6"/>
      <c r="G154" s="6"/>
      <c r="H154" s="6"/>
      <c r="I154" s="6"/>
      <c r="J154" s="6"/>
      <c r="K154" s="6"/>
      <c r="L154" s="6"/>
    </row>
    <row r="155" spans="5:12" x14ac:dyDescent="0.2">
      <c r="E155" s="6"/>
      <c r="F155" s="6"/>
      <c r="G155" s="6"/>
      <c r="H155" s="6"/>
      <c r="I155" s="6"/>
      <c r="J155" s="6"/>
      <c r="K155" s="6"/>
      <c r="L155" s="6"/>
    </row>
    <row r="156" spans="5:12" x14ac:dyDescent="0.2">
      <c r="E156" s="6"/>
      <c r="F156" s="6"/>
      <c r="G156" s="6"/>
      <c r="H156" s="6"/>
      <c r="I156" s="6"/>
      <c r="J156" s="6"/>
      <c r="K156" s="6"/>
      <c r="L156" s="6"/>
    </row>
    <row r="157" spans="5:12" x14ac:dyDescent="0.2">
      <c r="E157" s="6"/>
      <c r="F157" s="6"/>
      <c r="G157" s="6"/>
      <c r="H157" s="6"/>
      <c r="I157" s="6"/>
      <c r="J157" s="6"/>
      <c r="K157" s="6"/>
      <c r="L157" s="6"/>
    </row>
    <row r="158" spans="5:12" x14ac:dyDescent="0.2">
      <c r="E158" s="6"/>
      <c r="F158" s="6"/>
      <c r="G158" s="6"/>
      <c r="H158" s="6"/>
      <c r="I158" s="6"/>
      <c r="J158" s="6"/>
      <c r="K158" s="6"/>
      <c r="L158" s="6"/>
    </row>
    <row r="159" spans="5:12" x14ac:dyDescent="0.2">
      <c r="E159" s="6"/>
      <c r="F159" s="6"/>
      <c r="G159" s="6"/>
      <c r="H159" s="6"/>
      <c r="I159" s="6"/>
      <c r="J159" s="6"/>
      <c r="K159" s="6"/>
      <c r="L159" s="6"/>
    </row>
    <row r="160" spans="5:12" x14ac:dyDescent="0.2">
      <c r="E160" s="6"/>
      <c r="F160" s="6"/>
      <c r="G160" s="6"/>
      <c r="H160" s="6"/>
      <c r="I160" s="6"/>
      <c r="J160" s="6"/>
      <c r="K160" s="6"/>
      <c r="L160" s="6"/>
    </row>
    <row r="161" spans="5:12" x14ac:dyDescent="0.2">
      <c r="E161" s="6"/>
      <c r="F161" s="6"/>
      <c r="G161" s="6"/>
      <c r="H161" s="6"/>
      <c r="I161" s="6"/>
      <c r="J161" s="6"/>
      <c r="K161" s="6"/>
      <c r="L161" s="6"/>
    </row>
    <row r="162" spans="5:12" x14ac:dyDescent="0.2">
      <c r="E162" s="6"/>
      <c r="F162" s="6"/>
      <c r="G162" s="6"/>
      <c r="H162" s="6"/>
      <c r="I162" s="6"/>
      <c r="J162" s="6"/>
      <c r="K162" s="6"/>
      <c r="L162" s="6"/>
    </row>
    <row r="163" spans="5:12" x14ac:dyDescent="0.2">
      <c r="E163" s="6"/>
      <c r="F163" s="6"/>
      <c r="G163" s="6"/>
      <c r="H163" s="6"/>
      <c r="I163" s="6"/>
      <c r="J163" s="6"/>
      <c r="K163" s="6"/>
      <c r="L163" s="6"/>
    </row>
    <row r="164" spans="5:12" x14ac:dyDescent="0.2">
      <c r="E164" s="6"/>
      <c r="F164" s="6"/>
      <c r="G164" s="6"/>
      <c r="H164" s="6"/>
      <c r="I164" s="6"/>
      <c r="J164" s="6"/>
      <c r="K164" s="6"/>
      <c r="L164" s="6"/>
    </row>
    <row r="165" spans="5:12" x14ac:dyDescent="0.2">
      <c r="E165" s="6"/>
      <c r="F165" s="6"/>
      <c r="G165" s="6"/>
      <c r="H165" s="6"/>
      <c r="I165" s="6"/>
      <c r="J165" s="6"/>
      <c r="K165" s="6"/>
      <c r="L165" s="6"/>
    </row>
  </sheetData>
  <mergeCells count="3">
    <mergeCell ref="K8:L8"/>
    <mergeCell ref="G8:H8"/>
    <mergeCell ref="I8:J8"/>
  </mergeCells>
  <phoneticPr fontId="0" type="noConversion"/>
  <conditionalFormatting sqref="K76:L76 K11:L73">
    <cfRule type="cellIs" dxfId="19" priority="61" operator="lessThan">
      <formula>0</formula>
    </cfRule>
    <cfRule type="cellIs" dxfId="18" priority="62" operator="greaterThan">
      <formula>0</formula>
    </cfRule>
  </conditionalFormatting>
  <conditionalFormatting sqref="AD11:AH34">
    <cfRule type="cellIs" dxfId="17" priority="39" operator="lessThan">
      <formula>0</formula>
    </cfRule>
    <cfRule type="cellIs" dxfId="16" priority="40" operator="greaterThan">
      <formula>0</formula>
    </cfRule>
  </conditionalFormatting>
  <conditionalFormatting sqref="AD35:AH35">
    <cfRule type="cellIs" dxfId="15" priority="37" operator="lessThan">
      <formula>0</formula>
    </cfRule>
    <cfRule type="cellIs" dxfId="14" priority="38" operator="greaterThan">
      <formula>0</formula>
    </cfRule>
  </conditionalFormatting>
  <conditionalFormatting sqref="K74:L75">
    <cfRule type="cellIs" dxfId="13" priority="25" operator="lessThan">
      <formula>0</formula>
    </cfRule>
    <cfRule type="cellIs" dxfId="12" priority="26" operator="greaterThan">
      <formula>0</formula>
    </cfRule>
  </conditionalFormatting>
  <conditionalFormatting sqref="K74:L74">
    <cfRule type="cellIs" dxfId="11" priority="11" operator="lessThan">
      <formula>0</formula>
    </cfRule>
    <cfRule type="cellIs" dxfId="10" priority="12" operator="greaterThan">
      <formula>0</formula>
    </cfRule>
  </conditionalFormatting>
  <conditionalFormatting sqref="K75">
    <cfRule type="cellIs" dxfId="9" priority="9" operator="lessThan">
      <formula>0</formula>
    </cfRule>
    <cfRule type="cellIs" dxfId="8" priority="10" operator="greaterThan">
      <formula>0</formula>
    </cfRule>
  </conditionalFormatting>
  <conditionalFormatting sqref="K75">
    <cfRule type="cellIs" dxfId="7" priority="7" operator="lessThan">
      <formula>0</formula>
    </cfRule>
    <cfRule type="cellIs" dxfId="6" priority="8" operator="greaterThan">
      <formula>0</formula>
    </cfRule>
  </conditionalFormatting>
  <conditionalFormatting sqref="L74">
    <cfRule type="cellIs" dxfId="5" priority="5" operator="lessThan">
      <formula>0</formula>
    </cfRule>
    <cfRule type="cellIs" dxfId="4" priority="6" operator="greaterThan">
      <formula>0</formula>
    </cfRule>
  </conditionalFormatting>
  <conditionalFormatting sqref="K74">
    <cfRule type="cellIs" dxfId="3" priority="3" operator="lessThan">
      <formula>0</formula>
    </cfRule>
    <cfRule type="cellIs" dxfId="2" priority="4" operator="greaterThan">
      <formula>0</formula>
    </cfRule>
  </conditionalFormatting>
  <conditionalFormatting sqref="K74">
    <cfRule type="cellIs" dxfId="1" priority="1" operator="lessThan">
      <formula>0</formula>
    </cfRule>
    <cfRule type="cellIs" dxfId="0" priority="2" operator="greaterThan">
      <formula>0</formula>
    </cfRule>
  </conditionalFormatting>
  <pageMargins left="0.23622047244094491" right="0.23622047244094491" top="0.74803149606299213" bottom="0.74803149606299213" header="0.31496062992125984" footer="0.31496062992125984"/>
  <pageSetup paperSize="8" scale="39" orientation="landscape" r:id="rId1"/>
  <ignoredErrors>
    <ignoredError sqref="AD24:AH24 AD18:AH18"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R428"/>
  <sheetViews>
    <sheetView tabSelected="1" zoomScale="85" zoomScaleNormal="85" zoomScalePageLayoutView="85" workbookViewId="0">
      <pane ySplit="5" topLeftCell="A74" activePane="bottomLeft" state="frozen"/>
      <selection activeCell="C13" sqref="C13:N47"/>
      <selection pane="bottomLeft" activeCell="I111" sqref="I111"/>
    </sheetView>
  </sheetViews>
  <sheetFormatPr defaultColWidth="0" defaultRowHeight="14.25" zeroHeight="1" x14ac:dyDescent="0.2"/>
  <cols>
    <col min="1" max="1" width="2.83203125" style="198" customWidth="1"/>
    <col min="2" max="2" width="3.83203125" style="198" customWidth="1"/>
    <col min="3" max="3" width="2.83203125" style="198" customWidth="1"/>
    <col min="4" max="4" width="83.6640625" style="198" customWidth="1"/>
    <col min="5" max="5" width="25.33203125" style="199" customWidth="1"/>
    <col min="6" max="6" width="25.33203125" style="200" customWidth="1"/>
    <col min="7" max="8" width="22.33203125" style="201" customWidth="1"/>
    <col min="9" max="9" width="13" style="202" bestFit="1" customWidth="1"/>
    <col min="10" max="10" width="13" style="198" bestFit="1" customWidth="1"/>
    <col min="11" max="12" width="13" style="203" bestFit="1" customWidth="1"/>
    <col min="13" max="13" width="13" style="198" hidden="1" customWidth="1"/>
    <col min="14" max="14" width="34.1640625" style="198" hidden="1" customWidth="1"/>
    <col min="15" max="15" width="13.33203125" style="198" hidden="1" customWidth="1"/>
    <col min="16" max="18" width="13" style="198" hidden="1" customWidth="1"/>
    <col min="19" max="16384" width="10.83203125" style="198" hidden="1"/>
  </cols>
  <sheetData>
    <row r="1" spans="1:15" x14ac:dyDescent="0.2"/>
    <row r="2" spans="1:15" ht="15" x14ac:dyDescent="0.2">
      <c r="A2" s="196">
        <v>80</v>
      </c>
      <c r="B2" s="197" t="s">
        <v>283</v>
      </c>
      <c r="K2" s="198"/>
      <c r="L2" s="198"/>
    </row>
    <row r="3" spans="1:15" ht="8.25" customHeight="1" x14ac:dyDescent="0.2">
      <c r="E3" s="198"/>
      <c r="F3" s="198"/>
      <c r="G3" s="198"/>
      <c r="H3" s="198"/>
      <c r="I3" s="198"/>
      <c r="K3" s="198"/>
      <c r="L3" s="198"/>
    </row>
    <row r="4" spans="1:15" x14ac:dyDescent="0.2">
      <c r="E4" s="75" t="s">
        <v>101</v>
      </c>
      <c r="F4" s="75" t="s">
        <v>102</v>
      </c>
      <c r="G4" s="198"/>
      <c r="H4" s="198"/>
      <c r="I4" s="198"/>
      <c r="K4" s="198"/>
      <c r="L4" s="198"/>
    </row>
    <row r="5" spans="1:15" ht="6" customHeight="1" x14ac:dyDescent="0.2">
      <c r="E5" s="198"/>
      <c r="F5" s="198"/>
      <c r="G5" s="198"/>
      <c r="H5" s="198"/>
      <c r="I5" s="198"/>
      <c r="K5" s="198"/>
      <c r="L5" s="198"/>
    </row>
    <row r="6" spans="1:15" ht="12.75" customHeight="1" x14ac:dyDescent="0.2">
      <c r="A6" s="264"/>
      <c r="B6" s="264"/>
      <c r="C6" s="264"/>
      <c r="D6" s="264"/>
      <c r="E6" s="264"/>
      <c r="F6" s="264"/>
      <c r="G6" s="264"/>
      <c r="H6" s="264"/>
      <c r="I6" s="264"/>
      <c r="J6" s="264"/>
      <c r="K6" s="264"/>
      <c r="L6" s="264"/>
    </row>
    <row r="7" spans="1:15" ht="18" x14ac:dyDescent="0.25">
      <c r="A7" s="264"/>
      <c r="B7" s="264"/>
      <c r="C7" s="264"/>
      <c r="D7" s="314" t="s">
        <v>233</v>
      </c>
      <c r="E7" s="312"/>
      <c r="F7" s="272"/>
      <c r="G7" s="264"/>
      <c r="H7" s="264"/>
      <c r="I7" s="264"/>
      <c r="J7" s="264"/>
      <c r="K7" s="264"/>
      <c r="L7" s="264"/>
    </row>
    <row r="8" spans="1:15" x14ac:dyDescent="0.2">
      <c r="A8" s="264"/>
      <c r="B8" s="264"/>
      <c r="C8" s="264"/>
      <c r="D8" s="307"/>
      <c r="E8" s="297"/>
      <c r="F8" s="264"/>
      <c r="G8" s="264"/>
      <c r="H8" s="264"/>
      <c r="I8" s="264"/>
      <c r="J8" s="264"/>
      <c r="K8" s="264"/>
      <c r="L8" s="264"/>
    </row>
    <row r="9" spans="1:15" x14ac:dyDescent="0.2">
      <c r="A9" s="264"/>
      <c r="B9" s="264"/>
      <c r="C9" s="264"/>
      <c r="D9" s="308" t="s">
        <v>201</v>
      </c>
      <c r="E9" s="309"/>
      <c r="F9" s="264"/>
      <c r="G9" s="264"/>
      <c r="H9" s="264"/>
      <c r="I9" s="264"/>
      <c r="J9" s="264"/>
      <c r="K9" s="264"/>
      <c r="L9" s="264"/>
      <c r="N9" s="234"/>
      <c r="O9" s="235" t="str">
        <f>F4</f>
        <v>2016-17</v>
      </c>
    </row>
    <row r="10" spans="1:15" ht="15.75" customHeight="1" x14ac:dyDescent="0.2">
      <c r="A10" s="264"/>
      <c r="B10" s="264"/>
      <c r="C10" s="264"/>
      <c r="D10" s="310" t="s">
        <v>186</v>
      </c>
      <c r="E10" s="292">
        <f>2589507+136966+40799+190130+624287+3719003</f>
        <v>7300692</v>
      </c>
      <c r="F10" s="264"/>
      <c r="G10" s="264"/>
      <c r="H10" s="264"/>
      <c r="I10" s="264"/>
      <c r="J10" s="264"/>
      <c r="K10" s="264"/>
      <c r="L10" s="264"/>
      <c r="N10" s="234" t="s">
        <v>212</v>
      </c>
      <c r="O10" s="236">
        <f>F22</f>
        <v>2.5000000000000001E-2</v>
      </c>
    </row>
    <row r="11" spans="1:15" x14ac:dyDescent="0.2">
      <c r="A11" s="264"/>
      <c r="B11" s="264"/>
      <c r="C11" s="264"/>
      <c r="D11" s="310" t="s">
        <v>187</v>
      </c>
      <c r="E11" s="292">
        <v>0</v>
      </c>
      <c r="F11" s="264"/>
      <c r="G11" s="264"/>
      <c r="H11" s="264"/>
      <c r="I11" s="264"/>
      <c r="J11" s="264"/>
      <c r="K11" s="264"/>
      <c r="L11" s="264"/>
      <c r="N11" s="234" t="e">
        <f>#REF!</f>
        <v>#REF!</v>
      </c>
      <c r="O11" s="236" t="e">
        <f>#REF!</f>
        <v>#REF!</v>
      </c>
    </row>
    <row r="12" spans="1:15" x14ac:dyDescent="0.2">
      <c r="A12" s="264"/>
      <c r="B12" s="264"/>
      <c r="C12" s="264"/>
      <c r="D12" s="310" t="s">
        <v>274</v>
      </c>
      <c r="E12" s="292">
        <v>1029760</v>
      </c>
      <c r="F12" s="264"/>
      <c r="G12" s="264"/>
      <c r="H12" s="264"/>
      <c r="I12" s="264"/>
      <c r="J12" s="264"/>
      <c r="K12" s="264"/>
      <c r="L12" s="264"/>
      <c r="N12" s="234"/>
      <c r="O12" s="236"/>
    </row>
    <row r="13" spans="1:15" x14ac:dyDescent="0.2">
      <c r="A13" s="264"/>
      <c r="B13" s="264"/>
      <c r="C13" s="264"/>
      <c r="D13" s="310" t="s">
        <v>275</v>
      </c>
      <c r="E13" s="292">
        <v>0</v>
      </c>
      <c r="F13" s="264"/>
      <c r="G13" s="264"/>
      <c r="H13" s="264"/>
      <c r="I13" s="264"/>
      <c r="J13" s="264"/>
      <c r="K13" s="264"/>
      <c r="L13" s="264"/>
      <c r="N13" s="234"/>
      <c r="O13" s="236"/>
    </row>
    <row r="14" spans="1:15" x14ac:dyDescent="0.2">
      <c r="A14" s="264"/>
      <c r="B14" s="264"/>
      <c r="C14" s="264"/>
      <c r="D14" s="310" t="s">
        <v>276</v>
      </c>
      <c r="E14" s="292">
        <v>0</v>
      </c>
      <c r="F14" s="264"/>
      <c r="G14" s="264"/>
      <c r="H14" s="264"/>
      <c r="I14" s="264"/>
      <c r="J14" s="264"/>
      <c r="K14" s="264"/>
      <c r="L14" s="264"/>
      <c r="N14" s="234"/>
      <c r="O14" s="236"/>
    </row>
    <row r="15" spans="1:15" x14ac:dyDescent="0.2">
      <c r="A15" s="264"/>
      <c r="B15" s="264"/>
      <c r="C15" s="264"/>
      <c r="D15" s="310" t="s">
        <v>277</v>
      </c>
      <c r="E15" s="292">
        <v>54696</v>
      </c>
      <c r="F15" s="264"/>
      <c r="G15" s="264"/>
      <c r="H15" s="264"/>
      <c r="I15" s="264"/>
      <c r="J15" s="264"/>
      <c r="K15" s="264"/>
      <c r="L15" s="264"/>
      <c r="N15" s="234"/>
      <c r="O15" s="236"/>
    </row>
    <row r="16" spans="1:15" x14ac:dyDescent="0.2">
      <c r="A16" s="264"/>
      <c r="B16" s="264"/>
      <c r="C16" s="264"/>
      <c r="D16" s="310" t="s">
        <v>278</v>
      </c>
      <c r="E16" s="292">
        <v>16699</v>
      </c>
      <c r="F16" s="416" t="s">
        <v>398</v>
      </c>
      <c r="G16" s="264"/>
      <c r="H16" s="264"/>
      <c r="I16" s="264"/>
      <c r="J16" s="264"/>
      <c r="K16" s="264"/>
      <c r="L16" s="264"/>
      <c r="N16" s="234"/>
      <c r="O16" s="236"/>
    </row>
    <row r="17" spans="1:15" x14ac:dyDescent="0.2">
      <c r="A17" s="264"/>
      <c r="B17" s="264"/>
      <c r="C17" s="264"/>
      <c r="D17" s="310" t="s">
        <v>279</v>
      </c>
      <c r="E17" s="292">
        <v>249153</v>
      </c>
      <c r="F17" s="264"/>
      <c r="G17" s="264"/>
      <c r="H17" s="264"/>
      <c r="I17" s="264"/>
      <c r="J17" s="264"/>
      <c r="K17" s="264"/>
      <c r="L17" s="264"/>
      <c r="N17" s="234"/>
      <c r="O17" s="236"/>
    </row>
    <row r="18" spans="1:15" ht="15" thickBot="1" x14ac:dyDescent="0.25">
      <c r="A18" s="264"/>
      <c r="B18" s="264"/>
      <c r="C18" s="264"/>
      <c r="D18" s="311" t="s">
        <v>280</v>
      </c>
      <c r="E18" s="313">
        <f>SUM(E10:E17)</f>
        <v>8651000</v>
      </c>
      <c r="F18" s="264"/>
      <c r="G18" s="264"/>
      <c r="H18" s="264"/>
      <c r="I18" s="264"/>
      <c r="J18" s="264"/>
      <c r="K18" s="264"/>
      <c r="L18" s="264"/>
      <c r="N18" s="234"/>
      <c r="O18" s="236"/>
    </row>
    <row r="19" spans="1:15" ht="15" thickTop="1" x14ac:dyDescent="0.2">
      <c r="A19" s="264"/>
      <c r="B19" s="264"/>
      <c r="C19" s="264"/>
      <c r="D19" s="266"/>
      <c r="E19" s="266">
        <f>'Base Summary 2015-16'!J71</f>
        <v>8651000</v>
      </c>
      <c r="F19" s="264"/>
      <c r="G19" s="264"/>
      <c r="H19" s="264"/>
      <c r="I19" s="264"/>
      <c r="J19" s="264"/>
      <c r="K19" s="264"/>
      <c r="L19" s="264"/>
      <c r="O19" s="262">
        <f>F22*100</f>
        <v>2.5</v>
      </c>
    </row>
    <row r="20" spans="1:15" x14ac:dyDescent="0.2">
      <c r="A20" s="264"/>
      <c r="B20" s="264"/>
      <c r="C20" s="264"/>
      <c r="D20" s="266"/>
      <c r="E20" s="413">
        <f>E18-E19</f>
        <v>0</v>
      </c>
      <c r="F20" s="266"/>
      <c r="G20" s="264"/>
      <c r="H20" s="303"/>
      <c r="I20" s="303"/>
      <c r="J20" s="264"/>
      <c r="K20" s="264"/>
      <c r="L20" s="264"/>
      <c r="O20" s="262"/>
    </row>
    <row r="21" spans="1:15" ht="14.25" customHeight="1" x14ac:dyDescent="0.2">
      <c r="A21" s="264"/>
      <c r="B21" s="264"/>
      <c r="C21" s="264"/>
      <c r="D21" s="266"/>
      <c r="E21" s="266"/>
      <c r="F21" s="266"/>
      <c r="G21" s="264"/>
      <c r="H21" s="303"/>
      <c r="I21" s="303"/>
      <c r="J21" s="264"/>
      <c r="K21" s="264"/>
      <c r="L21" s="264"/>
      <c r="O21" s="262"/>
    </row>
    <row r="22" spans="1:15" ht="21" customHeight="1" x14ac:dyDescent="0.25">
      <c r="A22" s="264"/>
      <c r="B22" s="264"/>
      <c r="C22" s="264"/>
      <c r="D22" s="315" t="s">
        <v>211</v>
      </c>
      <c r="E22" s="259"/>
      <c r="F22" s="414">
        <v>2.5000000000000001E-2</v>
      </c>
      <c r="G22" s="264" t="s">
        <v>273</v>
      </c>
      <c r="H22" s="303"/>
      <c r="I22" s="303"/>
      <c r="J22" s="264"/>
      <c r="K22" s="264"/>
      <c r="L22" s="264"/>
    </row>
    <row r="23" spans="1:15" x14ac:dyDescent="0.2">
      <c r="A23" s="264"/>
      <c r="B23" s="264"/>
      <c r="C23" s="264"/>
      <c r="D23" s="266"/>
      <c r="E23" s="266"/>
      <c r="F23" s="266"/>
      <c r="G23" s="264"/>
      <c r="H23" s="303"/>
      <c r="I23" s="303"/>
      <c r="J23" s="264"/>
      <c r="K23" s="264"/>
      <c r="L23" s="264"/>
    </row>
    <row r="24" spans="1:15" ht="18" x14ac:dyDescent="0.25">
      <c r="A24" s="264"/>
      <c r="B24" s="264"/>
      <c r="C24" s="264"/>
      <c r="D24" s="314" t="s">
        <v>266</v>
      </c>
      <c r="E24" s="256"/>
      <c r="F24" s="193"/>
      <c r="G24" s="264"/>
      <c r="H24" s="303"/>
      <c r="I24" s="303"/>
      <c r="J24" s="264"/>
      <c r="K24" s="264"/>
      <c r="L24" s="264"/>
    </row>
    <row r="25" spans="1:15" x14ac:dyDescent="0.2">
      <c r="A25" s="264"/>
      <c r="B25" s="264"/>
      <c r="C25" s="264"/>
      <c r="D25" s="304"/>
      <c r="E25" s="305"/>
      <c r="F25" s="306"/>
      <c r="G25" s="264"/>
      <c r="H25" s="303"/>
      <c r="I25" s="303"/>
      <c r="J25" s="264"/>
      <c r="K25" s="264"/>
      <c r="L25" s="264"/>
    </row>
    <row r="26" spans="1:15" x14ac:dyDescent="0.2">
      <c r="A26" s="264"/>
      <c r="B26" s="264"/>
      <c r="C26" s="264"/>
      <c r="D26" s="263" t="s">
        <v>209</v>
      </c>
      <c r="E26" s="140" t="s">
        <v>281</v>
      </c>
      <c r="F26" s="297"/>
      <c r="G26" s="264"/>
      <c r="H26" s="303"/>
      <c r="I26" s="303"/>
      <c r="J26" s="264"/>
      <c r="K26" s="264"/>
      <c r="L26" s="264"/>
    </row>
    <row r="27" spans="1:15" x14ac:dyDescent="0.2">
      <c r="A27" s="264"/>
      <c r="B27" s="264"/>
      <c r="C27" s="264"/>
      <c r="D27" s="237" t="s">
        <v>321</v>
      </c>
      <c r="E27" s="289">
        <v>527502000</v>
      </c>
      <c r="F27" s="297"/>
      <c r="G27" s="264"/>
      <c r="H27" s="303"/>
      <c r="I27" s="303"/>
      <c r="J27" s="264"/>
      <c r="K27" s="264"/>
      <c r="L27" s="264"/>
    </row>
    <row r="28" spans="1:15" x14ac:dyDescent="0.2">
      <c r="A28" s="264"/>
      <c r="B28" s="264"/>
      <c r="C28" s="264"/>
      <c r="D28" s="237" t="s">
        <v>322</v>
      </c>
      <c r="E28" s="289">
        <v>27901000</v>
      </c>
      <c r="F28" s="297"/>
      <c r="G28" s="264"/>
      <c r="H28" s="303"/>
      <c r="I28" s="303"/>
      <c r="J28" s="264"/>
      <c r="K28" s="264"/>
      <c r="L28" s="264"/>
    </row>
    <row r="29" spans="1:15" x14ac:dyDescent="0.2">
      <c r="A29" s="264"/>
      <c r="B29" s="264"/>
      <c r="C29" s="264"/>
      <c r="D29" s="237" t="s">
        <v>323</v>
      </c>
      <c r="E29" s="289">
        <v>8311000</v>
      </c>
      <c r="F29" s="297"/>
      <c r="G29" s="264"/>
      <c r="H29" s="303"/>
      <c r="I29" s="303"/>
      <c r="J29" s="264"/>
      <c r="K29" s="264"/>
      <c r="L29" s="264"/>
    </row>
    <row r="30" spans="1:15" x14ac:dyDescent="0.2">
      <c r="A30" s="264"/>
      <c r="B30" s="264"/>
      <c r="C30" s="264"/>
      <c r="D30" s="237" t="s">
        <v>324</v>
      </c>
      <c r="E30" s="289">
        <v>12104000</v>
      </c>
      <c r="F30" s="297"/>
      <c r="G30" s="264"/>
      <c r="H30" s="303"/>
      <c r="I30" s="303"/>
      <c r="J30" s="264"/>
      <c r="K30" s="264"/>
      <c r="L30" s="264"/>
    </row>
    <row r="31" spans="1:15" x14ac:dyDescent="0.2">
      <c r="A31" s="264"/>
      <c r="B31" s="264"/>
      <c r="C31" s="264"/>
      <c r="D31" s="237" t="s">
        <v>326</v>
      </c>
      <c r="E31" s="289">
        <v>52991000</v>
      </c>
      <c r="F31" s="297"/>
      <c r="G31" s="264"/>
      <c r="H31" s="303"/>
      <c r="I31" s="303"/>
      <c r="J31" s="264"/>
      <c r="K31" s="264"/>
      <c r="L31" s="264"/>
    </row>
    <row r="32" spans="1:15" x14ac:dyDescent="0.2">
      <c r="A32" s="264"/>
      <c r="B32" s="264"/>
      <c r="C32" s="264"/>
      <c r="D32" s="237" t="s">
        <v>325</v>
      </c>
      <c r="E32" s="289">
        <v>947034000</v>
      </c>
      <c r="F32" s="297"/>
      <c r="G32" s="264"/>
      <c r="H32" s="303"/>
      <c r="I32" s="303"/>
      <c r="J32" s="264"/>
      <c r="K32" s="264"/>
      <c r="L32" s="264"/>
    </row>
    <row r="33" spans="1:12" x14ac:dyDescent="0.2">
      <c r="A33" s="264"/>
      <c r="B33" s="264"/>
      <c r="C33" s="264"/>
      <c r="D33" s="237" t="s">
        <v>327</v>
      </c>
      <c r="E33" s="289">
        <v>6802000</v>
      </c>
      <c r="F33" s="297"/>
      <c r="G33" s="264"/>
      <c r="H33" s="303"/>
      <c r="I33" s="303"/>
      <c r="J33" s="264"/>
      <c r="K33" s="264"/>
      <c r="L33" s="264"/>
    </row>
    <row r="34" spans="1:12" x14ac:dyDescent="0.2">
      <c r="A34" s="264"/>
      <c r="B34" s="264"/>
      <c r="C34" s="264"/>
      <c r="D34" s="237"/>
      <c r="E34" s="289"/>
      <c r="F34" s="297"/>
      <c r="G34" s="264"/>
      <c r="H34" s="303"/>
      <c r="I34" s="303"/>
      <c r="J34" s="264"/>
      <c r="K34" s="264"/>
      <c r="L34" s="264"/>
    </row>
    <row r="35" spans="1:12" x14ac:dyDescent="0.2">
      <c r="A35" s="264"/>
      <c r="B35" s="264"/>
      <c r="C35" s="264"/>
      <c r="D35" s="237"/>
      <c r="E35" s="289"/>
      <c r="F35" s="297"/>
      <c r="G35" s="264"/>
      <c r="H35" s="303"/>
      <c r="I35" s="303"/>
      <c r="J35" s="264"/>
      <c r="K35" s="264"/>
      <c r="L35" s="264"/>
    </row>
    <row r="36" spans="1:12" x14ac:dyDescent="0.2">
      <c r="A36" s="264"/>
      <c r="B36" s="264"/>
      <c r="C36" s="264"/>
      <c r="D36" s="237"/>
      <c r="E36" s="289"/>
      <c r="F36" s="297"/>
      <c r="G36" s="264"/>
      <c r="H36" s="303"/>
      <c r="I36" s="303"/>
      <c r="J36" s="264"/>
      <c r="K36" s="264"/>
      <c r="L36" s="264"/>
    </row>
    <row r="37" spans="1:12" x14ac:dyDescent="0.2">
      <c r="A37" s="264"/>
      <c r="B37" s="264"/>
      <c r="C37" s="264"/>
      <c r="D37" s="237"/>
      <c r="E37" s="289"/>
      <c r="F37" s="297"/>
      <c r="G37" s="264"/>
      <c r="H37" s="303"/>
      <c r="I37" s="303"/>
      <c r="J37" s="264"/>
      <c r="K37" s="264"/>
      <c r="L37" s="264"/>
    </row>
    <row r="38" spans="1:12" x14ac:dyDescent="0.2">
      <c r="A38" s="264"/>
      <c r="B38" s="264"/>
      <c r="C38" s="264"/>
      <c r="D38" s="237"/>
      <c r="E38" s="289"/>
      <c r="F38" s="297"/>
      <c r="G38" s="264"/>
      <c r="H38" s="303"/>
      <c r="I38" s="303"/>
      <c r="J38" s="264"/>
      <c r="K38" s="264"/>
      <c r="L38" s="264"/>
    </row>
    <row r="39" spans="1:12" x14ac:dyDescent="0.2">
      <c r="A39" s="264"/>
      <c r="B39" s="264"/>
      <c r="C39" s="264"/>
      <c r="D39" s="237"/>
      <c r="E39" s="289"/>
      <c r="F39" s="297"/>
      <c r="G39" s="264"/>
      <c r="H39" s="303"/>
      <c r="I39" s="303"/>
      <c r="J39" s="264"/>
      <c r="K39" s="264"/>
      <c r="L39" s="264"/>
    </row>
    <row r="40" spans="1:12" x14ac:dyDescent="0.2">
      <c r="A40" s="264"/>
      <c r="B40" s="264"/>
      <c r="C40" s="264"/>
      <c r="D40" s="237"/>
      <c r="E40" s="289"/>
      <c r="F40" s="297"/>
      <c r="G40" s="264"/>
      <c r="H40" s="303"/>
      <c r="I40" s="303"/>
      <c r="J40" s="264"/>
      <c r="K40" s="264"/>
      <c r="L40" s="264"/>
    </row>
    <row r="41" spans="1:12" x14ac:dyDescent="0.2">
      <c r="A41" s="264"/>
      <c r="B41" s="264"/>
      <c r="C41" s="264"/>
      <c r="D41" s="237"/>
      <c r="E41" s="289"/>
      <c r="F41" s="297"/>
      <c r="G41" s="264"/>
      <c r="H41" s="303"/>
      <c r="I41" s="303"/>
      <c r="J41" s="264"/>
      <c r="K41" s="264"/>
      <c r="L41" s="264"/>
    </row>
    <row r="42" spans="1:12" x14ac:dyDescent="0.2">
      <c r="A42" s="264"/>
      <c r="B42" s="264"/>
      <c r="C42" s="264"/>
      <c r="D42" s="307"/>
      <c r="E42" s="290"/>
      <c r="F42" s="297"/>
      <c r="G42" s="264"/>
      <c r="H42" s="303"/>
      <c r="I42" s="303"/>
      <c r="J42" s="264"/>
      <c r="K42" s="264"/>
      <c r="L42" s="264"/>
    </row>
    <row r="43" spans="1:12" x14ac:dyDescent="0.2">
      <c r="A43" s="264"/>
      <c r="B43" s="264"/>
      <c r="C43" s="264"/>
      <c r="D43" s="263" t="s">
        <v>209</v>
      </c>
      <c r="E43" s="302" t="s">
        <v>282</v>
      </c>
      <c r="F43" s="297"/>
      <c r="G43" s="264"/>
      <c r="H43" s="303"/>
      <c r="I43" s="303"/>
      <c r="J43" s="264"/>
      <c r="K43" s="264"/>
      <c r="L43" s="264"/>
    </row>
    <row r="44" spans="1:12" ht="14.25" customHeight="1" x14ac:dyDescent="0.2">
      <c r="A44" s="264"/>
      <c r="B44" s="264"/>
      <c r="C44" s="264"/>
      <c r="D44" s="205" t="str">
        <f t="shared" ref="D44:D50" si="0">D27</f>
        <v>Residential Properties</v>
      </c>
      <c r="E44" s="289">
        <v>538955000</v>
      </c>
      <c r="F44" s="297"/>
      <c r="G44" s="264"/>
      <c r="H44" s="303"/>
      <c r="I44" s="303"/>
      <c r="J44" s="264"/>
      <c r="K44" s="264"/>
      <c r="L44" s="264"/>
    </row>
    <row r="45" spans="1:12" ht="14.25" customHeight="1" x14ac:dyDescent="0.2">
      <c r="A45" s="264"/>
      <c r="B45" s="264"/>
      <c r="C45" s="264"/>
      <c r="D45" s="205" t="str">
        <f t="shared" si="0"/>
        <v>Commercial Properties</v>
      </c>
      <c r="E45" s="289">
        <v>27779000</v>
      </c>
      <c r="F45" s="297"/>
      <c r="G45" s="264"/>
      <c r="H45" s="303"/>
      <c r="I45" s="303"/>
      <c r="J45" s="264"/>
      <c r="K45" s="264"/>
      <c r="L45" s="264"/>
    </row>
    <row r="46" spans="1:12" x14ac:dyDescent="0.2">
      <c r="A46" s="264"/>
      <c r="B46" s="264"/>
      <c r="C46" s="264"/>
      <c r="D46" s="205" t="str">
        <f t="shared" si="0"/>
        <v>Industrial Properties</v>
      </c>
      <c r="E46" s="289">
        <v>8287000</v>
      </c>
      <c r="F46" s="297"/>
      <c r="G46" s="264"/>
      <c r="H46" s="303"/>
      <c r="I46" s="303"/>
      <c r="J46" s="264"/>
      <c r="K46" s="264"/>
      <c r="L46" s="264"/>
    </row>
    <row r="47" spans="1:12" x14ac:dyDescent="0.2">
      <c r="A47" s="264"/>
      <c r="B47" s="264"/>
      <c r="C47" s="264"/>
      <c r="D47" s="205" t="str">
        <f t="shared" si="0"/>
        <v>Rural/Residential Vacant Land Properties Less Than 2 Hectares</v>
      </c>
      <c r="E47" s="289">
        <v>11928000</v>
      </c>
      <c r="F47" s="297"/>
      <c r="G47" s="264"/>
      <c r="H47" s="303"/>
      <c r="I47" s="303"/>
      <c r="J47" s="264"/>
      <c r="K47" s="264"/>
      <c r="L47" s="264"/>
    </row>
    <row r="48" spans="1:12" x14ac:dyDescent="0.2">
      <c r="A48" s="264"/>
      <c r="B48" s="264"/>
      <c r="C48" s="264"/>
      <c r="D48" s="205" t="str">
        <f t="shared" si="0"/>
        <v xml:space="preserve">Non Farm Vacant Land </v>
      </c>
      <c r="E48" s="289">
        <v>51068000</v>
      </c>
      <c r="F48" s="297"/>
      <c r="G48" s="264"/>
      <c r="H48" s="303"/>
      <c r="I48" s="303"/>
      <c r="J48" s="264"/>
      <c r="K48" s="264"/>
      <c r="L48" s="264"/>
    </row>
    <row r="49" spans="1:12" x14ac:dyDescent="0.2">
      <c r="A49" s="264"/>
      <c r="B49" s="264"/>
      <c r="C49" s="264"/>
      <c r="D49" s="205" t="str">
        <f t="shared" si="0"/>
        <v>Farm Rate</v>
      </c>
      <c r="E49" s="289">
        <v>951776000</v>
      </c>
      <c r="F49" s="297"/>
      <c r="G49" s="264"/>
      <c r="H49" s="303"/>
      <c r="I49" s="303"/>
      <c r="J49" s="264"/>
      <c r="K49" s="264"/>
      <c r="L49" s="264"/>
    </row>
    <row r="50" spans="1:12" x14ac:dyDescent="0.2">
      <c r="A50" s="264"/>
      <c r="B50" s="264"/>
      <c r="C50" s="264"/>
      <c r="D50" s="205" t="str">
        <f t="shared" si="0"/>
        <v>Concessional Recreational Properties</v>
      </c>
      <c r="E50" s="289">
        <v>6778000</v>
      </c>
      <c r="F50" s="297"/>
      <c r="G50" s="264"/>
      <c r="H50" s="303"/>
      <c r="I50" s="303"/>
      <c r="J50" s="264"/>
      <c r="K50" s="264"/>
      <c r="L50" s="264"/>
    </row>
    <row r="51" spans="1:12" x14ac:dyDescent="0.2">
      <c r="A51" s="264"/>
      <c r="B51" s="264"/>
      <c r="C51" s="264"/>
      <c r="D51" s="205"/>
      <c r="E51" s="289"/>
      <c r="F51" s="297"/>
      <c r="G51" s="264"/>
      <c r="H51" s="264"/>
      <c r="I51" s="264"/>
      <c r="J51" s="264"/>
      <c r="K51" s="264"/>
      <c r="L51" s="264"/>
    </row>
    <row r="52" spans="1:12" x14ac:dyDescent="0.2">
      <c r="A52" s="264"/>
      <c r="B52" s="264"/>
      <c r="C52" s="264"/>
      <c r="D52" s="205"/>
      <c r="E52" s="289"/>
      <c r="F52" s="297"/>
      <c r="G52" s="264"/>
      <c r="H52" s="264"/>
      <c r="I52" s="264"/>
      <c r="J52" s="264"/>
      <c r="K52" s="264"/>
      <c r="L52" s="264"/>
    </row>
    <row r="53" spans="1:12" x14ac:dyDescent="0.2">
      <c r="A53" s="264"/>
      <c r="B53" s="264"/>
      <c r="C53" s="264"/>
      <c r="D53" s="205"/>
      <c r="E53" s="289"/>
      <c r="F53" s="297"/>
      <c r="G53" s="264"/>
      <c r="H53" s="264"/>
      <c r="I53" s="264"/>
      <c r="J53" s="264"/>
      <c r="K53" s="264"/>
      <c r="L53" s="264"/>
    </row>
    <row r="54" spans="1:12" x14ac:dyDescent="0.2">
      <c r="A54" s="264"/>
      <c r="B54" s="264"/>
      <c r="C54" s="264"/>
      <c r="D54" s="205"/>
      <c r="E54" s="289"/>
      <c r="F54" s="297"/>
      <c r="G54" s="264"/>
      <c r="H54" s="264"/>
      <c r="I54" s="264"/>
      <c r="J54" s="264"/>
      <c r="K54" s="264"/>
      <c r="L54" s="264"/>
    </row>
    <row r="55" spans="1:12" x14ac:dyDescent="0.2">
      <c r="A55" s="264"/>
      <c r="B55" s="264"/>
      <c r="C55" s="264"/>
      <c r="D55" s="205"/>
      <c r="E55" s="289"/>
      <c r="F55" s="297"/>
      <c r="G55" s="264"/>
      <c r="H55" s="264"/>
      <c r="I55" s="264"/>
      <c r="J55" s="264"/>
      <c r="K55" s="264"/>
      <c r="L55" s="264"/>
    </row>
    <row r="56" spans="1:12" x14ac:dyDescent="0.2">
      <c r="A56" s="264"/>
      <c r="B56" s="264"/>
      <c r="C56" s="264"/>
      <c r="D56" s="205"/>
      <c r="E56" s="289"/>
      <c r="F56" s="297"/>
      <c r="G56" s="264"/>
      <c r="H56" s="264"/>
      <c r="I56" s="264"/>
      <c r="J56" s="264"/>
      <c r="K56" s="264"/>
      <c r="L56" s="264"/>
    </row>
    <row r="57" spans="1:12" x14ac:dyDescent="0.2">
      <c r="A57" s="264"/>
      <c r="B57" s="264"/>
      <c r="C57" s="264"/>
      <c r="D57" s="205"/>
      <c r="E57" s="289"/>
      <c r="F57" s="297"/>
      <c r="G57" s="264"/>
      <c r="H57" s="264"/>
      <c r="I57" s="264"/>
      <c r="J57" s="264"/>
      <c r="K57" s="264"/>
      <c r="L57" s="264"/>
    </row>
    <row r="58" spans="1:12" x14ac:dyDescent="0.2">
      <c r="A58" s="264"/>
      <c r="B58" s="264"/>
      <c r="C58" s="264"/>
      <c r="D58" s="205"/>
      <c r="E58" s="289"/>
      <c r="F58" s="297"/>
      <c r="G58" s="264"/>
      <c r="H58" s="264"/>
      <c r="I58" s="264"/>
      <c r="J58" s="264"/>
      <c r="K58" s="264"/>
      <c r="L58" s="264"/>
    </row>
    <row r="59" spans="1:12" x14ac:dyDescent="0.2">
      <c r="A59" s="264"/>
      <c r="B59" s="264"/>
      <c r="C59" s="264"/>
      <c r="D59" s="246"/>
      <c r="E59" s="247"/>
      <c r="F59" s="297"/>
      <c r="G59" s="264"/>
      <c r="H59" s="264"/>
      <c r="I59" s="264"/>
      <c r="J59" s="264"/>
      <c r="K59" s="264"/>
      <c r="L59" s="264"/>
    </row>
    <row r="60" spans="1:12" x14ac:dyDescent="0.2">
      <c r="A60" s="264"/>
      <c r="B60" s="264"/>
      <c r="C60" s="264"/>
      <c r="D60" s="263" t="s">
        <v>210</v>
      </c>
      <c r="E60" s="140" t="s">
        <v>232</v>
      </c>
      <c r="F60" s="297"/>
      <c r="G60" s="265"/>
      <c r="H60" s="264"/>
      <c r="I60" s="264"/>
      <c r="J60" s="264"/>
      <c r="K60" s="264"/>
      <c r="L60" s="264"/>
    </row>
    <row r="61" spans="1:12" x14ac:dyDescent="0.2">
      <c r="A61" s="264"/>
      <c r="B61" s="264"/>
      <c r="C61" s="264"/>
      <c r="D61" s="205" t="str">
        <f t="shared" ref="D61:D67" si="1">D44</f>
        <v>Residential Properties</v>
      </c>
      <c r="E61" s="392">
        <v>4.9090000000000002E-3</v>
      </c>
      <c r="F61" s="297"/>
      <c r="G61" s="264"/>
      <c r="H61" s="264"/>
      <c r="I61" s="264"/>
      <c r="J61" s="264"/>
      <c r="K61" s="264"/>
      <c r="L61" s="264"/>
    </row>
    <row r="62" spans="1:12" x14ac:dyDescent="0.2">
      <c r="A62" s="264"/>
      <c r="B62" s="264"/>
      <c r="C62" s="264"/>
      <c r="D62" s="205" t="str">
        <f t="shared" si="1"/>
        <v>Commercial Properties</v>
      </c>
      <c r="E62" s="392">
        <v>4.9090000000000002E-3</v>
      </c>
      <c r="F62" s="297"/>
      <c r="G62" s="264"/>
      <c r="H62" s="264"/>
      <c r="I62" s="264"/>
      <c r="J62" s="264"/>
      <c r="K62" s="264"/>
      <c r="L62" s="264"/>
    </row>
    <row r="63" spans="1:12" x14ac:dyDescent="0.2">
      <c r="A63" s="264"/>
      <c r="B63" s="264"/>
      <c r="C63" s="264"/>
      <c r="D63" s="205" t="str">
        <f t="shared" si="1"/>
        <v>Industrial Properties</v>
      </c>
      <c r="E63" s="392">
        <v>4.9090000000000002E-3</v>
      </c>
      <c r="F63" s="297"/>
      <c r="G63" s="264"/>
      <c r="H63" s="264"/>
      <c r="I63" s="264"/>
      <c r="J63" s="264"/>
      <c r="K63" s="264"/>
      <c r="L63" s="264"/>
    </row>
    <row r="64" spans="1:12" x14ac:dyDescent="0.2">
      <c r="A64" s="264"/>
      <c r="B64" s="264"/>
      <c r="C64" s="264"/>
      <c r="D64" s="205" t="str">
        <f t="shared" si="1"/>
        <v>Rural/Residential Vacant Land Properties Less Than 2 Hectares</v>
      </c>
      <c r="E64" s="392">
        <v>1.5708E-2</v>
      </c>
      <c r="F64" s="297"/>
      <c r="G64" s="264"/>
      <c r="H64" s="264"/>
      <c r="I64" s="264"/>
      <c r="J64" s="264"/>
      <c r="K64" s="264"/>
      <c r="L64" s="264"/>
    </row>
    <row r="65" spans="1:12" x14ac:dyDescent="0.2">
      <c r="A65" s="264"/>
      <c r="B65" s="264"/>
      <c r="C65" s="264"/>
      <c r="D65" s="205" t="str">
        <f t="shared" si="1"/>
        <v xml:space="preserve">Non Farm Vacant Land </v>
      </c>
      <c r="E65" s="392">
        <v>1.1781E-2</v>
      </c>
      <c r="F65" s="297"/>
      <c r="G65" s="264"/>
      <c r="H65" s="264"/>
      <c r="I65" s="264"/>
      <c r="J65" s="264"/>
      <c r="K65" s="264"/>
      <c r="L65" s="264"/>
    </row>
    <row r="66" spans="1:12" x14ac:dyDescent="0.2">
      <c r="A66" s="264"/>
      <c r="B66" s="264"/>
      <c r="C66" s="264"/>
      <c r="D66" s="205" t="str">
        <f t="shared" si="1"/>
        <v>Farm Rate</v>
      </c>
      <c r="E66" s="392">
        <v>3.9269999999999999E-3</v>
      </c>
      <c r="F66" s="297"/>
      <c r="G66" s="269"/>
      <c r="H66" s="264"/>
      <c r="I66" s="264"/>
      <c r="J66" s="264"/>
      <c r="K66" s="264"/>
      <c r="L66" s="264"/>
    </row>
    <row r="67" spans="1:12" x14ac:dyDescent="0.2">
      <c r="A67" s="264"/>
      <c r="B67" s="264"/>
      <c r="C67" s="264"/>
      <c r="D67" s="205" t="str">
        <f t="shared" si="1"/>
        <v>Concessional Recreational Properties</v>
      </c>
      <c r="E67" s="392">
        <v>2.4550000000000002E-3</v>
      </c>
      <c r="F67" s="297"/>
      <c r="G67" s="264"/>
      <c r="H67" s="264"/>
      <c r="I67" s="264"/>
      <c r="J67" s="264"/>
      <c r="K67" s="264"/>
      <c r="L67" s="264"/>
    </row>
    <row r="68" spans="1:12" x14ac:dyDescent="0.2">
      <c r="A68" s="264"/>
      <c r="B68" s="264"/>
      <c r="C68" s="264"/>
      <c r="D68" s="205"/>
      <c r="E68" s="233"/>
      <c r="F68" s="297"/>
      <c r="G68" s="264"/>
      <c r="H68" s="264"/>
      <c r="I68" s="264"/>
      <c r="J68" s="264"/>
      <c r="K68" s="264"/>
      <c r="L68" s="264"/>
    </row>
    <row r="69" spans="1:12" x14ac:dyDescent="0.2">
      <c r="A69" s="264"/>
      <c r="B69" s="264"/>
      <c r="C69" s="264"/>
      <c r="D69" s="205"/>
      <c r="E69" s="233"/>
      <c r="F69" s="297"/>
      <c r="G69" s="264"/>
      <c r="H69" s="264"/>
      <c r="I69" s="264"/>
      <c r="J69" s="264"/>
      <c r="K69" s="264"/>
      <c r="L69" s="264"/>
    </row>
    <row r="70" spans="1:12" x14ac:dyDescent="0.2">
      <c r="A70" s="264"/>
      <c r="B70" s="264"/>
      <c r="C70" s="264"/>
      <c r="D70" s="205"/>
      <c r="E70" s="233"/>
      <c r="F70" s="297"/>
      <c r="G70" s="264"/>
      <c r="H70" s="264"/>
      <c r="I70" s="264"/>
      <c r="J70" s="264"/>
      <c r="K70" s="264"/>
      <c r="L70" s="264"/>
    </row>
    <row r="71" spans="1:12" x14ac:dyDescent="0.2">
      <c r="A71" s="264"/>
      <c r="B71" s="264"/>
      <c r="C71" s="264"/>
      <c r="D71" s="205"/>
      <c r="E71" s="233"/>
      <c r="F71" s="297"/>
      <c r="G71" s="264"/>
      <c r="H71" s="264"/>
      <c r="I71" s="264"/>
      <c r="J71" s="264"/>
      <c r="K71" s="264"/>
      <c r="L71" s="264"/>
    </row>
    <row r="72" spans="1:12" x14ac:dyDescent="0.2">
      <c r="A72" s="264"/>
      <c r="B72" s="264"/>
      <c r="C72" s="264"/>
      <c r="D72" s="205"/>
      <c r="E72" s="233"/>
      <c r="F72" s="297"/>
      <c r="G72" s="264"/>
      <c r="H72" s="264"/>
      <c r="I72" s="264"/>
      <c r="J72" s="264"/>
      <c r="K72" s="264"/>
      <c r="L72" s="264"/>
    </row>
    <row r="73" spans="1:12" x14ac:dyDescent="0.2">
      <c r="A73" s="264"/>
      <c r="B73" s="264"/>
      <c r="C73" s="264"/>
      <c r="D73" s="205"/>
      <c r="E73" s="233"/>
      <c r="F73" s="297"/>
      <c r="G73" s="264"/>
      <c r="H73" s="264"/>
      <c r="I73" s="264"/>
      <c r="J73" s="264"/>
      <c r="K73" s="264"/>
      <c r="L73" s="264"/>
    </row>
    <row r="74" spans="1:12" x14ac:dyDescent="0.2">
      <c r="A74" s="264"/>
      <c r="B74" s="264"/>
      <c r="C74" s="264"/>
      <c r="D74" s="205"/>
      <c r="E74" s="233"/>
      <c r="F74" s="297"/>
      <c r="G74" s="264"/>
      <c r="H74" s="264"/>
      <c r="I74" s="264"/>
      <c r="J74" s="264"/>
      <c r="K74" s="264"/>
      <c r="L74" s="264"/>
    </row>
    <row r="75" spans="1:12" x14ac:dyDescent="0.2">
      <c r="A75" s="264"/>
      <c r="B75" s="264"/>
      <c r="C75" s="264"/>
      <c r="D75" s="205"/>
      <c r="E75" s="233"/>
      <c r="F75" s="248"/>
      <c r="G75" s="264"/>
      <c r="H75" s="264"/>
      <c r="I75" s="264"/>
      <c r="J75" s="264"/>
      <c r="K75" s="264"/>
      <c r="L75" s="264"/>
    </row>
    <row r="76" spans="1:12" x14ac:dyDescent="0.2">
      <c r="A76" s="264"/>
      <c r="B76" s="264"/>
      <c r="C76" s="264"/>
      <c r="D76" s="246"/>
      <c r="E76" s="247"/>
      <c r="F76" s="248"/>
      <c r="G76" s="264"/>
      <c r="H76" s="264"/>
      <c r="I76" s="264"/>
      <c r="J76" s="264"/>
      <c r="K76" s="264"/>
      <c r="L76" s="264"/>
    </row>
    <row r="77" spans="1:12" x14ac:dyDescent="0.2">
      <c r="A77" s="264"/>
      <c r="B77" s="264"/>
      <c r="C77" s="264"/>
      <c r="D77" s="205" t="s">
        <v>206</v>
      </c>
      <c r="E77" s="239">
        <v>0</v>
      </c>
      <c r="F77" s="249"/>
      <c r="G77" s="270"/>
      <c r="H77" s="264"/>
      <c r="I77" s="264"/>
      <c r="J77" s="264"/>
      <c r="K77" s="264"/>
      <c r="L77" s="264"/>
    </row>
    <row r="78" spans="1:12" x14ac:dyDescent="0.2">
      <c r="A78" s="264"/>
      <c r="B78" s="264"/>
      <c r="C78" s="264"/>
      <c r="D78" s="246"/>
      <c r="E78" s="290"/>
      <c r="F78" s="248"/>
      <c r="G78" s="270"/>
      <c r="H78" s="264"/>
      <c r="I78" s="264"/>
      <c r="J78" s="264"/>
      <c r="K78" s="264"/>
      <c r="L78" s="264"/>
    </row>
    <row r="79" spans="1:12" ht="15" x14ac:dyDescent="0.2">
      <c r="A79" s="264"/>
      <c r="B79" s="264"/>
      <c r="C79" s="264"/>
      <c r="D79" s="205" t="s">
        <v>267</v>
      </c>
      <c r="E79" s="282">
        <v>5844</v>
      </c>
      <c r="F79" s="295"/>
      <c r="G79" s="270"/>
      <c r="H79" s="264"/>
      <c r="I79" s="264"/>
      <c r="J79" s="264"/>
      <c r="K79" s="264"/>
      <c r="L79" s="264"/>
    </row>
    <row r="80" spans="1:12" ht="15" x14ac:dyDescent="0.2">
      <c r="A80" s="264"/>
      <c r="B80" s="264"/>
      <c r="C80" s="264"/>
      <c r="D80" s="205" t="s">
        <v>268</v>
      </c>
      <c r="E80" s="282">
        <v>5866</v>
      </c>
      <c r="F80" s="295"/>
      <c r="G80" s="270"/>
      <c r="H80" s="264"/>
      <c r="I80" s="264"/>
      <c r="J80" s="264"/>
      <c r="K80" s="264"/>
      <c r="L80" s="264"/>
    </row>
    <row r="81" spans="1:12" x14ac:dyDescent="0.2">
      <c r="A81" s="264"/>
      <c r="B81" s="264"/>
      <c r="C81" s="264"/>
      <c r="D81" s="246"/>
      <c r="E81" s="247"/>
      <c r="F81" s="248"/>
      <c r="G81" s="264"/>
      <c r="H81" s="264"/>
      <c r="I81" s="264"/>
      <c r="J81" s="264"/>
      <c r="K81" s="268"/>
      <c r="L81" s="264"/>
    </row>
    <row r="82" spans="1:12" x14ac:dyDescent="0.2">
      <c r="A82" s="264"/>
      <c r="B82" s="264"/>
      <c r="C82" s="264"/>
      <c r="D82" s="263" t="s">
        <v>294</v>
      </c>
      <c r="E82" s="140" t="s">
        <v>205</v>
      </c>
      <c r="F82" s="248"/>
      <c r="G82" s="270"/>
      <c r="H82" s="264"/>
      <c r="I82" s="264"/>
      <c r="J82" s="264"/>
      <c r="K82" s="264"/>
      <c r="L82" s="264"/>
    </row>
    <row r="83" spans="1:12" x14ac:dyDescent="0.2">
      <c r="A83" s="264"/>
      <c r="B83" s="264"/>
      <c r="C83" s="264"/>
      <c r="D83" s="205" t="str">
        <f t="shared" ref="D83:D89" si="2">D27</f>
        <v>Residential Properties</v>
      </c>
      <c r="E83" s="316">
        <f t="shared" ref="E83:E97" si="3">(E44-E27)*E61</f>
        <v>56222.777000000002</v>
      </c>
      <c r="F83" s="248"/>
      <c r="G83" s="270"/>
      <c r="H83" s="264"/>
      <c r="I83" s="264"/>
      <c r="J83" s="264"/>
      <c r="K83" s="264"/>
      <c r="L83" s="264"/>
    </row>
    <row r="84" spans="1:12" x14ac:dyDescent="0.2">
      <c r="A84" s="264"/>
      <c r="B84" s="264"/>
      <c r="C84" s="264"/>
      <c r="D84" s="205" t="str">
        <f t="shared" si="2"/>
        <v>Commercial Properties</v>
      </c>
      <c r="E84" s="316">
        <f t="shared" si="3"/>
        <v>-598.89800000000002</v>
      </c>
      <c r="F84" s="248"/>
      <c r="G84" s="270"/>
      <c r="H84" s="264"/>
      <c r="I84" s="264"/>
      <c r="J84" s="264"/>
      <c r="K84" s="264"/>
      <c r="L84" s="264"/>
    </row>
    <row r="85" spans="1:12" x14ac:dyDescent="0.2">
      <c r="A85" s="264"/>
      <c r="B85" s="264"/>
      <c r="C85" s="264"/>
      <c r="D85" s="205" t="str">
        <f t="shared" si="2"/>
        <v>Industrial Properties</v>
      </c>
      <c r="E85" s="316">
        <f t="shared" si="3"/>
        <v>-117.816</v>
      </c>
      <c r="F85" s="248"/>
      <c r="G85" s="270"/>
      <c r="H85" s="264"/>
      <c r="I85" s="264"/>
      <c r="J85" s="264"/>
      <c r="K85" s="264"/>
      <c r="L85" s="264"/>
    </row>
    <row r="86" spans="1:12" x14ac:dyDescent="0.2">
      <c r="A86" s="264"/>
      <c r="B86" s="264"/>
      <c r="C86" s="264"/>
      <c r="D86" s="205" t="str">
        <f t="shared" si="2"/>
        <v>Rural/Residential Vacant Land Properties Less Than 2 Hectares</v>
      </c>
      <c r="E86" s="316">
        <f t="shared" si="3"/>
        <v>-2764.6080000000002</v>
      </c>
      <c r="F86" s="248"/>
      <c r="G86" s="270"/>
      <c r="H86" s="264"/>
      <c r="I86" s="264"/>
      <c r="J86" s="264"/>
      <c r="K86" s="264"/>
      <c r="L86" s="264"/>
    </row>
    <row r="87" spans="1:12" x14ac:dyDescent="0.2">
      <c r="A87" s="264"/>
      <c r="B87" s="264"/>
      <c r="C87" s="264"/>
      <c r="D87" s="205" t="str">
        <f t="shared" si="2"/>
        <v xml:space="preserve">Non Farm Vacant Land </v>
      </c>
      <c r="E87" s="316">
        <f t="shared" si="3"/>
        <v>-22654.863000000001</v>
      </c>
      <c r="F87" s="248"/>
      <c r="G87" s="270"/>
      <c r="H87" s="264"/>
      <c r="I87" s="264"/>
      <c r="J87" s="264"/>
      <c r="K87" s="264"/>
      <c r="L87" s="264"/>
    </row>
    <row r="88" spans="1:12" x14ac:dyDescent="0.2">
      <c r="A88" s="264"/>
      <c r="B88" s="264"/>
      <c r="C88" s="264"/>
      <c r="D88" s="205" t="str">
        <f t="shared" si="2"/>
        <v>Farm Rate</v>
      </c>
      <c r="E88" s="316">
        <f t="shared" si="3"/>
        <v>18621.833999999999</v>
      </c>
      <c r="F88" s="248"/>
      <c r="G88" s="270"/>
      <c r="H88" s="264"/>
      <c r="I88" s="264"/>
      <c r="J88" s="264"/>
      <c r="K88" s="264"/>
      <c r="L88" s="264"/>
    </row>
    <row r="89" spans="1:12" x14ac:dyDescent="0.2">
      <c r="A89" s="264"/>
      <c r="B89" s="264"/>
      <c r="C89" s="264"/>
      <c r="D89" s="205" t="str">
        <f t="shared" si="2"/>
        <v>Concessional Recreational Properties</v>
      </c>
      <c r="E89" s="316"/>
      <c r="F89" s="248"/>
      <c r="G89" s="270"/>
      <c r="H89" s="264"/>
      <c r="I89" s="264"/>
      <c r="J89" s="264"/>
      <c r="K89" s="264"/>
      <c r="L89" s="264"/>
    </row>
    <row r="90" spans="1:12" x14ac:dyDescent="0.2">
      <c r="A90" s="264"/>
      <c r="B90" s="264"/>
      <c r="C90" s="264"/>
      <c r="D90" s="205"/>
      <c r="E90" s="316">
        <f t="shared" si="3"/>
        <v>0</v>
      </c>
      <c r="F90" s="248"/>
      <c r="G90" s="270"/>
      <c r="H90" s="264"/>
      <c r="I90" s="264"/>
      <c r="J90" s="264"/>
      <c r="K90" s="264"/>
      <c r="L90" s="264"/>
    </row>
    <row r="91" spans="1:12" x14ac:dyDescent="0.2">
      <c r="A91" s="264"/>
      <c r="B91" s="264"/>
      <c r="C91" s="264"/>
      <c r="D91" s="205"/>
      <c r="E91" s="316">
        <f t="shared" si="3"/>
        <v>0</v>
      </c>
      <c r="F91" s="248"/>
      <c r="G91" s="270"/>
      <c r="H91" s="264"/>
      <c r="I91" s="264"/>
      <c r="J91" s="264"/>
      <c r="K91" s="264"/>
      <c r="L91" s="264"/>
    </row>
    <row r="92" spans="1:12" x14ac:dyDescent="0.2">
      <c r="A92" s="264"/>
      <c r="B92" s="264"/>
      <c r="C92" s="264"/>
      <c r="D92" s="205"/>
      <c r="E92" s="316">
        <f t="shared" si="3"/>
        <v>0</v>
      </c>
      <c r="F92" s="248"/>
      <c r="G92" s="270"/>
      <c r="H92" s="264"/>
      <c r="I92" s="264"/>
      <c r="J92" s="264"/>
      <c r="K92" s="264"/>
      <c r="L92" s="264"/>
    </row>
    <row r="93" spans="1:12" x14ac:dyDescent="0.2">
      <c r="A93" s="264"/>
      <c r="B93" s="264"/>
      <c r="C93" s="264"/>
      <c r="D93" s="205"/>
      <c r="E93" s="316">
        <f t="shared" si="3"/>
        <v>0</v>
      </c>
      <c r="F93" s="248"/>
      <c r="G93" s="270"/>
      <c r="H93" s="264"/>
      <c r="I93" s="264"/>
      <c r="J93" s="264"/>
      <c r="K93" s="264"/>
      <c r="L93" s="264"/>
    </row>
    <row r="94" spans="1:12" x14ac:dyDescent="0.2">
      <c r="A94" s="264"/>
      <c r="B94" s="264"/>
      <c r="C94" s="264"/>
      <c r="D94" s="205"/>
      <c r="E94" s="316">
        <f t="shared" si="3"/>
        <v>0</v>
      </c>
      <c r="F94" s="248"/>
      <c r="G94" s="270"/>
      <c r="H94" s="264"/>
      <c r="I94" s="264"/>
      <c r="J94" s="264"/>
      <c r="K94" s="264"/>
      <c r="L94" s="264"/>
    </row>
    <row r="95" spans="1:12" x14ac:dyDescent="0.2">
      <c r="A95" s="264"/>
      <c r="B95" s="264"/>
      <c r="C95" s="264"/>
      <c r="D95" s="205"/>
      <c r="E95" s="316">
        <f t="shared" si="3"/>
        <v>0</v>
      </c>
      <c r="F95" s="248"/>
      <c r="G95" s="270"/>
      <c r="H95" s="264"/>
      <c r="I95" s="264"/>
      <c r="J95" s="264"/>
      <c r="K95" s="264"/>
      <c r="L95" s="264"/>
    </row>
    <row r="96" spans="1:12" x14ac:dyDescent="0.2">
      <c r="A96" s="264"/>
      <c r="B96" s="264"/>
      <c r="C96" s="264"/>
      <c r="D96" s="205"/>
      <c r="E96" s="316">
        <f t="shared" si="3"/>
        <v>0</v>
      </c>
      <c r="F96" s="248"/>
      <c r="G96" s="270"/>
      <c r="H96" s="264"/>
      <c r="I96" s="264"/>
      <c r="J96" s="264"/>
      <c r="K96" s="264"/>
      <c r="L96" s="264"/>
    </row>
    <row r="97" spans="1:15" x14ac:dyDescent="0.2">
      <c r="A97" s="264"/>
      <c r="B97" s="264"/>
      <c r="C97" s="264"/>
      <c r="D97" s="205"/>
      <c r="E97" s="316">
        <f t="shared" si="3"/>
        <v>0</v>
      </c>
      <c r="F97" s="248"/>
      <c r="G97" s="270"/>
      <c r="H97" s="264"/>
      <c r="I97" s="264"/>
      <c r="J97" s="264"/>
      <c r="K97" s="264"/>
      <c r="L97" s="264"/>
    </row>
    <row r="98" spans="1:15" x14ac:dyDescent="0.2">
      <c r="A98" s="264"/>
      <c r="B98" s="264"/>
      <c r="C98" s="264"/>
      <c r="D98" s="205" t="s">
        <v>295</v>
      </c>
      <c r="E98" s="316">
        <f>SUM(E83:E97)</f>
        <v>48708.425999999999</v>
      </c>
      <c r="F98" s="249"/>
      <c r="G98" s="264"/>
      <c r="H98" s="264"/>
      <c r="I98" s="264"/>
      <c r="J98" s="264"/>
      <c r="K98" s="268"/>
      <c r="L98" s="271"/>
      <c r="M98" s="204"/>
      <c r="N98" s="204"/>
    </row>
    <row r="99" spans="1:15" x14ac:dyDescent="0.2">
      <c r="A99" s="264"/>
      <c r="B99" s="264"/>
      <c r="C99" s="264"/>
      <c r="D99" s="246"/>
      <c r="E99" s="247"/>
      <c r="F99" s="248"/>
      <c r="G99" s="264"/>
      <c r="H99" s="264"/>
      <c r="I99" s="264"/>
      <c r="J99" s="264"/>
      <c r="K99" s="268"/>
      <c r="L99" s="271"/>
      <c r="M99" s="204"/>
      <c r="N99" s="204"/>
    </row>
    <row r="100" spans="1:15" x14ac:dyDescent="0.2">
      <c r="A100" s="264"/>
      <c r="B100" s="264"/>
      <c r="C100" s="264"/>
      <c r="D100" s="205" t="s">
        <v>207</v>
      </c>
      <c r="E100" s="316">
        <f>E77*(E80-E79)</f>
        <v>0</v>
      </c>
      <c r="F100" s="249"/>
      <c r="G100" s="264"/>
      <c r="H100" s="281"/>
      <c r="I100" s="264"/>
      <c r="J100" s="264"/>
      <c r="K100" s="268"/>
      <c r="L100" s="271"/>
      <c r="M100" s="204"/>
      <c r="N100" s="204"/>
    </row>
    <row r="101" spans="1:15" x14ac:dyDescent="0.2">
      <c r="A101" s="264"/>
      <c r="B101" s="264"/>
      <c r="C101" s="264"/>
      <c r="D101" s="296"/>
      <c r="E101" s="260"/>
      <c r="F101" s="297"/>
      <c r="G101" s="264"/>
      <c r="H101" s="281"/>
      <c r="I101" s="264"/>
      <c r="J101" s="264"/>
      <c r="K101" s="264"/>
      <c r="L101" s="264"/>
    </row>
    <row r="102" spans="1:15" x14ac:dyDescent="0.2">
      <c r="A102" s="264"/>
      <c r="B102" s="264"/>
      <c r="C102" s="264"/>
      <c r="D102" s="296"/>
      <c r="E102" s="290"/>
      <c r="F102" s="297"/>
      <c r="G102" s="264"/>
      <c r="H102" s="281"/>
      <c r="I102" s="264"/>
      <c r="J102" s="264"/>
      <c r="K102" s="264"/>
      <c r="L102" s="264"/>
    </row>
    <row r="103" spans="1:15" x14ac:dyDescent="0.2">
      <c r="A103" s="264"/>
      <c r="B103" s="264"/>
      <c r="C103" s="264"/>
      <c r="D103" s="205" t="s">
        <v>235</v>
      </c>
      <c r="E103" s="448">
        <f>(E10+E11+E98+E100)/(E80)</f>
        <v>1252.8810818274803</v>
      </c>
      <c r="F103" s="291"/>
      <c r="G103" s="264"/>
      <c r="H103" s="264"/>
      <c r="I103" s="264"/>
      <c r="J103" s="264"/>
      <c r="K103" s="264"/>
      <c r="L103" s="264"/>
    </row>
    <row r="104" spans="1:15" s="201" customFormat="1" x14ac:dyDescent="0.2">
      <c r="A104" s="265"/>
      <c r="B104" s="264"/>
      <c r="C104" s="264"/>
      <c r="D104" s="300"/>
      <c r="E104" s="301"/>
      <c r="F104" s="298"/>
      <c r="G104" s="264"/>
      <c r="H104" s="264"/>
      <c r="I104" s="264"/>
      <c r="J104" s="264"/>
      <c r="K104" s="264"/>
      <c r="L104" s="264"/>
      <c r="M104" s="198"/>
      <c r="N104" s="198"/>
      <c r="O104" s="198"/>
    </row>
    <row r="105" spans="1:15" x14ac:dyDescent="0.2">
      <c r="A105" s="264"/>
      <c r="B105" s="264"/>
      <c r="C105" s="264"/>
      <c r="D105" s="266"/>
      <c r="E105" s="266"/>
      <c r="F105" s="266"/>
      <c r="G105" s="264"/>
      <c r="H105" s="264"/>
      <c r="I105" s="264"/>
      <c r="J105" s="264"/>
      <c r="K105" s="264"/>
      <c r="L105" s="264"/>
    </row>
    <row r="106" spans="1:15" ht="18" x14ac:dyDescent="0.25">
      <c r="A106" s="264"/>
      <c r="B106" s="264"/>
      <c r="C106" s="264"/>
      <c r="D106" s="314" t="s">
        <v>237</v>
      </c>
      <c r="E106" s="256"/>
      <c r="F106" s="258"/>
      <c r="G106" s="264"/>
      <c r="H106" s="264"/>
      <c r="I106" s="264"/>
      <c r="J106" s="264"/>
      <c r="K106" s="264"/>
      <c r="L106" s="268"/>
    </row>
    <row r="107" spans="1:15" x14ac:dyDescent="0.2">
      <c r="A107" s="264"/>
      <c r="B107" s="264"/>
      <c r="C107" s="264"/>
      <c r="D107" s="304"/>
      <c r="E107" s="260"/>
      <c r="F107" s="317"/>
      <c r="G107" s="264"/>
      <c r="H107" s="264"/>
      <c r="I107" s="264"/>
      <c r="J107" s="264"/>
      <c r="K107" s="264"/>
      <c r="L107" s="268"/>
    </row>
    <row r="108" spans="1:15" x14ac:dyDescent="0.2">
      <c r="A108" s="264"/>
      <c r="B108" s="264"/>
      <c r="C108" s="264"/>
      <c r="D108" s="318" t="s">
        <v>291</v>
      </c>
      <c r="E108" s="260"/>
      <c r="F108" s="250"/>
      <c r="G108" s="264"/>
      <c r="H108" s="264"/>
      <c r="I108" s="264"/>
      <c r="J108" s="264"/>
      <c r="K108" s="264"/>
      <c r="L108" s="268"/>
    </row>
    <row r="109" spans="1:15" ht="15" customHeight="1" x14ac:dyDescent="0.2">
      <c r="A109" s="264"/>
      <c r="B109" s="264"/>
      <c r="C109" s="264"/>
      <c r="D109" s="255" t="s">
        <v>288</v>
      </c>
      <c r="E109" s="252"/>
      <c r="F109" s="232">
        <f>'Revenue - NHC'!R76</f>
        <v>8907145</v>
      </c>
      <c r="G109" s="273"/>
      <c r="H109" s="264"/>
      <c r="I109" s="264"/>
      <c r="J109" s="264"/>
      <c r="K109" s="264"/>
      <c r="L109" s="268"/>
      <c r="O109" s="204"/>
    </row>
    <row r="110" spans="1:15" ht="14.25" customHeight="1" x14ac:dyDescent="0.2">
      <c r="A110" s="264"/>
      <c r="B110" s="264"/>
      <c r="C110" s="264"/>
      <c r="D110" s="255" t="s">
        <v>289</v>
      </c>
      <c r="E110" s="252"/>
      <c r="F110" s="238">
        <v>7533200</v>
      </c>
      <c r="G110" s="273" t="s">
        <v>398</v>
      </c>
      <c r="H110" s="264"/>
      <c r="I110" s="264"/>
      <c r="J110" s="264"/>
      <c r="K110" s="264"/>
      <c r="L110" s="268"/>
      <c r="O110" s="204"/>
    </row>
    <row r="111" spans="1:15" x14ac:dyDescent="0.2">
      <c r="A111" s="264"/>
      <c r="B111" s="264"/>
      <c r="C111" s="264"/>
      <c r="D111" s="255" t="s">
        <v>290</v>
      </c>
      <c r="E111" s="252"/>
      <c r="F111" s="238">
        <v>0</v>
      </c>
      <c r="G111" s="273"/>
      <c r="H111" s="264"/>
      <c r="I111" s="264"/>
      <c r="J111" s="264"/>
      <c r="K111" s="264"/>
      <c r="L111" s="268"/>
      <c r="O111" s="204"/>
    </row>
    <row r="112" spans="1:15" x14ac:dyDescent="0.2">
      <c r="A112" s="264"/>
      <c r="B112" s="264"/>
      <c r="C112" s="264"/>
      <c r="D112" s="255" t="s">
        <v>274</v>
      </c>
      <c r="E112" s="260"/>
      <c r="F112" s="238">
        <v>1112745</v>
      </c>
      <c r="G112" s="273"/>
      <c r="H112" s="264"/>
      <c r="I112" s="264"/>
      <c r="J112" s="264"/>
      <c r="K112" s="264"/>
      <c r="L112" s="268"/>
      <c r="O112" s="204"/>
    </row>
    <row r="113" spans="1:15" x14ac:dyDescent="0.2">
      <c r="A113" s="264"/>
      <c r="B113" s="264"/>
      <c r="C113" s="264"/>
      <c r="D113" s="255" t="s">
        <v>275</v>
      </c>
      <c r="E113" s="260"/>
      <c r="F113" s="238">
        <v>0</v>
      </c>
      <c r="G113" s="273"/>
      <c r="H113" s="264"/>
      <c r="I113" s="264"/>
      <c r="J113" s="264"/>
      <c r="K113" s="264"/>
      <c r="L113" s="268"/>
      <c r="O113" s="204"/>
    </row>
    <row r="114" spans="1:15" x14ac:dyDescent="0.2">
      <c r="A114" s="264"/>
      <c r="B114" s="264"/>
      <c r="C114" s="264"/>
      <c r="D114" s="255" t="s">
        <v>276</v>
      </c>
      <c r="E114" s="260"/>
      <c r="F114" s="238">
        <v>0</v>
      </c>
      <c r="G114" s="273"/>
      <c r="H114" s="264"/>
      <c r="I114" s="264"/>
      <c r="J114" s="264"/>
      <c r="K114" s="264"/>
      <c r="L114" s="268"/>
      <c r="O114" s="204"/>
    </row>
    <row r="115" spans="1:15" x14ac:dyDescent="0.2">
      <c r="A115" s="264"/>
      <c r="B115" s="264"/>
      <c r="C115" s="264"/>
      <c r="D115" s="255" t="s">
        <v>277</v>
      </c>
      <c r="E115" s="260"/>
      <c r="F115" s="238">
        <v>-10000</v>
      </c>
      <c r="G115" s="273"/>
      <c r="H115" s="264"/>
      <c r="I115" s="264"/>
      <c r="J115" s="264"/>
      <c r="K115" s="264"/>
      <c r="L115" s="268"/>
      <c r="O115" s="204"/>
    </row>
    <row r="116" spans="1:15" x14ac:dyDescent="0.2">
      <c r="A116" s="264"/>
      <c r="B116" s="264"/>
      <c r="C116" s="264"/>
      <c r="D116" s="255" t="s">
        <v>278</v>
      </c>
      <c r="E116" s="260"/>
      <c r="F116" s="238">
        <v>17100</v>
      </c>
      <c r="G116" s="273"/>
      <c r="H116" s="264"/>
      <c r="I116" s="264"/>
      <c r="J116" s="264"/>
      <c r="K116" s="264"/>
      <c r="L116" s="268"/>
      <c r="O116" s="204"/>
    </row>
    <row r="117" spans="1:15" x14ac:dyDescent="0.2">
      <c r="A117" s="264"/>
      <c r="B117" s="264"/>
      <c r="C117" s="264"/>
      <c r="D117" s="255" t="s">
        <v>279</v>
      </c>
      <c r="E117" s="260"/>
      <c r="F117" s="238">
        <v>254100</v>
      </c>
      <c r="G117" s="415">
        <f>SUM(F110:F117)</f>
        <v>8907145</v>
      </c>
      <c r="H117" s="264"/>
      <c r="I117" s="264"/>
      <c r="J117" s="264"/>
      <c r="K117" s="264"/>
      <c r="L117" s="268"/>
      <c r="O117" s="204"/>
    </row>
    <row r="118" spans="1:15" x14ac:dyDescent="0.2">
      <c r="A118" s="264"/>
      <c r="B118" s="264"/>
      <c r="C118" s="264"/>
      <c r="D118" s="246"/>
      <c r="E118" s="319"/>
      <c r="F118" s="291"/>
      <c r="G118" s="415">
        <f>F109-G117</f>
        <v>0</v>
      </c>
      <c r="H118" s="264"/>
      <c r="I118" s="264"/>
      <c r="J118" s="264"/>
      <c r="K118" s="264"/>
      <c r="L118" s="268"/>
      <c r="O118" s="204"/>
    </row>
    <row r="119" spans="1:15" x14ac:dyDescent="0.2">
      <c r="A119" s="264"/>
      <c r="B119" s="264"/>
      <c r="C119" s="264"/>
      <c r="D119" s="205" t="s">
        <v>272</v>
      </c>
      <c r="E119" s="283"/>
      <c r="F119" s="292">
        <v>5866</v>
      </c>
      <c r="G119" s="273"/>
      <c r="H119" s="264"/>
      <c r="I119" s="264"/>
      <c r="J119" s="264"/>
      <c r="K119" s="264"/>
      <c r="L119" s="264"/>
    </row>
    <row r="120" spans="1:15" ht="14.25" customHeight="1" x14ac:dyDescent="0.2">
      <c r="A120" s="264"/>
      <c r="B120" s="264"/>
      <c r="C120" s="264"/>
      <c r="D120" s="246"/>
      <c r="E120" s="251"/>
      <c r="F120" s="248"/>
      <c r="G120" s="273"/>
      <c r="H120" s="264"/>
      <c r="I120" s="264"/>
      <c r="J120" s="264"/>
      <c r="K120" s="264"/>
      <c r="L120" s="264"/>
    </row>
    <row r="121" spans="1:15" x14ac:dyDescent="0.2">
      <c r="A121" s="264"/>
      <c r="B121" s="264"/>
      <c r="C121" s="264"/>
      <c r="D121" s="261" t="s">
        <v>234</v>
      </c>
      <c r="E121" s="252"/>
      <c r="F121" s="450">
        <f>(F110+F111)/(F119)</f>
        <v>1284.2141152403683</v>
      </c>
      <c r="G121" s="273"/>
      <c r="H121" s="264"/>
      <c r="I121" s="264"/>
      <c r="J121" s="264"/>
      <c r="K121" s="264"/>
      <c r="L121" s="264"/>
    </row>
    <row r="122" spans="1:15" x14ac:dyDescent="0.2">
      <c r="A122" s="264"/>
      <c r="B122" s="264"/>
      <c r="C122" s="264"/>
      <c r="D122" s="206" t="s">
        <v>236</v>
      </c>
      <c r="E122" s="253"/>
      <c r="F122" s="451">
        <f>E103*(1+F22)</f>
        <v>1284.2031088731671</v>
      </c>
      <c r="G122" s="273"/>
      <c r="H122" s="264"/>
      <c r="I122" s="264"/>
      <c r="J122" s="264"/>
      <c r="K122" s="264"/>
      <c r="L122" s="264"/>
    </row>
    <row r="123" spans="1:15" x14ac:dyDescent="0.2">
      <c r="A123" s="264"/>
      <c r="B123" s="264"/>
      <c r="C123" s="264"/>
      <c r="D123" s="266"/>
      <c r="E123" s="266"/>
      <c r="F123" s="266"/>
      <c r="G123" s="274"/>
      <c r="H123" s="264"/>
      <c r="I123" s="264"/>
      <c r="J123" s="264"/>
      <c r="K123" s="264"/>
      <c r="L123" s="264"/>
    </row>
    <row r="124" spans="1:15" ht="18" x14ac:dyDescent="0.25">
      <c r="A124" s="264"/>
      <c r="B124" s="264"/>
      <c r="C124" s="264"/>
      <c r="D124" s="314" t="s">
        <v>238</v>
      </c>
      <c r="E124" s="254"/>
      <c r="F124" s="258"/>
      <c r="G124" s="273"/>
      <c r="H124" s="264"/>
      <c r="I124" s="264"/>
      <c r="J124" s="264"/>
      <c r="K124" s="264"/>
      <c r="L124" s="264"/>
    </row>
    <row r="125" spans="1:15" x14ac:dyDescent="0.2">
      <c r="A125" s="264"/>
      <c r="B125" s="264"/>
      <c r="C125" s="264"/>
      <c r="D125" s="304"/>
      <c r="E125" s="251"/>
      <c r="F125" s="291"/>
      <c r="G125" s="273"/>
      <c r="H125" s="264"/>
      <c r="I125" s="264"/>
      <c r="J125" s="264"/>
      <c r="K125" s="264"/>
      <c r="L125" s="264"/>
    </row>
    <row r="126" spans="1:15" x14ac:dyDescent="0.2">
      <c r="A126" s="264"/>
      <c r="B126" s="264"/>
      <c r="C126" s="264"/>
      <c r="D126" s="257" t="s">
        <v>291</v>
      </c>
      <c r="E126" s="251"/>
      <c r="F126" s="291"/>
      <c r="G126" s="273"/>
      <c r="H126" s="264"/>
      <c r="I126" s="264"/>
      <c r="J126" s="264"/>
      <c r="K126" s="264"/>
      <c r="L126" s="264"/>
    </row>
    <row r="127" spans="1:15" x14ac:dyDescent="0.2">
      <c r="A127" s="264"/>
      <c r="B127" s="264"/>
      <c r="C127" s="287"/>
      <c r="D127" s="255" t="s">
        <v>271</v>
      </c>
      <c r="E127" s="252"/>
      <c r="F127" s="232">
        <f>'Revenue - WHC'!R76</f>
        <v>9005115</v>
      </c>
      <c r="G127" s="273"/>
      <c r="H127" s="264"/>
      <c r="I127" s="264"/>
      <c r="J127" s="264"/>
      <c r="K127" s="264"/>
      <c r="L127" s="264"/>
    </row>
    <row r="128" spans="1:15" ht="14.25" customHeight="1" x14ac:dyDescent="0.2">
      <c r="A128" s="264"/>
      <c r="B128" s="264"/>
      <c r="C128" s="287"/>
      <c r="D128" s="205" t="s">
        <v>269</v>
      </c>
      <c r="E128" s="252"/>
      <c r="F128" s="238">
        <f>7680051.44748-49103</f>
        <v>7630948.4474799996</v>
      </c>
      <c r="G128" s="417" t="s">
        <v>398</v>
      </c>
      <c r="H128" s="264"/>
      <c r="I128" s="264"/>
      <c r="J128" s="264"/>
      <c r="K128" s="264"/>
      <c r="L128" s="268"/>
    </row>
    <row r="129" spans="1:12" ht="14.25" customHeight="1" x14ac:dyDescent="0.2">
      <c r="A129" s="264"/>
      <c r="B129" s="264"/>
      <c r="C129" s="287"/>
      <c r="D129" s="205" t="s">
        <v>270</v>
      </c>
      <c r="E129" s="252"/>
      <c r="F129" s="238">
        <v>0</v>
      </c>
      <c r="G129" s="264"/>
      <c r="H129" s="264"/>
      <c r="I129" s="264"/>
      <c r="J129" s="264"/>
      <c r="K129" s="264"/>
      <c r="L129" s="268"/>
    </row>
    <row r="130" spans="1:12" ht="14.25" customHeight="1" x14ac:dyDescent="0.2">
      <c r="A130" s="264"/>
      <c r="B130" s="264"/>
      <c r="C130" s="287"/>
      <c r="D130" s="255" t="s">
        <v>274</v>
      </c>
      <c r="E130" s="260"/>
      <c r="F130" s="238">
        <v>1112745</v>
      </c>
      <c r="G130" s="264"/>
      <c r="H130" s="264"/>
      <c r="I130" s="264"/>
      <c r="J130" s="264"/>
      <c r="K130" s="264"/>
      <c r="L130" s="268"/>
    </row>
    <row r="131" spans="1:12" ht="14.25" customHeight="1" x14ac:dyDescent="0.2">
      <c r="A131" s="264"/>
      <c r="B131" s="264"/>
      <c r="C131" s="287"/>
      <c r="D131" s="255" t="s">
        <v>275</v>
      </c>
      <c r="E131" s="260"/>
      <c r="F131" s="238">
        <v>0</v>
      </c>
      <c r="G131" s="264"/>
      <c r="H131" s="264"/>
      <c r="I131" s="264"/>
      <c r="J131" s="264"/>
      <c r="K131" s="264"/>
      <c r="L131" s="268"/>
    </row>
    <row r="132" spans="1:12" ht="14.25" customHeight="1" x14ac:dyDescent="0.2">
      <c r="A132" s="264"/>
      <c r="B132" s="264"/>
      <c r="C132" s="287"/>
      <c r="D132" s="255" t="s">
        <v>276</v>
      </c>
      <c r="E132" s="260"/>
      <c r="F132" s="238">
        <v>0</v>
      </c>
      <c r="G132" s="264"/>
      <c r="H132" s="264"/>
      <c r="I132" s="264"/>
      <c r="J132" s="264"/>
      <c r="K132" s="264"/>
      <c r="L132" s="268"/>
    </row>
    <row r="133" spans="1:12" ht="14.25" customHeight="1" x14ac:dyDescent="0.2">
      <c r="A133" s="264"/>
      <c r="B133" s="264"/>
      <c r="C133" s="287"/>
      <c r="D133" s="255" t="s">
        <v>277</v>
      </c>
      <c r="E133" s="260"/>
      <c r="F133" s="238">
        <v>-10000</v>
      </c>
      <c r="G133" s="264"/>
      <c r="H133" s="264"/>
      <c r="I133" s="264"/>
      <c r="J133" s="264"/>
      <c r="K133" s="264"/>
      <c r="L133" s="268"/>
    </row>
    <row r="134" spans="1:12" ht="14.25" customHeight="1" x14ac:dyDescent="0.2">
      <c r="A134" s="264"/>
      <c r="B134" s="264"/>
      <c r="C134" s="287"/>
      <c r="D134" s="255" t="s">
        <v>278</v>
      </c>
      <c r="E134" s="260"/>
      <c r="F134" s="238">
        <v>17322</v>
      </c>
      <c r="G134" s="264"/>
      <c r="H134" s="264"/>
      <c r="I134" s="264"/>
      <c r="J134" s="264"/>
      <c r="K134" s="264"/>
      <c r="L134" s="268"/>
    </row>
    <row r="135" spans="1:12" ht="14.25" customHeight="1" x14ac:dyDescent="0.2">
      <c r="A135" s="264"/>
      <c r="B135" s="264"/>
      <c r="C135" s="287"/>
      <c r="D135" s="255" t="s">
        <v>279</v>
      </c>
      <c r="E135" s="260"/>
      <c r="F135" s="238">
        <v>254100</v>
      </c>
      <c r="G135" s="417">
        <f>SUM(F128:F135)</f>
        <v>9005115.4474800006</v>
      </c>
      <c r="H135" s="264"/>
      <c r="I135" s="264"/>
      <c r="J135" s="264"/>
      <c r="K135" s="264"/>
      <c r="L135" s="268"/>
    </row>
    <row r="136" spans="1:12" x14ac:dyDescent="0.2">
      <c r="A136" s="264"/>
      <c r="B136" s="264"/>
      <c r="C136" s="287"/>
      <c r="D136" s="246"/>
      <c r="E136" s="290"/>
      <c r="F136" s="306"/>
      <c r="G136" s="417">
        <f>F127-G135</f>
        <v>-0.44748000055551529</v>
      </c>
      <c r="H136" s="264"/>
      <c r="I136" s="264"/>
      <c r="J136" s="264"/>
      <c r="K136" s="264"/>
      <c r="L136" s="264"/>
    </row>
    <row r="137" spans="1:12" ht="14.25" customHeight="1" x14ac:dyDescent="0.2">
      <c r="A137" s="264"/>
      <c r="B137" s="264"/>
      <c r="C137" s="287"/>
      <c r="D137" s="205" t="s">
        <v>316</v>
      </c>
      <c r="E137" s="283"/>
      <c r="F137" s="292">
        <f>F119</f>
        <v>5866</v>
      </c>
      <c r="G137" s="264"/>
      <c r="H137" s="264"/>
      <c r="I137" s="264"/>
      <c r="J137" s="264"/>
      <c r="K137" s="264"/>
      <c r="L137" s="264"/>
    </row>
    <row r="138" spans="1:12" ht="14.25" customHeight="1" x14ac:dyDescent="0.2">
      <c r="A138" s="264"/>
      <c r="B138" s="264"/>
      <c r="C138" s="287"/>
      <c r="D138" s="246"/>
      <c r="E138" s="251"/>
      <c r="F138" s="248"/>
      <c r="G138" s="264"/>
      <c r="H138" s="264"/>
      <c r="I138" s="264"/>
      <c r="J138" s="264"/>
      <c r="K138" s="264"/>
      <c r="L138" s="264"/>
    </row>
    <row r="139" spans="1:12" ht="14.25" customHeight="1" x14ac:dyDescent="0.2">
      <c r="A139" s="264"/>
      <c r="B139" s="264"/>
      <c r="C139" s="287"/>
      <c r="D139" s="255" t="s">
        <v>234</v>
      </c>
      <c r="E139" s="252"/>
      <c r="F139" s="449">
        <f>(F128+F129)/(F137)</f>
        <v>1300.8776760109104</v>
      </c>
      <c r="G139" s="264"/>
      <c r="H139" s="264"/>
      <c r="I139" s="264"/>
      <c r="J139" s="264"/>
      <c r="K139" s="264"/>
      <c r="L139" s="264"/>
    </row>
    <row r="140" spans="1:12" ht="14.25" customHeight="1" x14ac:dyDescent="0.2">
      <c r="A140" s="264"/>
      <c r="B140" s="264"/>
      <c r="C140" s="287"/>
      <c r="D140" s="255" t="s">
        <v>315</v>
      </c>
      <c r="E140" s="288"/>
      <c r="F140" s="449">
        <f>E103*(1+F142)</f>
        <v>1300.8776760109101</v>
      </c>
      <c r="G140" s="264"/>
      <c r="H140" s="264"/>
      <c r="I140" s="264"/>
      <c r="J140" s="264"/>
      <c r="K140" s="264"/>
      <c r="L140" s="264"/>
    </row>
    <row r="141" spans="1:12" ht="14.25" customHeight="1" x14ac:dyDescent="0.2">
      <c r="A141" s="264"/>
      <c r="B141" s="264"/>
      <c r="C141" s="264"/>
      <c r="D141" s="293"/>
      <c r="E141" s="14"/>
      <c r="F141" s="294"/>
      <c r="G141" s="264"/>
      <c r="H141" s="264"/>
      <c r="I141" s="264"/>
      <c r="J141" s="264"/>
      <c r="K141" s="264"/>
      <c r="L141" s="264"/>
    </row>
    <row r="142" spans="1:12" ht="14.25" customHeight="1" x14ac:dyDescent="0.2">
      <c r="A142" s="264"/>
      <c r="B142" s="264"/>
      <c r="C142" s="264"/>
      <c r="D142" s="261" t="s">
        <v>284</v>
      </c>
      <c r="E142" s="290"/>
      <c r="F142" s="446">
        <f>(F139-E103)/E103</f>
        <v>3.8308978305763172E-2</v>
      </c>
      <c r="G142" s="264"/>
      <c r="H142" s="264"/>
      <c r="I142" s="264"/>
      <c r="J142" s="264"/>
      <c r="K142" s="264"/>
      <c r="L142" s="264"/>
    </row>
    <row r="143" spans="1:12" x14ac:dyDescent="0.2">
      <c r="A143" s="264"/>
      <c r="B143" s="264"/>
      <c r="C143" s="264"/>
      <c r="D143" s="205" t="s">
        <v>292</v>
      </c>
      <c r="E143" s="14"/>
      <c r="F143" s="446">
        <f>F142-F22</f>
        <v>1.3308978305763171E-2</v>
      </c>
      <c r="G143" s="264"/>
      <c r="H143" s="264"/>
      <c r="I143" s="264"/>
      <c r="J143" s="264"/>
      <c r="K143" s="264"/>
      <c r="L143" s="264"/>
    </row>
    <row r="144" spans="1:12" x14ac:dyDescent="0.2">
      <c r="A144" s="264"/>
      <c r="B144" s="264"/>
      <c r="C144" s="264"/>
      <c r="D144" s="284"/>
      <c r="E144" s="285"/>
      <c r="F144" s="286"/>
      <c r="G144" s="264"/>
      <c r="H144" s="264"/>
      <c r="I144" s="264"/>
      <c r="J144" s="264"/>
      <c r="K144" s="264"/>
      <c r="L144" s="264"/>
    </row>
    <row r="145" spans="1:12" x14ac:dyDescent="0.2">
      <c r="A145" s="264"/>
      <c r="B145" s="264"/>
      <c r="C145" s="264"/>
      <c r="D145" s="266"/>
      <c r="E145" s="266"/>
      <c r="F145" s="266"/>
      <c r="G145" s="264"/>
      <c r="H145" s="264"/>
      <c r="I145" s="264"/>
      <c r="J145" s="264"/>
      <c r="K145" s="264"/>
      <c r="L145" s="264"/>
    </row>
    <row r="146" spans="1:12" x14ac:dyDescent="0.2">
      <c r="A146" s="264"/>
      <c r="B146" s="264"/>
      <c r="C146" s="264"/>
      <c r="D146" s="266"/>
      <c r="E146" s="266"/>
      <c r="F146" s="266"/>
      <c r="G146" s="264"/>
      <c r="H146" s="264"/>
      <c r="I146" s="264"/>
      <c r="J146" s="264"/>
      <c r="K146" s="264"/>
      <c r="L146" s="264"/>
    </row>
    <row r="147" spans="1:12" x14ac:dyDescent="0.2">
      <c r="A147" s="264"/>
      <c r="B147" s="264"/>
      <c r="C147" s="264"/>
      <c r="D147" s="266"/>
      <c r="E147" s="266"/>
      <c r="F147" s="266"/>
      <c r="G147" s="264"/>
      <c r="H147" s="264"/>
      <c r="I147" s="264"/>
      <c r="J147" s="264"/>
      <c r="K147" s="264"/>
      <c r="L147" s="264"/>
    </row>
    <row r="148" spans="1:12" x14ac:dyDescent="0.2">
      <c r="A148" s="264"/>
      <c r="B148" s="264"/>
      <c r="C148" s="264"/>
      <c r="D148" s="266"/>
      <c r="E148" s="266"/>
      <c r="F148" s="266"/>
      <c r="G148" s="264"/>
      <c r="H148" s="264"/>
      <c r="I148" s="264"/>
      <c r="J148" s="264"/>
      <c r="K148" s="264"/>
      <c r="L148" s="264"/>
    </row>
    <row r="149" spans="1:12" x14ac:dyDescent="0.2">
      <c r="A149" s="264"/>
      <c r="B149" s="264"/>
      <c r="C149" s="264"/>
      <c r="D149" s="266"/>
      <c r="E149" s="266"/>
      <c r="F149" s="266"/>
      <c r="G149" s="264"/>
      <c r="H149" s="264"/>
      <c r="I149" s="264"/>
      <c r="J149" s="264"/>
      <c r="K149" s="264"/>
      <c r="L149" s="264"/>
    </row>
    <row r="150" spans="1:12" x14ac:dyDescent="0.2">
      <c r="A150" s="264"/>
      <c r="B150" s="264"/>
      <c r="C150" s="264"/>
      <c r="D150" s="266"/>
      <c r="E150" s="266"/>
      <c r="F150" s="266"/>
      <c r="G150" s="264"/>
      <c r="H150" s="264"/>
      <c r="I150" s="264"/>
      <c r="J150" s="264"/>
      <c r="K150" s="264"/>
      <c r="L150" s="264"/>
    </row>
    <row r="151" spans="1:12" x14ac:dyDescent="0.2">
      <c r="A151" s="264"/>
      <c r="B151" s="264"/>
      <c r="C151" s="264"/>
      <c r="D151" s="266"/>
      <c r="E151" s="266"/>
      <c r="F151" s="266"/>
      <c r="G151" s="264"/>
      <c r="H151" s="264"/>
      <c r="I151" s="264"/>
      <c r="J151" s="264"/>
      <c r="K151" s="264"/>
      <c r="L151" s="264"/>
    </row>
    <row r="152" spans="1:12" x14ac:dyDescent="0.2">
      <c r="A152" s="264"/>
      <c r="B152" s="264"/>
      <c r="C152" s="264"/>
      <c r="D152" s="266"/>
      <c r="E152" s="266"/>
      <c r="F152" s="266"/>
      <c r="G152" s="264"/>
      <c r="H152" s="264"/>
      <c r="I152" s="264"/>
      <c r="J152" s="264"/>
      <c r="K152" s="264"/>
      <c r="L152" s="264"/>
    </row>
    <row r="153" spans="1:12" x14ac:dyDescent="0.2">
      <c r="A153" s="264"/>
      <c r="B153" s="264"/>
      <c r="C153" s="264"/>
      <c r="D153" s="266"/>
      <c r="E153" s="266"/>
      <c r="F153" s="266"/>
      <c r="G153" s="264"/>
      <c r="H153" s="264"/>
      <c r="I153" s="264"/>
      <c r="J153" s="264"/>
      <c r="K153" s="264"/>
      <c r="L153" s="264"/>
    </row>
    <row r="154" spans="1:12" x14ac:dyDescent="0.2">
      <c r="A154" s="264"/>
      <c r="B154" s="264"/>
      <c r="C154" s="264"/>
      <c r="D154" s="266"/>
      <c r="E154" s="266"/>
      <c r="F154" s="266"/>
      <c r="G154" s="264"/>
      <c r="H154" s="264"/>
      <c r="I154" s="264"/>
      <c r="J154" s="264"/>
      <c r="K154" s="264"/>
      <c r="L154" s="264"/>
    </row>
    <row r="155" spans="1:12" x14ac:dyDescent="0.2">
      <c r="A155" s="264"/>
      <c r="B155" s="264"/>
      <c r="C155" s="264"/>
      <c r="D155" s="266"/>
      <c r="E155" s="266"/>
      <c r="F155" s="266"/>
      <c r="G155" s="264"/>
      <c r="H155" s="264"/>
      <c r="I155" s="264"/>
      <c r="J155" s="264"/>
      <c r="K155" s="264"/>
      <c r="L155" s="264"/>
    </row>
    <row r="156" spans="1:12" x14ac:dyDescent="0.2">
      <c r="A156" s="264"/>
      <c r="B156" s="264"/>
      <c r="C156" s="264"/>
      <c r="D156" s="266"/>
      <c r="E156" s="266"/>
      <c r="F156" s="266"/>
      <c r="G156" s="264"/>
      <c r="H156" s="264"/>
      <c r="I156" s="264"/>
      <c r="J156" s="264"/>
      <c r="K156" s="264"/>
      <c r="L156" s="264"/>
    </row>
    <row r="157" spans="1:12" x14ac:dyDescent="0.2">
      <c r="A157" s="264"/>
      <c r="B157" s="264"/>
      <c r="C157" s="264"/>
      <c r="D157" s="266"/>
      <c r="E157" s="418"/>
      <c r="F157" s="266"/>
      <c r="G157" s="264"/>
      <c r="H157" s="264"/>
      <c r="I157" s="264"/>
      <c r="J157" s="264"/>
      <c r="K157" s="264"/>
      <c r="L157" s="264"/>
    </row>
    <row r="158" spans="1:12" x14ac:dyDescent="0.2">
      <c r="A158" s="264"/>
      <c r="B158" s="264"/>
      <c r="C158" s="264"/>
      <c r="D158" s="266"/>
      <c r="E158" s="266" t="s">
        <v>398</v>
      </c>
      <c r="F158" s="266"/>
      <c r="G158" s="264"/>
      <c r="H158" s="264"/>
      <c r="I158" s="264"/>
      <c r="J158" s="264"/>
      <c r="K158" s="264"/>
      <c r="L158" s="264"/>
    </row>
    <row r="159" spans="1:12" x14ac:dyDescent="0.2">
      <c r="A159" s="264"/>
      <c r="B159" s="264"/>
      <c r="C159" s="264"/>
      <c r="D159" s="266"/>
      <c r="E159" s="266" t="s">
        <v>398</v>
      </c>
      <c r="F159" s="266"/>
      <c r="G159" s="264"/>
      <c r="H159" s="264"/>
      <c r="I159" s="264"/>
      <c r="J159" s="264"/>
      <c r="K159" s="264"/>
      <c r="L159" s="264"/>
    </row>
    <row r="160" spans="1:12" x14ac:dyDescent="0.2">
      <c r="A160" s="264"/>
      <c r="B160" s="264"/>
      <c r="C160" s="264"/>
      <c r="D160" s="266"/>
      <c r="E160" s="266" t="s">
        <v>398</v>
      </c>
      <c r="F160" s="266"/>
      <c r="G160" s="264"/>
      <c r="H160" s="264"/>
      <c r="I160" s="264"/>
      <c r="J160" s="264"/>
      <c r="K160" s="264"/>
      <c r="L160" s="264"/>
    </row>
    <row r="161" spans="1:12" x14ac:dyDescent="0.2">
      <c r="A161" s="264"/>
      <c r="B161" s="264"/>
      <c r="C161" s="264"/>
      <c r="D161" s="266"/>
      <c r="E161" s="266"/>
      <c r="F161" s="266"/>
      <c r="G161" s="264"/>
      <c r="H161" s="264"/>
      <c r="I161" s="264"/>
      <c r="J161" s="264"/>
      <c r="K161" s="264"/>
      <c r="L161" s="264"/>
    </row>
    <row r="162" spans="1:12" x14ac:dyDescent="0.2">
      <c r="A162" s="264"/>
      <c r="B162" s="264"/>
      <c r="C162" s="264"/>
      <c r="D162" s="266"/>
      <c r="E162" s="266"/>
      <c r="F162" s="266"/>
      <c r="G162" s="264"/>
      <c r="H162" s="264"/>
      <c r="I162" s="264"/>
      <c r="J162" s="264"/>
      <c r="K162" s="264"/>
      <c r="L162" s="264"/>
    </row>
    <row r="163" spans="1:12" x14ac:dyDescent="0.2">
      <c r="A163" s="264"/>
      <c r="B163" s="264"/>
      <c r="C163" s="264"/>
      <c r="D163" s="266"/>
      <c r="E163" s="266"/>
      <c r="F163" s="266"/>
      <c r="G163" s="264"/>
      <c r="H163" s="264"/>
      <c r="I163" s="264"/>
      <c r="J163" s="264"/>
      <c r="K163" s="264"/>
      <c r="L163" s="264"/>
    </row>
    <row r="164" spans="1:12" x14ac:dyDescent="0.2">
      <c r="A164" s="264"/>
      <c r="B164" s="264"/>
      <c r="C164" s="264"/>
      <c r="D164" s="266"/>
      <c r="E164" s="266"/>
      <c r="F164" s="266"/>
      <c r="G164" s="264"/>
      <c r="H164" s="264"/>
      <c r="I164" s="264"/>
      <c r="J164" s="264"/>
      <c r="K164" s="264"/>
      <c r="L164" s="264"/>
    </row>
    <row r="165" spans="1:12" x14ac:dyDescent="0.2">
      <c r="A165" s="264"/>
      <c r="B165" s="264"/>
      <c r="C165" s="264"/>
      <c r="D165" s="266"/>
      <c r="E165" s="266"/>
      <c r="F165" s="266"/>
      <c r="G165" s="264"/>
      <c r="H165" s="264"/>
      <c r="I165" s="264"/>
      <c r="J165" s="264"/>
      <c r="K165" s="264"/>
      <c r="L165" s="264"/>
    </row>
    <row r="166" spans="1:12" x14ac:dyDescent="0.2">
      <c r="A166" s="264"/>
      <c r="B166" s="264"/>
      <c r="C166" s="264"/>
      <c r="D166" s="266"/>
      <c r="E166" s="266"/>
      <c r="F166" s="266"/>
      <c r="G166" s="264"/>
      <c r="H166" s="264"/>
      <c r="I166" s="264"/>
      <c r="J166" s="264"/>
      <c r="K166" s="264"/>
      <c r="L166" s="264"/>
    </row>
    <row r="167" spans="1:12" x14ac:dyDescent="0.2">
      <c r="A167" s="264"/>
      <c r="B167" s="264"/>
      <c r="C167" s="264"/>
      <c r="D167" s="266"/>
      <c r="E167" s="266"/>
      <c r="F167" s="266"/>
      <c r="G167" s="264"/>
      <c r="H167" s="264"/>
      <c r="I167" s="264"/>
      <c r="J167" s="264"/>
      <c r="K167" s="264"/>
      <c r="L167" s="264"/>
    </row>
    <row r="168" spans="1:12" x14ac:dyDescent="0.2">
      <c r="A168" s="264"/>
      <c r="B168" s="264"/>
      <c r="C168" s="264"/>
      <c r="D168" s="266"/>
      <c r="E168" s="266"/>
      <c r="F168" s="266"/>
      <c r="G168" s="264"/>
      <c r="H168" s="264"/>
      <c r="I168" s="264"/>
      <c r="J168" s="264"/>
      <c r="K168" s="264"/>
      <c r="L168" s="264"/>
    </row>
    <row r="169" spans="1:12" x14ac:dyDescent="0.2">
      <c r="A169" s="264"/>
      <c r="B169" s="264"/>
      <c r="C169" s="264"/>
      <c r="D169" s="266"/>
      <c r="E169" s="266"/>
      <c r="F169" s="266"/>
      <c r="G169" s="264"/>
      <c r="H169" s="264"/>
      <c r="I169" s="264"/>
      <c r="J169" s="264"/>
      <c r="K169" s="264"/>
      <c r="L169" s="264"/>
    </row>
    <row r="170" spans="1:12" x14ac:dyDescent="0.2">
      <c r="A170" s="264"/>
      <c r="B170" s="264"/>
      <c r="C170" s="264"/>
      <c r="D170" s="266"/>
      <c r="E170" s="266"/>
      <c r="F170" s="266"/>
      <c r="G170" s="264"/>
      <c r="H170" s="264"/>
      <c r="I170" s="264"/>
      <c r="J170" s="264"/>
      <c r="K170" s="264"/>
      <c r="L170" s="264"/>
    </row>
    <row r="171" spans="1:12" x14ac:dyDescent="0.2">
      <c r="A171" s="264"/>
      <c r="B171" s="264"/>
      <c r="C171" s="264"/>
      <c r="D171" s="266"/>
      <c r="E171" s="266"/>
      <c r="F171" s="266"/>
      <c r="G171" s="264"/>
      <c r="H171" s="264"/>
      <c r="I171" s="264"/>
      <c r="J171" s="264"/>
      <c r="K171" s="264"/>
      <c r="L171" s="264"/>
    </row>
    <row r="172" spans="1:12" x14ac:dyDescent="0.2">
      <c r="A172" s="264"/>
      <c r="B172" s="264"/>
      <c r="C172" s="264"/>
      <c r="D172" s="266"/>
      <c r="E172" s="266"/>
      <c r="F172" s="266"/>
      <c r="G172" s="264"/>
      <c r="H172" s="264"/>
      <c r="I172" s="264"/>
      <c r="J172" s="264"/>
      <c r="K172" s="264"/>
      <c r="L172" s="264"/>
    </row>
    <row r="173" spans="1:12" x14ac:dyDescent="0.2">
      <c r="A173" s="264"/>
      <c r="B173" s="264"/>
      <c r="C173" s="264"/>
      <c r="D173" s="266"/>
      <c r="E173" s="266"/>
      <c r="F173" s="266"/>
      <c r="G173" s="264"/>
      <c r="H173" s="264"/>
      <c r="I173" s="264"/>
      <c r="J173" s="264"/>
      <c r="K173" s="264"/>
      <c r="L173" s="264"/>
    </row>
    <row r="174" spans="1:12" x14ac:dyDescent="0.2">
      <c r="A174" s="264"/>
      <c r="B174" s="264"/>
      <c r="C174" s="264"/>
      <c r="D174" s="266"/>
      <c r="E174" s="266"/>
      <c r="F174" s="266"/>
      <c r="G174" s="264"/>
      <c r="H174" s="264"/>
      <c r="I174" s="264"/>
      <c r="J174" s="264"/>
      <c r="K174" s="264"/>
      <c r="L174" s="264"/>
    </row>
    <row r="175" spans="1:12" x14ac:dyDescent="0.2">
      <c r="A175" s="264"/>
      <c r="B175" s="264"/>
      <c r="C175" s="264"/>
      <c r="D175" s="266"/>
      <c r="E175" s="266"/>
      <c r="F175" s="266"/>
      <c r="G175" s="264"/>
      <c r="H175" s="264"/>
      <c r="I175" s="264"/>
      <c r="J175" s="264"/>
      <c r="K175" s="264"/>
      <c r="L175" s="264"/>
    </row>
    <row r="176" spans="1:12" x14ac:dyDescent="0.2">
      <c r="A176" s="264"/>
      <c r="B176" s="264"/>
      <c r="C176" s="264"/>
      <c r="D176" s="266"/>
      <c r="E176" s="266"/>
      <c r="F176" s="266"/>
      <c r="G176" s="264"/>
      <c r="H176" s="264"/>
      <c r="I176" s="264"/>
      <c r="J176" s="264"/>
      <c r="K176" s="264"/>
      <c r="L176" s="264"/>
    </row>
    <row r="177" spans="1:12" x14ac:dyDescent="0.2">
      <c r="A177" s="264"/>
      <c r="B177" s="264"/>
      <c r="C177" s="264"/>
      <c r="D177" s="266"/>
      <c r="E177" s="266"/>
      <c r="F177" s="266"/>
      <c r="G177" s="264"/>
      <c r="H177" s="264"/>
      <c r="I177" s="264"/>
      <c r="J177" s="264"/>
      <c r="K177" s="264"/>
      <c r="L177" s="264"/>
    </row>
    <row r="178" spans="1:12" x14ac:dyDescent="0.2">
      <c r="A178" s="264"/>
      <c r="B178" s="264"/>
      <c r="C178" s="264"/>
      <c r="D178" s="266"/>
      <c r="E178" s="266"/>
      <c r="F178" s="266"/>
      <c r="G178" s="264"/>
      <c r="H178" s="264"/>
      <c r="I178" s="264"/>
      <c r="J178" s="264"/>
      <c r="K178" s="264"/>
      <c r="L178" s="264"/>
    </row>
    <row r="179" spans="1:12" x14ac:dyDescent="0.2">
      <c r="A179" s="264"/>
      <c r="B179" s="264"/>
      <c r="C179" s="264"/>
      <c r="D179" s="264"/>
      <c r="E179" s="264"/>
      <c r="F179" s="264"/>
      <c r="G179" s="264"/>
      <c r="H179" s="264"/>
      <c r="I179" s="264"/>
      <c r="J179" s="264"/>
      <c r="K179" s="264"/>
      <c r="L179" s="264"/>
    </row>
    <row r="180" spans="1:12" x14ac:dyDescent="0.2">
      <c r="A180" s="264"/>
      <c r="B180" s="264"/>
      <c r="C180" s="264"/>
      <c r="D180" s="264"/>
      <c r="E180" s="264"/>
      <c r="F180" s="264"/>
      <c r="G180" s="264"/>
      <c r="H180" s="264"/>
      <c r="I180" s="264"/>
      <c r="J180" s="264"/>
      <c r="K180" s="264"/>
      <c r="L180" s="264"/>
    </row>
    <row r="181" spans="1:12" x14ac:dyDescent="0.2">
      <c r="A181" s="264"/>
      <c r="B181" s="264"/>
      <c r="C181" s="264"/>
      <c r="D181" s="264"/>
      <c r="E181" s="264"/>
      <c r="F181" s="264"/>
      <c r="G181" s="264"/>
      <c r="H181" s="264"/>
      <c r="I181" s="264"/>
      <c r="J181" s="264"/>
      <c r="K181" s="264"/>
      <c r="L181" s="264"/>
    </row>
    <row r="182" spans="1:12" x14ac:dyDescent="0.2">
      <c r="A182" s="264"/>
      <c r="B182" s="264"/>
      <c r="C182" s="264"/>
      <c r="D182" s="264"/>
      <c r="E182" s="264"/>
      <c r="F182" s="264"/>
      <c r="G182" s="264"/>
      <c r="H182" s="264"/>
      <c r="I182" s="264"/>
      <c r="J182" s="264"/>
      <c r="K182" s="264"/>
      <c r="L182" s="264"/>
    </row>
    <row r="183" spans="1:12" x14ac:dyDescent="0.2">
      <c r="A183" s="264"/>
      <c r="B183" s="264"/>
      <c r="C183" s="264"/>
      <c r="D183" s="264"/>
      <c r="E183" s="264"/>
      <c r="F183" s="264"/>
      <c r="G183" s="264"/>
      <c r="H183" s="264"/>
      <c r="I183" s="264"/>
      <c r="J183" s="264"/>
      <c r="K183" s="264"/>
      <c r="L183" s="264"/>
    </row>
    <row r="184" spans="1:12" x14ac:dyDescent="0.2">
      <c r="A184" s="264"/>
      <c r="B184" s="264"/>
      <c r="C184" s="264"/>
      <c r="D184" s="264"/>
      <c r="E184" s="264"/>
      <c r="F184" s="264"/>
      <c r="G184" s="264"/>
      <c r="H184" s="264"/>
      <c r="I184" s="264"/>
      <c r="J184" s="264"/>
      <c r="K184" s="264"/>
      <c r="L184" s="264"/>
    </row>
    <row r="185" spans="1:12" x14ac:dyDescent="0.2">
      <c r="A185" s="264"/>
      <c r="B185" s="264"/>
      <c r="C185" s="264"/>
      <c r="D185" s="264"/>
      <c r="E185" s="264"/>
      <c r="F185" s="264"/>
      <c r="G185" s="264"/>
      <c r="H185" s="264"/>
      <c r="I185" s="264"/>
      <c r="J185" s="264"/>
      <c r="K185" s="264"/>
      <c r="L185" s="264"/>
    </row>
    <row r="186" spans="1:12" x14ac:dyDescent="0.2">
      <c r="A186" s="264"/>
      <c r="B186" s="264"/>
      <c r="C186" s="264"/>
      <c r="D186" s="264"/>
      <c r="E186" s="264"/>
      <c r="F186" s="264"/>
      <c r="G186" s="264"/>
      <c r="H186" s="264"/>
      <c r="I186" s="264"/>
      <c r="J186" s="264"/>
      <c r="K186" s="264"/>
      <c r="L186" s="264"/>
    </row>
    <row r="187" spans="1:12" x14ac:dyDescent="0.2">
      <c r="A187" s="264"/>
      <c r="B187" s="264"/>
      <c r="C187" s="264"/>
      <c r="D187" s="264"/>
      <c r="E187" s="264"/>
      <c r="F187" s="264"/>
      <c r="G187" s="264"/>
      <c r="H187" s="264"/>
      <c r="I187" s="264"/>
      <c r="J187" s="264"/>
      <c r="K187" s="264"/>
      <c r="L187" s="264"/>
    </row>
    <row r="188" spans="1:12" x14ac:dyDescent="0.2">
      <c r="A188" s="264"/>
      <c r="B188" s="264"/>
      <c r="C188" s="264"/>
      <c r="D188" s="264"/>
      <c r="E188" s="264"/>
      <c r="F188" s="264"/>
      <c r="G188" s="264"/>
      <c r="H188" s="264"/>
      <c r="I188" s="264"/>
      <c r="J188" s="264"/>
      <c r="K188" s="264"/>
      <c r="L188" s="264"/>
    </row>
    <row r="189" spans="1:12" x14ac:dyDescent="0.2">
      <c r="A189" s="264"/>
      <c r="B189" s="264"/>
      <c r="C189" s="264"/>
      <c r="D189" s="264"/>
      <c r="E189" s="264"/>
      <c r="F189" s="264"/>
      <c r="G189" s="264"/>
      <c r="H189" s="264"/>
      <c r="I189" s="264"/>
      <c r="J189" s="264"/>
      <c r="K189" s="264"/>
      <c r="L189" s="264"/>
    </row>
    <row r="190" spans="1:12" x14ac:dyDescent="0.2">
      <c r="A190" s="264"/>
      <c r="B190" s="264"/>
      <c r="C190" s="264"/>
      <c r="D190" s="264"/>
      <c r="E190" s="264"/>
      <c r="F190" s="264"/>
      <c r="G190" s="264"/>
      <c r="H190" s="264"/>
      <c r="I190" s="264"/>
      <c r="J190" s="264"/>
      <c r="K190" s="264"/>
      <c r="L190" s="264"/>
    </row>
    <row r="191" spans="1:12" x14ac:dyDescent="0.2">
      <c r="A191" s="264"/>
      <c r="B191" s="264"/>
      <c r="C191" s="264"/>
      <c r="D191" s="264"/>
      <c r="E191" s="264"/>
      <c r="F191" s="264"/>
      <c r="G191" s="264"/>
      <c r="H191" s="264"/>
      <c r="I191" s="264"/>
      <c r="J191" s="264"/>
      <c r="K191" s="264"/>
      <c r="L191" s="264"/>
    </row>
    <row r="192" spans="1:12" x14ac:dyDescent="0.2">
      <c r="A192" s="264"/>
      <c r="B192" s="264"/>
      <c r="C192" s="264"/>
      <c r="D192" s="264"/>
      <c r="E192" s="264"/>
      <c r="F192" s="264"/>
      <c r="G192" s="264"/>
      <c r="H192" s="264"/>
      <c r="I192" s="264"/>
      <c r="J192" s="264"/>
      <c r="K192" s="264"/>
      <c r="L192" s="264"/>
    </row>
    <row r="193" spans="1:12" x14ac:dyDescent="0.2">
      <c r="A193" s="264"/>
      <c r="B193" s="264"/>
      <c r="C193" s="264"/>
      <c r="D193" s="264"/>
      <c r="E193" s="264"/>
      <c r="F193" s="264"/>
      <c r="G193" s="264"/>
      <c r="H193" s="264"/>
      <c r="I193" s="264"/>
      <c r="J193" s="264"/>
      <c r="K193" s="264"/>
      <c r="L193" s="264"/>
    </row>
    <row r="194" spans="1:12" x14ac:dyDescent="0.2">
      <c r="A194" s="264"/>
      <c r="B194" s="264"/>
      <c r="C194" s="264"/>
      <c r="D194" s="264"/>
      <c r="E194" s="264"/>
      <c r="F194" s="264"/>
      <c r="G194" s="264"/>
      <c r="H194" s="264"/>
      <c r="I194" s="264"/>
      <c r="J194" s="264"/>
      <c r="K194" s="264"/>
      <c r="L194" s="264"/>
    </row>
    <row r="195" spans="1:12" ht="12.75" customHeight="1" x14ac:dyDescent="0.2">
      <c r="A195" s="264"/>
      <c r="B195" s="264"/>
      <c r="C195" s="264"/>
      <c r="D195" s="264"/>
      <c r="E195" s="264"/>
      <c r="F195" s="264"/>
      <c r="G195" s="264"/>
      <c r="H195" s="264"/>
      <c r="I195" s="264"/>
      <c r="J195" s="264"/>
      <c r="K195" s="264"/>
      <c r="L195" s="264"/>
    </row>
    <row r="196" spans="1:12" x14ac:dyDescent="0.2">
      <c r="A196" s="264"/>
      <c r="B196" s="264"/>
      <c r="C196" s="264"/>
      <c r="D196" s="264"/>
      <c r="E196" s="264"/>
      <c r="F196" s="264"/>
      <c r="G196" s="264"/>
      <c r="H196" s="264"/>
      <c r="I196" s="264"/>
      <c r="J196" s="264"/>
      <c r="K196" s="264"/>
      <c r="L196" s="264"/>
    </row>
    <row r="197" spans="1:12" x14ac:dyDescent="0.2">
      <c r="A197" s="264"/>
      <c r="B197" s="264"/>
      <c r="C197" s="264"/>
      <c r="D197" s="264"/>
      <c r="E197" s="264"/>
      <c r="F197" s="264"/>
      <c r="G197" s="264"/>
      <c r="H197" s="264"/>
      <c r="I197" s="264"/>
      <c r="J197" s="264"/>
      <c r="K197" s="264"/>
      <c r="L197" s="264"/>
    </row>
    <row r="198" spans="1:12" x14ac:dyDescent="0.2">
      <c r="A198" s="264"/>
      <c r="B198" s="264"/>
      <c r="C198" s="264"/>
      <c r="D198" s="264"/>
      <c r="E198" s="264"/>
      <c r="F198" s="264"/>
      <c r="G198" s="264"/>
      <c r="H198" s="264"/>
      <c r="I198" s="264"/>
      <c r="J198" s="264"/>
      <c r="K198" s="264"/>
      <c r="L198" s="264"/>
    </row>
    <row r="199" spans="1:12" x14ac:dyDescent="0.2">
      <c r="A199" s="264"/>
      <c r="B199" s="264"/>
      <c r="C199" s="264"/>
      <c r="D199" s="264"/>
      <c r="E199" s="264"/>
      <c r="F199" s="264"/>
      <c r="G199" s="264"/>
      <c r="H199" s="264"/>
      <c r="I199" s="264"/>
      <c r="J199" s="264"/>
      <c r="K199" s="264"/>
      <c r="L199" s="264"/>
    </row>
    <row r="200" spans="1:12" x14ac:dyDescent="0.2">
      <c r="A200" s="264"/>
      <c r="B200" s="264"/>
      <c r="C200" s="264"/>
      <c r="D200" s="264"/>
      <c r="E200" s="264"/>
      <c r="F200" s="264"/>
      <c r="G200" s="264"/>
      <c r="H200" s="264"/>
      <c r="I200" s="264"/>
      <c r="J200" s="264"/>
      <c r="K200" s="264"/>
      <c r="L200" s="264"/>
    </row>
    <row r="201" spans="1:12" x14ac:dyDescent="0.2">
      <c r="A201" s="264"/>
      <c r="B201" s="264"/>
      <c r="C201" s="264"/>
      <c r="D201" s="264"/>
      <c r="E201" s="264"/>
      <c r="F201" s="264"/>
      <c r="G201" s="264"/>
      <c r="H201" s="264"/>
      <c r="I201" s="264"/>
      <c r="J201" s="264"/>
      <c r="K201" s="264"/>
      <c r="L201" s="264"/>
    </row>
    <row r="202" spans="1:12" x14ac:dyDescent="0.2">
      <c r="A202" s="264"/>
      <c r="B202" s="264"/>
      <c r="C202" s="264"/>
      <c r="D202" s="264"/>
      <c r="E202" s="264"/>
      <c r="F202" s="264"/>
      <c r="G202" s="264"/>
      <c r="H202" s="264"/>
      <c r="I202" s="264"/>
      <c r="J202" s="264"/>
      <c r="K202" s="264"/>
      <c r="L202" s="264"/>
    </row>
    <row r="203" spans="1:12" x14ac:dyDescent="0.2">
      <c r="A203" s="264"/>
      <c r="B203" s="264"/>
      <c r="C203" s="264"/>
      <c r="D203" s="264"/>
      <c r="E203" s="264"/>
      <c r="F203" s="264"/>
      <c r="G203" s="264"/>
      <c r="H203" s="264"/>
      <c r="I203" s="264"/>
      <c r="J203" s="264"/>
      <c r="K203" s="264"/>
      <c r="L203" s="264"/>
    </row>
    <row r="204" spans="1:12" x14ac:dyDescent="0.2">
      <c r="A204" s="264"/>
      <c r="B204" s="264"/>
      <c r="C204" s="264"/>
      <c r="D204" s="264"/>
      <c r="E204" s="264"/>
      <c r="F204" s="264"/>
      <c r="G204" s="264"/>
      <c r="H204" s="264"/>
      <c r="I204" s="264"/>
      <c r="J204" s="264"/>
      <c r="K204" s="264"/>
      <c r="L204" s="264"/>
    </row>
    <row r="205" spans="1:12" x14ac:dyDescent="0.2">
      <c r="A205" s="264"/>
      <c r="B205" s="264"/>
      <c r="C205" s="264"/>
      <c r="D205" s="264"/>
      <c r="E205" s="264"/>
      <c r="F205" s="264"/>
      <c r="G205" s="264"/>
      <c r="H205" s="264"/>
      <c r="I205" s="264"/>
      <c r="J205" s="264"/>
      <c r="K205" s="264"/>
      <c r="L205" s="264"/>
    </row>
    <row r="206" spans="1:12" x14ac:dyDescent="0.2">
      <c r="A206" s="264"/>
      <c r="B206" s="264"/>
      <c r="C206" s="264"/>
      <c r="D206" s="264"/>
      <c r="E206" s="264"/>
      <c r="F206" s="264"/>
      <c r="G206" s="264"/>
      <c r="H206" s="264"/>
      <c r="I206" s="264"/>
      <c r="J206" s="264"/>
      <c r="K206" s="264"/>
      <c r="L206" s="264"/>
    </row>
    <row r="207" spans="1:12" x14ac:dyDescent="0.2">
      <c r="A207" s="264"/>
      <c r="B207" s="264"/>
      <c r="C207" s="264"/>
      <c r="D207" s="264"/>
      <c r="E207" s="264"/>
      <c r="F207" s="264"/>
      <c r="G207" s="264"/>
      <c r="H207" s="264"/>
      <c r="I207" s="264"/>
      <c r="J207" s="264"/>
      <c r="K207" s="264"/>
      <c r="L207" s="264"/>
    </row>
    <row r="208" spans="1:12" x14ac:dyDescent="0.2">
      <c r="A208" s="264"/>
      <c r="B208" s="264"/>
      <c r="C208" s="264"/>
      <c r="D208" s="264"/>
      <c r="E208" s="264"/>
      <c r="F208" s="264"/>
      <c r="G208" s="264"/>
      <c r="H208" s="264"/>
      <c r="I208" s="264"/>
      <c r="J208" s="264"/>
      <c r="K208" s="264"/>
      <c r="L208" s="264"/>
    </row>
    <row r="209" spans="1:15" x14ac:dyDescent="0.2">
      <c r="A209" s="264"/>
      <c r="B209" s="264"/>
      <c r="C209" s="264"/>
      <c r="D209" s="264"/>
      <c r="E209" s="264"/>
      <c r="F209" s="264"/>
      <c r="G209" s="264"/>
      <c r="H209" s="264"/>
      <c r="I209" s="264"/>
      <c r="J209" s="264"/>
      <c r="K209" s="264"/>
      <c r="L209" s="264"/>
    </row>
    <row r="210" spans="1:15" x14ac:dyDescent="0.2">
      <c r="A210" s="264"/>
      <c r="B210" s="264"/>
      <c r="C210" s="264"/>
      <c r="D210" s="264"/>
      <c r="E210" s="264"/>
      <c r="F210" s="264"/>
      <c r="G210" s="264"/>
      <c r="H210" s="264"/>
      <c r="I210" s="264"/>
      <c r="J210" s="264"/>
      <c r="K210" s="264"/>
      <c r="L210" s="264"/>
    </row>
    <row r="211" spans="1:15" x14ac:dyDescent="0.2">
      <c r="A211" s="264"/>
      <c r="B211" s="264"/>
      <c r="C211" s="264"/>
      <c r="D211" s="264"/>
      <c r="E211" s="264"/>
      <c r="F211" s="264"/>
      <c r="G211" s="264"/>
      <c r="H211" s="264"/>
      <c r="I211" s="264"/>
      <c r="J211" s="264"/>
      <c r="K211" s="264"/>
      <c r="L211" s="264"/>
    </row>
    <row r="212" spans="1:15" s="200" customFormat="1" x14ac:dyDescent="0.2">
      <c r="A212" s="264"/>
      <c r="B212" s="264"/>
      <c r="C212" s="264"/>
      <c r="D212" s="264"/>
      <c r="E212" s="264"/>
      <c r="F212" s="264"/>
      <c r="G212" s="264"/>
      <c r="H212" s="264"/>
      <c r="I212" s="264"/>
      <c r="J212" s="264"/>
      <c r="K212" s="264"/>
      <c r="L212" s="264"/>
      <c r="M212" s="198"/>
      <c r="N212" s="198"/>
      <c r="O212" s="198"/>
    </row>
    <row r="213" spans="1:15" s="200" customFormat="1" x14ac:dyDescent="0.2">
      <c r="A213" s="264"/>
      <c r="B213" s="264"/>
      <c r="C213" s="264"/>
      <c r="D213" s="264"/>
      <c r="E213" s="264"/>
      <c r="F213" s="264"/>
      <c r="G213" s="264"/>
      <c r="H213" s="264"/>
      <c r="I213" s="264"/>
      <c r="J213" s="264"/>
      <c r="K213" s="264"/>
      <c r="L213" s="264"/>
      <c r="M213" s="198"/>
      <c r="N213" s="198"/>
      <c r="O213" s="198"/>
    </row>
    <row r="214" spans="1:15" s="200" customFormat="1" x14ac:dyDescent="0.2">
      <c r="A214" s="264"/>
      <c r="B214" s="264"/>
      <c r="C214" s="264"/>
      <c r="D214" s="264"/>
      <c r="E214" s="264"/>
      <c r="F214" s="264"/>
      <c r="G214" s="264"/>
      <c r="H214" s="264"/>
      <c r="I214" s="264"/>
      <c r="J214" s="264"/>
      <c r="K214" s="264"/>
      <c r="L214" s="264"/>
      <c r="M214" s="198"/>
      <c r="N214" s="198"/>
      <c r="O214" s="198"/>
    </row>
    <row r="215" spans="1:15" x14ac:dyDescent="0.2">
      <c r="A215" s="264"/>
      <c r="B215" s="264"/>
      <c r="C215" s="264"/>
      <c r="D215" s="264"/>
      <c r="E215" s="264"/>
      <c r="F215" s="264"/>
      <c r="G215" s="264"/>
      <c r="H215" s="264"/>
      <c r="I215" s="264"/>
      <c r="J215" s="264"/>
      <c r="K215" s="264"/>
      <c r="L215" s="264"/>
    </row>
    <row r="216" spans="1:15" x14ac:dyDescent="0.2">
      <c r="A216" s="264"/>
      <c r="B216" s="264"/>
      <c r="C216" s="264"/>
      <c r="D216" s="264"/>
      <c r="E216" s="264"/>
      <c r="F216" s="264"/>
      <c r="G216" s="264"/>
      <c r="H216" s="264"/>
      <c r="I216" s="264"/>
      <c r="J216" s="264"/>
      <c r="K216" s="264"/>
      <c r="L216" s="264"/>
    </row>
    <row r="217" spans="1:15" x14ac:dyDescent="0.2">
      <c r="A217" s="264"/>
      <c r="B217" s="264"/>
      <c r="C217" s="264"/>
      <c r="D217" s="264"/>
      <c r="E217" s="264"/>
      <c r="F217" s="264"/>
      <c r="G217" s="264"/>
      <c r="H217" s="264"/>
      <c r="I217" s="264"/>
      <c r="J217" s="264"/>
      <c r="K217" s="264"/>
      <c r="L217" s="264"/>
    </row>
    <row r="218" spans="1:15" x14ac:dyDescent="0.2">
      <c r="A218" s="264"/>
      <c r="B218" s="264"/>
      <c r="C218" s="264"/>
      <c r="D218" s="264"/>
      <c r="E218" s="264"/>
      <c r="F218" s="264"/>
      <c r="G218" s="264"/>
      <c r="H218" s="264"/>
      <c r="I218" s="264"/>
      <c r="J218" s="264"/>
      <c r="K218" s="264"/>
      <c r="L218" s="264"/>
    </row>
    <row r="219" spans="1:15" x14ac:dyDescent="0.2">
      <c r="A219" s="264"/>
      <c r="B219" s="264"/>
      <c r="C219" s="264"/>
      <c r="D219" s="264"/>
      <c r="E219" s="264"/>
      <c r="F219" s="264"/>
      <c r="G219" s="264"/>
      <c r="H219" s="264"/>
      <c r="I219" s="264"/>
      <c r="J219" s="264"/>
      <c r="K219" s="264"/>
      <c r="L219" s="264"/>
    </row>
    <row r="220" spans="1:15" x14ac:dyDescent="0.2">
      <c r="A220" s="264"/>
      <c r="B220" s="264"/>
      <c r="C220" s="264"/>
      <c r="D220" s="264"/>
      <c r="E220" s="264"/>
      <c r="F220" s="264"/>
      <c r="G220" s="264"/>
      <c r="H220" s="264"/>
      <c r="I220" s="264"/>
      <c r="J220" s="264"/>
      <c r="K220" s="264"/>
      <c r="L220" s="264"/>
    </row>
    <row r="221" spans="1:15" x14ac:dyDescent="0.2">
      <c r="A221" s="264"/>
      <c r="B221" s="264"/>
      <c r="C221" s="264"/>
      <c r="D221" s="264"/>
      <c r="E221" s="264"/>
      <c r="F221" s="264"/>
      <c r="G221" s="264"/>
      <c r="H221" s="264"/>
      <c r="I221" s="264"/>
      <c r="J221" s="264"/>
      <c r="K221" s="264"/>
      <c r="L221" s="264"/>
    </row>
    <row r="222" spans="1:15" x14ac:dyDescent="0.2">
      <c r="A222" s="264"/>
      <c r="B222" s="264"/>
      <c r="C222" s="264"/>
      <c r="D222" s="264"/>
      <c r="E222" s="264"/>
      <c r="F222" s="264"/>
      <c r="G222" s="264"/>
      <c r="H222" s="264"/>
      <c r="I222" s="264"/>
      <c r="J222" s="264"/>
      <c r="K222" s="264"/>
      <c r="L222" s="264"/>
    </row>
    <row r="223" spans="1:15" ht="12.75" customHeight="1" x14ac:dyDescent="0.2">
      <c r="A223" s="264"/>
      <c r="B223" s="264"/>
      <c r="C223" s="264"/>
      <c r="D223" s="264"/>
      <c r="E223" s="264"/>
      <c r="F223" s="264"/>
      <c r="G223" s="264"/>
      <c r="H223" s="264"/>
      <c r="I223" s="264"/>
      <c r="J223" s="264"/>
      <c r="K223" s="264"/>
      <c r="L223" s="264"/>
    </row>
    <row r="224" spans="1:15" x14ac:dyDescent="0.2">
      <c r="A224" s="264"/>
      <c r="B224" s="264"/>
      <c r="C224" s="264"/>
      <c r="D224" s="264"/>
      <c r="E224" s="264"/>
      <c r="F224" s="264"/>
      <c r="G224" s="264"/>
      <c r="H224" s="264"/>
      <c r="I224" s="264"/>
      <c r="J224" s="264"/>
      <c r="K224" s="264"/>
      <c r="L224" s="264"/>
    </row>
    <row r="225" spans="1:12" x14ac:dyDescent="0.2">
      <c r="A225" s="264"/>
      <c r="B225" s="264"/>
      <c r="C225" s="264"/>
      <c r="D225" s="264"/>
      <c r="E225" s="264"/>
      <c r="F225" s="264"/>
      <c r="G225" s="264"/>
      <c r="H225" s="264"/>
      <c r="I225" s="264"/>
      <c r="J225" s="264"/>
      <c r="K225" s="264"/>
      <c r="L225" s="264"/>
    </row>
    <row r="226" spans="1:12" x14ac:dyDescent="0.2">
      <c r="A226" s="264"/>
      <c r="B226" s="264"/>
      <c r="C226" s="264"/>
      <c r="D226" s="264"/>
      <c r="E226" s="264"/>
      <c r="F226" s="264"/>
      <c r="G226" s="264"/>
      <c r="H226" s="264"/>
      <c r="I226" s="264"/>
      <c r="J226" s="264"/>
      <c r="K226" s="264"/>
      <c r="L226" s="264"/>
    </row>
    <row r="227" spans="1:12" x14ac:dyDescent="0.2">
      <c r="A227" s="264"/>
      <c r="B227" s="264"/>
      <c r="C227" s="264"/>
      <c r="D227" s="264"/>
      <c r="E227" s="264"/>
      <c r="F227" s="264"/>
      <c r="G227" s="264"/>
      <c r="H227" s="264"/>
      <c r="I227" s="264"/>
      <c r="J227" s="264"/>
      <c r="K227" s="264"/>
      <c r="L227" s="264"/>
    </row>
    <row r="228" spans="1:12" x14ac:dyDescent="0.2">
      <c r="A228" s="264"/>
      <c r="B228" s="264"/>
      <c r="C228" s="264"/>
      <c r="D228" s="264"/>
      <c r="E228" s="264"/>
      <c r="F228" s="264"/>
      <c r="G228" s="264"/>
      <c r="H228" s="264"/>
      <c r="I228" s="264"/>
      <c r="J228" s="264"/>
      <c r="K228" s="264"/>
      <c r="L228" s="264"/>
    </row>
    <row r="229" spans="1:12" x14ac:dyDescent="0.2">
      <c r="A229" s="264"/>
      <c r="B229" s="264"/>
      <c r="C229" s="264"/>
      <c r="D229" s="264"/>
      <c r="E229" s="264"/>
      <c r="F229" s="264"/>
      <c r="G229" s="264"/>
      <c r="H229" s="264"/>
      <c r="I229" s="264"/>
      <c r="J229" s="264"/>
      <c r="K229" s="264"/>
      <c r="L229" s="264"/>
    </row>
    <row r="230" spans="1:12" x14ac:dyDescent="0.2">
      <c r="A230" s="264"/>
      <c r="B230" s="264"/>
      <c r="C230" s="264"/>
      <c r="D230" s="264"/>
      <c r="E230" s="264"/>
      <c r="F230" s="264"/>
      <c r="G230" s="264"/>
      <c r="H230" s="264"/>
      <c r="I230" s="264"/>
      <c r="J230" s="264"/>
      <c r="K230" s="264"/>
      <c r="L230" s="264"/>
    </row>
    <row r="231" spans="1:12" x14ac:dyDescent="0.2">
      <c r="A231" s="264"/>
      <c r="B231" s="264"/>
      <c r="C231" s="264"/>
      <c r="D231" s="264"/>
      <c r="E231" s="264"/>
      <c r="F231" s="264"/>
      <c r="G231" s="264"/>
      <c r="H231" s="264"/>
      <c r="I231" s="264"/>
      <c r="J231" s="264"/>
      <c r="K231" s="264"/>
      <c r="L231" s="264"/>
    </row>
    <row r="232" spans="1:12" x14ac:dyDescent="0.2">
      <c r="A232" s="264"/>
      <c r="B232" s="264"/>
      <c r="C232" s="264"/>
      <c r="D232" s="264"/>
      <c r="E232" s="264"/>
      <c r="F232" s="264"/>
      <c r="G232" s="264"/>
      <c r="H232" s="264"/>
      <c r="I232" s="264"/>
      <c r="J232" s="264"/>
      <c r="K232" s="264"/>
      <c r="L232" s="264"/>
    </row>
    <row r="233" spans="1:12" x14ac:dyDescent="0.2">
      <c r="A233" s="264"/>
      <c r="B233" s="264"/>
      <c r="C233" s="264"/>
      <c r="D233" s="264"/>
      <c r="E233" s="264"/>
      <c r="F233" s="264"/>
      <c r="G233" s="264"/>
      <c r="H233" s="264"/>
      <c r="I233" s="264"/>
      <c r="J233" s="264"/>
      <c r="K233" s="264"/>
      <c r="L233" s="264"/>
    </row>
    <row r="234" spans="1:12" x14ac:dyDescent="0.2">
      <c r="A234" s="264"/>
      <c r="B234" s="264"/>
      <c r="C234" s="264"/>
      <c r="D234" s="264"/>
      <c r="E234" s="264"/>
      <c r="F234" s="264"/>
      <c r="G234" s="264"/>
      <c r="H234" s="264"/>
      <c r="I234" s="264"/>
      <c r="J234" s="264"/>
      <c r="K234" s="264"/>
      <c r="L234" s="264"/>
    </row>
    <row r="235" spans="1:12" x14ac:dyDescent="0.2">
      <c r="A235" s="264"/>
      <c r="B235" s="264"/>
      <c r="C235" s="264"/>
      <c r="D235" s="264"/>
      <c r="E235" s="264"/>
      <c r="F235" s="264"/>
      <c r="G235" s="264"/>
      <c r="H235" s="264"/>
      <c r="I235" s="264"/>
      <c r="J235" s="264"/>
      <c r="K235" s="264"/>
      <c r="L235" s="264"/>
    </row>
    <row r="236" spans="1:12" x14ac:dyDescent="0.2">
      <c r="A236" s="264"/>
      <c r="B236" s="264"/>
      <c r="C236" s="264"/>
      <c r="D236" s="264"/>
      <c r="E236" s="264"/>
      <c r="F236" s="264"/>
      <c r="G236" s="264"/>
      <c r="H236" s="264"/>
      <c r="I236" s="264"/>
      <c r="J236" s="264"/>
      <c r="K236" s="264"/>
      <c r="L236" s="264"/>
    </row>
    <row r="237" spans="1:12" x14ac:dyDescent="0.2">
      <c r="A237" s="264"/>
      <c r="B237" s="264"/>
      <c r="C237" s="264"/>
      <c r="D237" s="264"/>
      <c r="E237" s="264"/>
      <c r="F237" s="264"/>
      <c r="G237" s="264"/>
      <c r="H237" s="264"/>
      <c r="I237" s="264"/>
      <c r="J237" s="264"/>
      <c r="K237" s="264"/>
      <c r="L237" s="264"/>
    </row>
    <row r="238" spans="1:12" x14ac:dyDescent="0.2">
      <c r="A238" s="264"/>
      <c r="B238" s="264"/>
      <c r="C238" s="264"/>
      <c r="D238" s="264"/>
      <c r="E238" s="264"/>
      <c r="F238" s="264"/>
      <c r="G238" s="264"/>
      <c r="H238" s="264"/>
      <c r="I238" s="264"/>
      <c r="J238" s="264"/>
      <c r="K238" s="264"/>
      <c r="L238" s="264"/>
    </row>
    <row r="239" spans="1:12" x14ac:dyDescent="0.2">
      <c r="A239" s="264"/>
      <c r="B239" s="264"/>
      <c r="C239" s="264"/>
      <c r="D239" s="264"/>
      <c r="E239" s="264"/>
      <c r="F239" s="264"/>
      <c r="G239" s="264"/>
      <c r="H239" s="264"/>
      <c r="I239" s="264"/>
      <c r="J239" s="264"/>
      <c r="K239" s="264"/>
      <c r="L239" s="264"/>
    </row>
    <row r="240" spans="1:12" x14ac:dyDescent="0.2">
      <c r="A240" s="264"/>
      <c r="B240" s="264"/>
      <c r="C240" s="264"/>
      <c r="D240" s="264"/>
      <c r="E240" s="264"/>
      <c r="F240" s="264"/>
      <c r="G240" s="264"/>
      <c r="H240" s="264"/>
      <c r="I240" s="264"/>
      <c r="J240" s="264"/>
      <c r="K240" s="264"/>
      <c r="L240" s="264"/>
    </row>
    <row r="241" spans="1:12" x14ac:dyDescent="0.2">
      <c r="A241" s="264"/>
      <c r="B241" s="264"/>
      <c r="C241" s="264"/>
      <c r="D241" s="264"/>
      <c r="E241" s="264"/>
      <c r="F241" s="264"/>
      <c r="G241" s="264"/>
      <c r="H241" s="264"/>
      <c r="I241" s="264"/>
      <c r="J241" s="264"/>
      <c r="K241" s="264"/>
      <c r="L241" s="264"/>
    </row>
    <row r="242" spans="1:12" x14ac:dyDescent="0.2">
      <c r="A242" s="264"/>
      <c r="B242" s="264"/>
      <c r="C242" s="264"/>
      <c r="D242" s="264"/>
      <c r="E242" s="264"/>
      <c r="F242" s="264"/>
      <c r="G242" s="264"/>
      <c r="H242" s="264"/>
      <c r="I242" s="264"/>
      <c r="J242" s="264"/>
      <c r="K242" s="264"/>
      <c r="L242" s="264"/>
    </row>
    <row r="243" spans="1:12" x14ac:dyDescent="0.2">
      <c r="A243" s="264"/>
      <c r="B243" s="264"/>
      <c r="C243" s="264"/>
      <c r="D243" s="264"/>
      <c r="E243" s="264"/>
      <c r="F243" s="264"/>
      <c r="G243" s="264"/>
      <c r="H243" s="264"/>
      <c r="I243" s="264"/>
      <c r="J243" s="264"/>
      <c r="K243" s="264"/>
      <c r="L243" s="264"/>
    </row>
    <row r="244" spans="1:12" x14ac:dyDescent="0.2">
      <c r="A244" s="264"/>
      <c r="B244" s="264"/>
      <c r="C244" s="264"/>
      <c r="D244" s="264"/>
      <c r="E244" s="264"/>
      <c r="F244" s="264"/>
      <c r="G244" s="264"/>
      <c r="H244" s="264"/>
      <c r="I244" s="264"/>
      <c r="J244" s="264"/>
      <c r="K244" s="264"/>
      <c r="L244" s="264"/>
    </row>
    <row r="245" spans="1:12" x14ac:dyDescent="0.2">
      <c r="A245" s="264"/>
      <c r="B245" s="264"/>
      <c r="C245" s="264"/>
      <c r="D245" s="264"/>
      <c r="E245" s="264"/>
      <c r="F245" s="264"/>
      <c r="G245" s="264"/>
      <c r="H245" s="264"/>
      <c r="I245" s="264"/>
      <c r="J245" s="264"/>
      <c r="K245" s="264"/>
      <c r="L245" s="264"/>
    </row>
    <row r="246" spans="1:12" x14ac:dyDescent="0.2">
      <c r="A246" s="264"/>
      <c r="B246" s="264"/>
      <c r="C246" s="264"/>
      <c r="D246" s="264"/>
      <c r="E246" s="264"/>
      <c r="F246" s="264"/>
      <c r="G246" s="264"/>
      <c r="H246" s="264"/>
      <c r="I246" s="264"/>
      <c r="J246" s="264"/>
      <c r="K246" s="264"/>
      <c r="L246" s="264"/>
    </row>
    <row r="247" spans="1:12" x14ac:dyDescent="0.2">
      <c r="A247" s="264"/>
      <c r="B247" s="264"/>
      <c r="C247" s="264"/>
      <c r="D247" s="264"/>
      <c r="E247" s="264"/>
      <c r="F247" s="264"/>
      <c r="G247" s="264"/>
      <c r="H247" s="264"/>
      <c r="I247" s="264"/>
      <c r="J247" s="264"/>
      <c r="K247" s="264"/>
      <c r="L247" s="264"/>
    </row>
    <row r="248" spans="1:12" x14ac:dyDescent="0.2">
      <c r="A248" s="264"/>
      <c r="B248" s="264"/>
      <c r="C248" s="264"/>
      <c r="D248" s="264"/>
      <c r="E248" s="264"/>
      <c r="F248" s="264"/>
      <c r="G248" s="264"/>
      <c r="H248" s="264"/>
      <c r="I248" s="264"/>
      <c r="J248" s="264"/>
      <c r="K248" s="264"/>
      <c r="L248" s="264"/>
    </row>
    <row r="249" spans="1:12" x14ac:dyDescent="0.2">
      <c r="A249" s="264"/>
      <c r="B249" s="264"/>
      <c r="C249" s="264"/>
      <c r="D249" s="264"/>
      <c r="E249" s="264"/>
      <c r="F249" s="264"/>
      <c r="G249" s="264"/>
      <c r="H249" s="264"/>
      <c r="I249" s="264"/>
      <c r="J249" s="264"/>
      <c r="K249" s="264"/>
      <c r="L249" s="264"/>
    </row>
    <row r="250" spans="1:12" x14ac:dyDescent="0.2">
      <c r="A250" s="264"/>
      <c r="B250" s="264"/>
      <c r="C250" s="264"/>
      <c r="D250" s="264"/>
      <c r="E250" s="264"/>
      <c r="F250" s="264"/>
      <c r="G250" s="264"/>
      <c r="H250" s="264"/>
      <c r="I250" s="264"/>
      <c r="J250" s="264"/>
      <c r="K250" s="264"/>
      <c r="L250" s="264"/>
    </row>
    <row r="251" spans="1:12" x14ac:dyDescent="0.2">
      <c r="A251" s="264"/>
      <c r="B251" s="264"/>
      <c r="C251" s="264"/>
      <c r="D251" s="264"/>
      <c r="E251" s="264"/>
      <c r="F251" s="264"/>
      <c r="G251" s="264"/>
      <c r="H251" s="264"/>
      <c r="I251" s="264"/>
      <c r="J251" s="264"/>
      <c r="K251" s="264"/>
      <c r="L251" s="264"/>
    </row>
    <row r="252" spans="1:12" x14ac:dyDescent="0.2">
      <c r="A252" s="264"/>
      <c r="B252" s="264"/>
      <c r="C252" s="264"/>
      <c r="D252" s="264"/>
      <c r="E252" s="264"/>
      <c r="F252" s="264"/>
      <c r="G252" s="264"/>
      <c r="H252" s="264"/>
      <c r="I252" s="264"/>
      <c r="J252" s="264"/>
      <c r="K252" s="264"/>
      <c r="L252" s="264"/>
    </row>
    <row r="253" spans="1:12" x14ac:dyDescent="0.2">
      <c r="A253" s="264"/>
      <c r="B253" s="264"/>
      <c r="C253" s="264"/>
      <c r="D253" s="264"/>
      <c r="E253" s="264"/>
      <c r="F253" s="264"/>
      <c r="G253" s="264"/>
      <c r="H253" s="264"/>
      <c r="I253" s="264"/>
      <c r="J253" s="264"/>
      <c r="K253" s="264"/>
      <c r="L253" s="264"/>
    </row>
    <row r="254" spans="1:12" x14ac:dyDescent="0.2">
      <c r="A254" s="264"/>
      <c r="B254" s="264"/>
      <c r="C254" s="264"/>
      <c r="D254" s="264"/>
      <c r="E254" s="264"/>
      <c r="F254" s="264"/>
      <c r="G254" s="264"/>
      <c r="H254" s="264"/>
      <c r="I254" s="264"/>
      <c r="J254" s="264"/>
      <c r="K254" s="264"/>
      <c r="L254" s="264"/>
    </row>
    <row r="255" spans="1:12" x14ac:dyDescent="0.2">
      <c r="A255" s="264"/>
      <c r="B255" s="264"/>
      <c r="C255" s="264"/>
      <c r="D255" s="264"/>
      <c r="E255" s="264"/>
      <c r="F255" s="264"/>
      <c r="G255" s="264"/>
      <c r="H255" s="264"/>
      <c r="I255" s="264"/>
      <c r="J255" s="264"/>
      <c r="K255" s="264"/>
      <c r="L255" s="264"/>
    </row>
    <row r="256" spans="1:12" x14ac:dyDescent="0.2">
      <c r="A256" s="264"/>
      <c r="B256" s="264"/>
      <c r="C256" s="264"/>
      <c r="D256" s="264"/>
      <c r="E256" s="264"/>
      <c r="F256" s="264"/>
      <c r="G256" s="264"/>
      <c r="H256" s="264"/>
      <c r="I256" s="264"/>
      <c r="J256" s="264"/>
      <c r="K256" s="264"/>
      <c r="L256" s="264"/>
    </row>
    <row r="257" spans="1:12" x14ac:dyDescent="0.2">
      <c r="A257" s="264"/>
      <c r="B257" s="264"/>
      <c r="C257" s="264"/>
      <c r="D257" s="264"/>
      <c r="E257" s="264"/>
      <c r="F257" s="264"/>
      <c r="G257" s="264"/>
      <c r="H257" s="264"/>
      <c r="I257" s="264"/>
      <c r="J257" s="264"/>
      <c r="K257" s="264"/>
      <c r="L257" s="264"/>
    </row>
    <row r="258" spans="1:12" x14ac:dyDescent="0.2">
      <c r="A258" s="264"/>
      <c r="B258" s="264"/>
      <c r="C258" s="264"/>
      <c r="D258" s="264"/>
      <c r="E258" s="264"/>
      <c r="F258" s="264"/>
      <c r="G258" s="264"/>
      <c r="H258" s="264"/>
      <c r="I258" s="264"/>
      <c r="J258" s="264"/>
      <c r="K258" s="264"/>
      <c r="L258" s="264"/>
    </row>
    <row r="259" spans="1:12" x14ac:dyDescent="0.2">
      <c r="A259" s="264"/>
      <c r="B259" s="264"/>
      <c r="C259" s="264"/>
      <c r="D259" s="264"/>
      <c r="E259" s="264"/>
      <c r="F259" s="264"/>
      <c r="G259" s="264"/>
      <c r="H259" s="264"/>
      <c r="I259" s="264"/>
      <c r="J259" s="264"/>
      <c r="K259" s="264"/>
      <c r="L259" s="264"/>
    </row>
    <row r="260" spans="1:12" x14ac:dyDescent="0.2">
      <c r="A260" s="264"/>
      <c r="B260" s="264"/>
      <c r="C260" s="264"/>
      <c r="D260" s="264"/>
      <c r="E260" s="264"/>
      <c r="F260" s="264"/>
      <c r="G260" s="264"/>
      <c r="H260" s="264"/>
      <c r="I260" s="264"/>
      <c r="J260" s="264"/>
      <c r="K260" s="264"/>
      <c r="L260" s="264"/>
    </row>
    <row r="261" spans="1:12" x14ac:dyDescent="0.2">
      <c r="A261" s="264"/>
      <c r="B261" s="264"/>
      <c r="C261" s="264"/>
      <c r="D261" s="264"/>
      <c r="E261" s="264"/>
      <c r="F261" s="264"/>
      <c r="G261" s="264"/>
      <c r="H261" s="264"/>
      <c r="I261" s="264"/>
      <c r="J261" s="264"/>
      <c r="K261" s="264"/>
      <c r="L261" s="264"/>
    </row>
    <row r="262" spans="1:12" x14ac:dyDescent="0.2">
      <c r="A262" s="264"/>
      <c r="B262" s="264"/>
      <c r="C262" s="264"/>
      <c r="D262" s="264"/>
      <c r="E262" s="264"/>
      <c r="F262" s="264"/>
      <c r="G262" s="264"/>
      <c r="H262" s="264"/>
      <c r="I262" s="264"/>
      <c r="J262" s="264"/>
      <c r="K262" s="264"/>
      <c r="L262" s="264"/>
    </row>
    <row r="263" spans="1:12" x14ac:dyDescent="0.2">
      <c r="A263" s="264"/>
      <c r="B263" s="264"/>
      <c r="C263" s="264"/>
      <c r="D263" s="264"/>
      <c r="E263" s="264"/>
      <c r="F263" s="264"/>
      <c r="G263" s="264"/>
      <c r="H263" s="264"/>
      <c r="I263" s="264"/>
      <c r="J263" s="264"/>
      <c r="K263" s="264"/>
      <c r="L263" s="264"/>
    </row>
    <row r="264" spans="1:12" x14ac:dyDescent="0.2">
      <c r="A264" s="264"/>
      <c r="B264" s="264"/>
      <c r="C264" s="264"/>
      <c r="D264" s="264"/>
      <c r="E264" s="264"/>
      <c r="F264" s="264"/>
      <c r="G264" s="264"/>
      <c r="H264" s="264"/>
      <c r="I264" s="264"/>
      <c r="J264" s="264"/>
      <c r="K264" s="264"/>
      <c r="L264" s="264"/>
    </row>
    <row r="265" spans="1:12" x14ac:dyDescent="0.2">
      <c r="A265" s="264"/>
      <c r="B265" s="264"/>
      <c r="C265" s="264"/>
      <c r="D265" s="264"/>
      <c r="E265" s="264"/>
      <c r="F265" s="264"/>
      <c r="G265" s="264"/>
      <c r="H265" s="264"/>
      <c r="I265" s="264"/>
      <c r="J265" s="264"/>
      <c r="K265" s="264"/>
      <c r="L265" s="264"/>
    </row>
    <row r="266" spans="1:12" x14ac:dyDescent="0.2">
      <c r="A266" s="264"/>
      <c r="B266" s="264"/>
      <c r="C266" s="264"/>
      <c r="D266" s="264"/>
      <c r="E266" s="264"/>
      <c r="F266" s="264"/>
      <c r="G266" s="264"/>
      <c r="H266" s="264"/>
      <c r="I266" s="264"/>
      <c r="J266" s="264"/>
      <c r="K266" s="264"/>
      <c r="L266" s="264"/>
    </row>
    <row r="267" spans="1:12" x14ac:dyDescent="0.2">
      <c r="A267" s="264"/>
      <c r="B267" s="264"/>
      <c r="C267" s="264"/>
      <c r="D267" s="264"/>
      <c r="E267" s="264"/>
      <c r="F267" s="264"/>
      <c r="G267" s="264"/>
      <c r="H267" s="264"/>
      <c r="I267" s="264"/>
      <c r="J267" s="264"/>
      <c r="K267" s="264"/>
      <c r="L267" s="264"/>
    </row>
    <row r="268" spans="1:12" x14ac:dyDescent="0.2">
      <c r="A268" s="264"/>
      <c r="B268" s="264"/>
      <c r="C268" s="264"/>
      <c r="D268" s="264"/>
      <c r="E268" s="264"/>
      <c r="F268" s="264"/>
      <c r="G268" s="264"/>
      <c r="H268" s="264"/>
      <c r="I268" s="264"/>
      <c r="J268" s="264"/>
      <c r="K268" s="264"/>
      <c r="L268" s="264"/>
    </row>
    <row r="269" spans="1:12" x14ac:dyDescent="0.2">
      <c r="A269" s="264"/>
      <c r="B269" s="264"/>
      <c r="C269" s="264"/>
      <c r="D269" s="264"/>
      <c r="E269" s="264"/>
      <c r="F269" s="264"/>
      <c r="G269" s="264"/>
      <c r="H269" s="264"/>
      <c r="I269" s="264"/>
      <c r="J269" s="264"/>
      <c r="K269" s="264"/>
      <c r="L269" s="264"/>
    </row>
    <row r="270" spans="1:12" x14ac:dyDescent="0.2">
      <c r="A270" s="264"/>
      <c r="B270" s="264"/>
      <c r="C270" s="264"/>
      <c r="D270" s="264"/>
      <c r="E270" s="264"/>
      <c r="F270" s="264"/>
      <c r="G270" s="264"/>
      <c r="H270" s="264"/>
      <c r="I270" s="264"/>
      <c r="J270" s="264"/>
      <c r="K270" s="264"/>
      <c r="L270" s="264"/>
    </row>
    <row r="271" spans="1:12" x14ac:dyDescent="0.2">
      <c r="A271" s="264"/>
      <c r="B271" s="264"/>
      <c r="C271" s="264"/>
      <c r="D271" s="264"/>
      <c r="E271" s="264"/>
      <c r="F271" s="264"/>
      <c r="G271" s="264"/>
      <c r="H271" s="264"/>
      <c r="I271" s="264"/>
      <c r="J271" s="264"/>
      <c r="K271" s="264"/>
      <c r="L271" s="264"/>
    </row>
    <row r="272" spans="1:12" x14ac:dyDescent="0.2">
      <c r="A272" s="264"/>
      <c r="B272" s="264"/>
      <c r="C272" s="264"/>
      <c r="D272" s="264"/>
      <c r="E272" s="264"/>
      <c r="F272" s="264"/>
      <c r="G272" s="264"/>
      <c r="H272" s="264"/>
      <c r="I272" s="264"/>
      <c r="J272" s="264"/>
      <c r="K272" s="264"/>
      <c r="L272" s="264"/>
    </row>
    <row r="273" spans="1:12" x14ac:dyDescent="0.2">
      <c r="A273" s="264"/>
      <c r="B273" s="264"/>
      <c r="C273" s="264"/>
      <c r="D273" s="264"/>
      <c r="E273" s="264"/>
      <c r="F273" s="264"/>
      <c r="G273" s="264"/>
      <c r="H273" s="264"/>
      <c r="I273" s="264"/>
      <c r="J273" s="264"/>
      <c r="K273" s="264"/>
      <c r="L273" s="264"/>
    </row>
    <row r="274" spans="1:12" x14ac:dyDescent="0.2">
      <c r="A274" s="264"/>
      <c r="B274" s="264"/>
      <c r="C274" s="264"/>
      <c r="D274" s="264"/>
      <c r="E274" s="264"/>
      <c r="F274" s="264"/>
      <c r="G274" s="264"/>
      <c r="H274" s="264"/>
      <c r="I274" s="264"/>
      <c r="J274" s="264"/>
      <c r="K274" s="264"/>
      <c r="L274" s="264"/>
    </row>
    <row r="275" spans="1:12" x14ac:dyDescent="0.2">
      <c r="A275" s="264"/>
      <c r="B275" s="264"/>
      <c r="C275" s="264"/>
      <c r="D275" s="264"/>
      <c r="E275" s="264"/>
      <c r="F275" s="264"/>
      <c r="G275" s="264"/>
      <c r="H275" s="264"/>
      <c r="I275" s="264"/>
      <c r="J275" s="264"/>
      <c r="K275" s="264"/>
      <c r="L275" s="264"/>
    </row>
    <row r="276" spans="1:12" x14ac:dyDescent="0.2">
      <c r="A276" s="264"/>
      <c r="B276" s="264"/>
      <c r="C276" s="264"/>
      <c r="D276" s="264"/>
      <c r="E276" s="264"/>
      <c r="F276" s="264"/>
      <c r="G276" s="264"/>
      <c r="H276" s="264"/>
      <c r="I276" s="264"/>
      <c r="J276" s="264"/>
      <c r="K276" s="264"/>
      <c r="L276" s="264"/>
    </row>
    <row r="277" spans="1:12" x14ac:dyDescent="0.2">
      <c r="A277" s="264"/>
      <c r="B277" s="264"/>
      <c r="C277" s="264"/>
      <c r="D277" s="264"/>
      <c r="E277" s="264"/>
      <c r="F277" s="264"/>
      <c r="G277" s="264"/>
      <c r="H277" s="264"/>
      <c r="I277" s="264"/>
      <c r="J277" s="264"/>
      <c r="K277" s="264"/>
      <c r="L277" s="264"/>
    </row>
    <row r="278" spans="1:12" x14ac:dyDescent="0.2">
      <c r="A278" s="264"/>
      <c r="B278" s="264"/>
      <c r="C278" s="264"/>
      <c r="D278" s="264"/>
      <c r="E278" s="264"/>
      <c r="F278" s="264"/>
      <c r="G278" s="264"/>
      <c r="H278" s="264"/>
      <c r="I278" s="264"/>
      <c r="J278" s="264"/>
      <c r="K278" s="264"/>
      <c r="L278" s="264"/>
    </row>
    <row r="279" spans="1:12" x14ac:dyDescent="0.2">
      <c r="A279" s="264"/>
      <c r="B279" s="264"/>
      <c r="C279" s="264"/>
      <c r="D279" s="264"/>
      <c r="E279" s="264"/>
      <c r="F279" s="264"/>
      <c r="G279" s="264"/>
      <c r="H279" s="264"/>
      <c r="I279" s="264"/>
      <c r="J279" s="264"/>
      <c r="K279" s="264"/>
      <c r="L279" s="264"/>
    </row>
    <row r="280" spans="1:12" x14ac:dyDescent="0.2">
      <c r="A280" s="264"/>
      <c r="B280" s="264"/>
      <c r="C280" s="264"/>
      <c r="D280" s="264"/>
      <c r="E280" s="264"/>
      <c r="F280" s="264"/>
      <c r="G280" s="264"/>
      <c r="H280" s="264"/>
      <c r="I280" s="264"/>
      <c r="J280" s="264"/>
      <c r="K280" s="264"/>
      <c r="L280" s="264"/>
    </row>
    <row r="281" spans="1:12" x14ac:dyDescent="0.2">
      <c r="A281" s="264"/>
      <c r="B281" s="264"/>
      <c r="C281" s="264"/>
      <c r="D281" s="264"/>
      <c r="E281" s="264"/>
      <c r="F281" s="264"/>
      <c r="G281" s="264"/>
      <c r="H281" s="264"/>
      <c r="I281" s="264"/>
      <c r="J281" s="264"/>
      <c r="K281" s="264"/>
      <c r="L281" s="264"/>
    </row>
    <row r="282" spans="1:12" x14ac:dyDescent="0.2">
      <c r="A282" s="264"/>
      <c r="B282" s="264"/>
      <c r="C282" s="264"/>
      <c r="D282" s="264"/>
      <c r="E282" s="264"/>
      <c r="F282" s="264"/>
      <c r="G282" s="264"/>
      <c r="H282" s="264"/>
      <c r="I282" s="264"/>
      <c r="J282" s="264"/>
      <c r="K282" s="264"/>
      <c r="L282" s="264"/>
    </row>
    <row r="283" spans="1:12" x14ac:dyDescent="0.2">
      <c r="A283" s="264"/>
      <c r="B283" s="264"/>
      <c r="C283" s="264"/>
      <c r="D283" s="264"/>
      <c r="E283" s="264"/>
      <c r="F283" s="264"/>
      <c r="G283" s="264"/>
      <c r="H283" s="264"/>
      <c r="I283" s="264"/>
      <c r="J283" s="264"/>
      <c r="K283" s="264"/>
      <c r="L283" s="264"/>
    </row>
    <row r="284" spans="1:12" x14ac:dyDescent="0.2">
      <c r="A284" s="264"/>
      <c r="B284" s="264"/>
      <c r="C284" s="264"/>
      <c r="D284" s="264"/>
      <c r="E284" s="264"/>
      <c r="F284" s="264"/>
      <c r="G284" s="264"/>
      <c r="H284" s="264"/>
      <c r="I284" s="264"/>
      <c r="J284" s="264"/>
      <c r="K284" s="264"/>
      <c r="L284" s="264"/>
    </row>
    <row r="285" spans="1:12" x14ac:dyDescent="0.2">
      <c r="A285" s="264"/>
      <c r="B285" s="264"/>
      <c r="C285" s="264"/>
      <c r="D285" s="264"/>
      <c r="E285" s="264"/>
      <c r="F285" s="264"/>
      <c r="G285" s="264"/>
      <c r="H285" s="264"/>
      <c r="I285" s="264"/>
      <c r="J285" s="264"/>
      <c r="K285" s="264"/>
      <c r="L285" s="264"/>
    </row>
    <row r="286" spans="1:12" x14ac:dyDescent="0.2">
      <c r="A286" s="264"/>
      <c r="B286" s="264"/>
      <c r="C286" s="264"/>
      <c r="D286" s="264"/>
      <c r="E286" s="264"/>
      <c r="F286" s="264"/>
      <c r="G286" s="264"/>
      <c r="H286" s="264"/>
      <c r="I286" s="264"/>
      <c r="J286" s="264"/>
      <c r="K286" s="264"/>
      <c r="L286" s="264"/>
    </row>
    <row r="287" spans="1:12" x14ac:dyDescent="0.2">
      <c r="A287" s="264"/>
      <c r="B287" s="264"/>
      <c r="C287" s="264"/>
      <c r="D287" s="264"/>
      <c r="E287" s="264"/>
      <c r="F287" s="264"/>
      <c r="G287" s="264"/>
      <c r="H287" s="264"/>
      <c r="I287" s="264"/>
      <c r="J287" s="264"/>
      <c r="K287" s="264"/>
      <c r="L287" s="264"/>
    </row>
    <row r="288" spans="1:12" x14ac:dyDescent="0.2">
      <c r="A288" s="264"/>
      <c r="B288" s="264"/>
      <c r="C288" s="264"/>
      <c r="D288" s="264"/>
      <c r="E288" s="264"/>
      <c r="F288" s="264"/>
      <c r="G288" s="264"/>
      <c r="H288" s="264"/>
      <c r="I288" s="264"/>
      <c r="J288" s="264"/>
      <c r="K288" s="264"/>
      <c r="L288" s="264"/>
    </row>
    <row r="289" spans="1:12" x14ac:dyDescent="0.2">
      <c r="A289" s="264"/>
      <c r="B289" s="264"/>
      <c r="C289" s="264"/>
      <c r="D289" s="264"/>
      <c r="E289" s="264"/>
      <c r="F289" s="264"/>
      <c r="G289" s="264"/>
      <c r="H289" s="264"/>
      <c r="I289" s="264"/>
      <c r="J289" s="264"/>
      <c r="K289" s="264"/>
      <c r="L289" s="264"/>
    </row>
    <row r="290" spans="1:12" x14ac:dyDescent="0.2">
      <c r="A290" s="264"/>
      <c r="B290" s="264"/>
      <c r="C290" s="264"/>
      <c r="D290" s="264"/>
      <c r="E290" s="264"/>
      <c r="F290" s="264"/>
      <c r="G290" s="264"/>
      <c r="H290" s="264"/>
      <c r="I290" s="264"/>
      <c r="J290" s="264"/>
      <c r="K290" s="264"/>
      <c r="L290" s="264"/>
    </row>
    <row r="291" spans="1:12" x14ac:dyDescent="0.2">
      <c r="A291" s="264"/>
      <c r="B291" s="264"/>
      <c r="C291" s="264"/>
      <c r="D291" s="264"/>
      <c r="E291" s="264"/>
      <c r="F291" s="264"/>
      <c r="G291" s="264"/>
      <c r="H291" s="264"/>
      <c r="I291" s="264"/>
      <c r="J291" s="264"/>
      <c r="K291" s="264"/>
      <c r="L291" s="264"/>
    </row>
    <row r="292" spans="1:12" x14ac:dyDescent="0.2">
      <c r="A292" s="264"/>
      <c r="B292" s="264"/>
      <c r="C292" s="264"/>
      <c r="D292" s="264"/>
      <c r="E292" s="264"/>
      <c r="F292" s="264"/>
      <c r="G292" s="264"/>
      <c r="H292" s="264"/>
      <c r="I292" s="264"/>
      <c r="J292" s="264"/>
      <c r="K292" s="264"/>
      <c r="L292" s="264"/>
    </row>
    <row r="293" spans="1:12" x14ac:dyDescent="0.2">
      <c r="A293" s="264"/>
      <c r="B293" s="264"/>
      <c r="C293" s="264"/>
      <c r="D293" s="264"/>
      <c r="E293" s="264"/>
      <c r="F293" s="264"/>
      <c r="G293" s="264"/>
      <c r="H293" s="264"/>
      <c r="I293" s="264"/>
      <c r="J293" s="264"/>
      <c r="K293" s="264"/>
      <c r="L293" s="264"/>
    </row>
    <row r="294" spans="1:12" x14ac:dyDescent="0.2">
      <c r="A294" s="264"/>
      <c r="B294" s="264"/>
      <c r="C294" s="264"/>
      <c r="D294" s="264"/>
      <c r="E294" s="264"/>
      <c r="F294" s="264"/>
      <c r="G294" s="264"/>
      <c r="H294" s="264"/>
      <c r="I294" s="264"/>
      <c r="J294" s="264"/>
      <c r="K294" s="264"/>
      <c r="L294" s="264"/>
    </row>
    <row r="295" spans="1:12" x14ac:dyDescent="0.2">
      <c r="A295" s="264"/>
      <c r="B295" s="264"/>
      <c r="C295" s="264"/>
      <c r="D295" s="264"/>
      <c r="E295" s="264"/>
      <c r="F295" s="264"/>
      <c r="G295" s="264"/>
      <c r="H295" s="264"/>
      <c r="I295" s="264"/>
      <c r="J295" s="264"/>
      <c r="K295" s="264"/>
      <c r="L295" s="264"/>
    </row>
    <row r="296" spans="1:12" x14ac:dyDescent="0.2">
      <c r="A296" s="264"/>
      <c r="B296" s="264"/>
      <c r="C296" s="264"/>
      <c r="D296" s="264"/>
      <c r="E296" s="264"/>
      <c r="F296" s="264"/>
      <c r="G296" s="264"/>
      <c r="H296" s="264"/>
      <c r="I296" s="264"/>
      <c r="J296" s="264"/>
      <c r="K296" s="264"/>
      <c r="L296" s="264"/>
    </row>
    <row r="297" spans="1:12" x14ac:dyDescent="0.2">
      <c r="A297" s="264"/>
      <c r="B297" s="264"/>
      <c r="C297" s="264"/>
      <c r="D297" s="264"/>
      <c r="E297" s="264"/>
      <c r="F297" s="264"/>
      <c r="G297" s="264"/>
      <c r="H297" s="264"/>
      <c r="I297" s="264"/>
      <c r="J297" s="264"/>
      <c r="K297" s="264"/>
      <c r="L297" s="264"/>
    </row>
    <row r="298" spans="1:12" x14ac:dyDescent="0.2">
      <c r="A298" s="264"/>
      <c r="B298" s="264"/>
      <c r="C298" s="264"/>
      <c r="D298" s="264"/>
      <c r="E298" s="264"/>
      <c r="F298" s="264"/>
      <c r="G298" s="264"/>
      <c r="H298" s="264"/>
      <c r="I298" s="264"/>
      <c r="J298" s="264"/>
      <c r="K298" s="264"/>
      <c r="L298" s="264"/>
    </row>
    <row r="299" spans="1:12" x14ac:dyDescent="0.2">
      <c r="A299" s="264"/>
      <c r="B299" s="264"/>
      <c r="C299" s="264"/>
      <c r="D299" s="264"/>
      <c r="E299" s="264"/>
      <c r="F299" s="264"/>
      <c r="G299" s="264"/>
      <c r="H299" s="264"/>
      <c r="I299" s="264"/>
      <c r="J299" s="264"/>
      <c r="K299" s="264"/>
      <c r="L299" s="264"/>
    </row>
    <row r="300" spans="1:12" x14ac:dyDescent="0.2">
      <c r="A300" s="264"/>
      <c r="B300" s="264"/>
      <c r="C300" s="264"/>
      <c r="D300" s="264"/>
      <c r="E300" s="264"/>
      <c r="F300" s="264"/>
      <c r="G300" s="264"/>
      <c r="H300" s="264"/>
      <c r="I300" s="264"/>
      <c r="J300" s="264"/>
      <c r="K300" s="264"/>
      <c r="L300" s="264"/>
    </row>
    <row r="301" spans="1:12" x14ac:dyDescent="0.2">
      <c r="A301" s="264"/>
      <c r="B301" s="264"/>
      <c r="C301" s="264"/>
      <c r="D301" s="264"/>
      <c r="E301" s="279"/>
      <c r="F301" s="280"/>
      <c r="G301" s="265"/>
      <c r="H301" s="265"/>
      <c r="I301" s="267"/>
      <c r="J301" s="264"/>
      <c r="K301" s="268"/>
      <c r="L301" s="268"/>
    </row>
    <row r="302" spans="1:12" x14ac:dyDescent="0.2">
      <c r="A302" s="264"/>
      <c r="B302" s="264"/>
      <c r="C302" s="264"/>
      <c r="D302" s="264"/>
      <c r="E302" s="279"/>
      <c r="F302" s="280"/>
      <c r="G302" s="265"/>
      <c r="H302" s="265"/>
      <c r="I302" s="267"/>
      <c r="J302" s="264"/>
      <c r="K302" s="268"/>
      <c r="L302" s="268"/>
    </row>
    <row r="303" spans="1:12" x14ac:dyDescent="0.2">
      <c r="A303" s="264"/>
      <c r="B303" s="264"/>
      <c r="C303" s="264"/>
      <c r="D303" s="264"/>
      <c r="E303" s="279"/>
      <c r="F303" s="280"/>
      <c r="G303" s="265"/>
      <c r="H303" s="265"/>
      <c r="I303" s="267"/>
      <c r="J303" s="264"/>
      <c r="K303" s="268"/>
      <c r="L303" s="268"/>
    </row>
    <row r="304" spans="1:12" x14ac:dyDescent="0.2">
      <c r="A304" s="264"/>
      <c r="B304" s="264"/>
      <c r="C304" s="264"/>
      <c r="D304" s="264"/>
      <c r="E304" s="279"/>
      <c r="F304" s="280"/>
      <c r="G304" s="265"/>
      <c r="H304" s="265"/>
      <c r="I304" s="267"/>
      <c r="J304" s="264"/>
      <c r="K304" s="268"/>
      <c r="L304" s="268"/>
    </row>
    <row r="305" spans="1:12" x14ac:dyDescent="0.2">
      <c r="A305" s="264"/>
      <c r="B305" s="264"/>
      <c r="C305" s="264"/>
      <c r="D305" s="264"/>
      <c r="E305" s="279"/>
      <c r="F305" s="280"/>
      <c r="G305" s="265"/>
      <c r="H305" s="265"/>
      <c r="I305" s="267"/>
      <c r="J305" s="264"/>
      <c r="K305" s="268"/>
      <c r="L305" s="268"/>
    </row>
    <row r="306" spans="1:12" x14ac:dyDescent="0.2">
      <c r="A306" s="264"/>
      <c r="B306" s="264"/>
      <c r="C306" s="264"/>
      <c r="D306" s="264"/>
      <c r="E306" s="279"/>
      <c r="F306" s="280"/>
      <c r="G306" s="265"/>
      <c r="H306" s="265"/>
      <c r="I306" s="267"/>
      <c r="J306" s="264"/>
      <c r="K306" s="268"/>
      <c r="L306" s="268"/>
    </row>
    <row r="307" spans="1:12" x14ac:dyDescent="0.2">
      <c r="A307" s="264"/>
      <c r="B307" s="264"/>
      <c r="C307" s="264"/>
      <c r="D307" s="264"/>
      <c r="E307" s="279"/>
      <c r="F307" s="280"/>
      <c r="G307" s="265"/>
      <c r="H307" s="265"/>
      <c r="I307" s="267"/>
      <c r="J307" s="264"/>
      <c r="K307" s="268"/>
      <c r="L307" s="268"/>
    </row>
    <row r="308" spans="1:12" x14ac:dyDescent="0.2">
      <c r="A308" s="264"/>
      <c r="B308" s="264"/>
      <c r="C308" s="264"/>
      <c r="D308" s="264"/>
      <c r="E308" s="279"/>
      <c r="F308" s="280"/>
      <c r="G308" s="265"/>
      <c r="H308" s="265"/>
      <c r="I308" s="267"/>
      <c r="J308" s="264"/>
      <c r="K308" s="268"/>
      <c r="L308" s="268"/>
    </row>
    <row r="309" spans="1:12" x14ac:dyDescent="0.2">
      <c r="A309" s="264"/>
      <c r="B309" s="264"/>
      <c r="C309" s="264"/>
      <c r="D309" s="264"/>
      <c r="E309" s="279"/>
      <c r="F309" s="280"/>
      <c r="G309" s="265"/>
      <c r="H309" s="265"/>
      <c r="I309" s="267"/>
      <c r="J309" s="264"/>
      <c r="K309" s="268"/>
      <c r="L309" s="268"/>
    </row>
    <row r="310" spans="1:12" x14ac:dyDescent="0.2">
      <c r="A310" s="264"/>
      <c r="B310" s="264"/>
      <c r="C310" s="264"/>
      <c r="D310" s="264"/>
      <c r="E310" s="279"/>
      <c r="F310" s="280"/>
      <c r="G310" s="265"/>
      <c r="H310" s="265"/>
      <c r="I310" s="267"/>
      <c r="J310" s="264"/>
      <c r="K310" s="268"/>
      <c r="L310" s="268"/>
    </row>
    <row r="311" spans="1:12" x14ac:dyDescent="0.2">
      <c r="A311" s="264"/>
      <c r="B311" s="264"/>
      <c r="C311" s="264"/>
      <c r="D311" s="264"/>
      <c r="E311" s="279"/>
      <c r="F311" s="280"/>
      <c r="G311" s="265"/>
      <c r="H311" s="265"/>
      <c r="I311" s="267"/>
      <c r="J311" s="264"/>
      <c r="K311" s="268"/>
      <c r="L311" s="268"/>
    </row>
    <row r="312" spans="1:12" x14ac:dyDescent="0.2">
      <c r="A312" s="264"/>
      <c r="B312" s="264"/>
      <c r="C312" s="264"/>
      <c r="D312" s="264"/>
      <c r="E312" s="279"/>
      <c r="F312" s="280"/>
      <c r="G312" s="265"/>
      <c r="H312" s="265"/>
      <c r="I312" s="267"/>
      <c r="J312" s="264"/>
      <c r="K312" s="268"/>
      <c r="L312" s="268"/>
    </row>
    <row r="313" spans="1:12" x14ac:dyDescent="0.2">
      <c r="A313" s="264"/>
      <c r="B313" s="264"/>
      <c r="C313" s="264"/>
      <c r="D313" s="264"/>
      <c r="E313" s="279"/>
      <c r="F313" s="280"/>
      <c r="G313" s="265"/>
      <c r="H313" s="265"/>
      <c r="I313" s="267"/>
      <c r="J313" s="264"/>
      <c r="K313" s="268"/>
      <c r="L313" s="268"/>
    </row>
    <row r="314" spans="1:12" x14ac:dyDescent="0.2">
      <c r="A314" s="264"/>
      <c r="B314" s="264"/>
      <c r="C314" s="264"/>
      <c r="D314" s="264"/>
      <c r="E314" s="279"/>
      <c r="F314" s="280"/>
      <c r="G314" s="265"/>
      <c r="H314" s="265"/>
      <c r="I314" s="267"/>
      <c r="J314" s="264"/>
      <c r="K314" s="268"/>
      <c r="L314" s="268"/>
    </row>
    <row r="315" spans="1:12" x14ac:dyDescent="0.2">
      <c r="A315" s="264"/>
      <c r="B315" s="264"/>
      <c r="C315" s="264"/>
      <c r="D315" s="264"/>
      <c r="E315" s="279"/>
      <c r="F315" s="280"/>
      <c r="G315" s="265"/>
      <c r="H315" s="265"/>
      <c r="I315" s="267"/>
      <c r="J315" s="264"/>
      <c r="K315" s="268"/>
      <c r="L315" s="268"/>
    </row>
    <row r="316" spans="1:12" x14ac:dyDescent="0.2">
      <c r="A316" s="264"/>
      <c r="B316" s="264"/>
      <c r="C316" s="264"/>
      <c r="D316" s="264"/>
      <c r="E316" s="279"/>
      <c r="F316" s="280"/>
      <c r="G316" s="265"/>
      <c r="H316" s="265"/>
      <c r="I316" s="267"/>
      <c r="J316" s="264"/>
      <c r="K316" s="268"/>
      <c r="L316" s="268"/>
    </row>
    <row r="317" spans="1:12" x14ac:dyDescent="0.2">
      <c r="A317" s="264"/>
      <c r="B317" s="264"/>
      <c r="C317" s="264"/>
      <c r="D317" s="264"/>
      <c r="E317" s="279"/>
      <c r="F317" s="280"/>
      <c r="G317" s="265"/>
      <c r="H317" s="265"/>
      <c r="I317" s="267"/>
      <c r="J317" s="264"/>
      <c r="K317" s="268"/>
      <c r="L317" s="268"/>
    </row>
    <row r="318" spans="1:12" x14ac:dyDescent="0.2">
      <c r="A318" s="264"/>
      <c r="B318" s="264"/>
      <c r="C318" s="264"/>
      <c r="D318" s="264"/>
      <c r="E318" s="279"/>
      <c r="F318" s="280"/>
      <c r="G318" s="265"/>
      <c r="H318" s="265"/>
      <c r="I318" s="267"/>
      <c r="J318" s="264"/>
      <c r="K318" s="268"/>
      <c r="L318" s="268"/>
    </row>
    <row r="319" spans="1:12" x14ac:dyDescent="0.2">
      <c r="A319" s="264"/>
      <c r="B319" s="264"/>
      <c r="C319" s="264"/>
      <c r="D319" s="264"/>
      <c r="E319" s="279"/>
      <c r="F319" s="280"/>
      <c r="G319" s="265"/>
      <c r="H319" s="265"/>
      <c r="I319" s="267"/>
      <c r="J319" s="264"/>
      <c r="K319" s="268"/>
      <c r="L319" s="268"/>
    </row>
    <row r="320" spans="1:12" x14ac:dyDescent="0.2">
      <c r="A320" s="264"/>
      <c r="B320" s="264"/>
      <c r="C320" s="264"/>
      <c r="D320" s="264"/>
      <c r="E320" s="279"/>
      <c r="F320" s="280"/>
      <c r="G320" s="265"/>
      <c r="H320" s="265"/>
      <c r="I320" s="267"/>
      <c r="J320" s="264"/>
      <c r="K320" s="268"/>
      <c r="L320" s="268"/>
    </row>
    <row r="321" spans="1:12" x14ac:dyDescent="0.2">
      <c r="A321" s="264"/>
      <c r="B321" s="264"/>
      <c r="C321" s="264"/>
      <c r="D321" s="264"/>
      <c r="E321" s="279"/>
      <c r="F321" s="280"/>
      <c r="G321" s="265"/>
      <c r="H321" s="265"/>
      <c r="I321" s="267"/>
      <c r="J321" s="264"/>
      <c r="K321" s="268"/>
      <c r="L321" s="268"/>
    </row>
    <row r="322" spans="1:12" x14ac:dyDescent="0.2">
      <c r="A322" s="264"/>
      <c r="B322" s="264"/>
      <c r="C322" s="264"/>
      <c r="D322" s="264"/>
      <c r="E322" s="279"/>
      <c r="F322" s="280"/>
      <c r="G322" s="265"/>
      <c r="H322" s="265"/>
      <c r="I322" s="267"/>
      <c r="J322" s="264"/>
      <c r="K322" s="268"/>
      <c r="L322" s="268"/>
    </row>
    <row r="323" spans="1:12" x14ac:dyDescent="0.2">
      <c r="A323" s="264"/>
      <c r="B323" s="264"/>
      <c r="C323" s="264"/>
      <c r="D323" s="264"/>
      <c r="E323" s="279"/>
      <c r="F323" s="280"/>
      <c r="G323" s="265"/>
      <c r="H323" s="265"/>
      <c r="I323" s="267"/>
      <c r="J323" s="264"/>
      <c r="K323" s="268"/>
      <c r="L323" s="268"/>
    </row>
    <row r="324" spans="1:12" x14ac:dyDescent="0.2">
      <c r="A324" s="264"/>
      <c r="B324" s="264"/>
      <c r="C324" s="264"/>
      <c r="D324" s="264"/>
      <c r="E324" s="279"/>
      <c r="F324" s="280"/>
      <c r="G324" s="265"/>
      <c r="H324" s="265"/>
      <c r="I324" s="267"/>
      <c r="J324" s="264"/>
      <c r="K324" s="268"/>
      <c r="L324" s="268"/>
    </row>
    <row r="325" spans="1:12" x14ac:dyDescent="0.2">
      <c r="A325" s="264"/>
      <c r="B325" s="264"/>
      <c r="C325" s="264"/>
      <c r="D325" s="264"/>
      <c r="E325" s="279"/>
      <c r="F325" s="280"/>
      <c r="G325" s="265"/>
      <c r="H325" s="265"/>
      <c r="I325" s="267"/>
      <c r="J325" s="264"/>
      <c r="K325" s="268"/>
      <c r="L325" s="268"/>
    </row>
    <row r="326" spans="1:12" x14ac:dyDescent="0.2">
      <c r="A326" s="264"/>
      <c r="B326" s="264"/>
      <c r="C326" s="264"/>
      <c r="D326" s="264"/>
      <c r="E326" s="279"/>
      <c r="F326" s="280"/>
      <c r="G326" s="265"/>
      <c r="H326" s="265"/>
      <c r="I326" s="267"/>
      <c r="J326" s="264"/>
      <c r="K326" s="268"/>
      <c r="L326" s="268"/>
    </row>
    <row r="327" spans="1:12" x14ac:dyDescent="0.2">
      <c r="A327" s="264"/>
      <c r="B327" s="264"/>
      <c r="C327" s="264"/>
      <c r="D327" s="264"/>
      <c r="E327" s="279"/>
      <c r="F327" s="280"/>
      <c r="G327" s="265"/>
      <c r="H327" s="265"/>
      <c r="I327" s="267"/>
      <c r="J327" s="264"/>
      <c r="K327" s="268"/>
      <c r="L327" s="268"/>
    </row>
    <row r="328" spans="1:12" x14ac:dyDescent="0.2">
      <c r="A328" s="264"/>
      <c r="B328" s="264"/>
      <c r="C328" s="264"/>
      <c r="D328" s="264"/>
      <c r="E328" s="279"/>
      <c r="F328" s="280"/>
      <c r="G328" s="265"/>
      <c r="H328" s="265"/>
      <c r="I328" s="267"/>
      <c r="J328" s="264"/>
      <c r="K328" s="268"/>
      <c r="L328" s="268"/>
    </row>
    <row r="329" spans="1:12" x14ac:dyDescent="0.2">
      <c r="A329" s="264"/>
      <c r="B329" s="264"/>
      <c r="C329" s="264"/>
      <c r="D329" s="264"/>
      <c r="E329" s="279"/>
      <c r="F329" s="280"/>
      <c r="G329" s="265"/>
      <c r="H329" s="265"/>
      <c r="I329" s="267"/>
      <c r="J329" s="264"/>
      <c r="K329" s="268"/>
      <c r="L329" s="268"/>
    </row>
    <row r="330" spans="1:12" x14ac:dyDescent="0.2">
      <c r="A330" s="264"/>
      <c r="B330" s="264"/>
      <c r="C330" s="264"/>
      <c r="D330" s="264"/>
      <c r="E330" s="279"/>
      <c r="F330" s="280"/>
      <c r="G330" s="265"/>
      <c r="H330" s="265"/>
      <c r="I330" s="267"/>
      <c r="J330" s="264"/>
      <c r="K330" s="268"/>
      <c r="L330" s="268"/>
    </row>
    <row r="331" spans="1:12" x14ac:dyDescent="0.2">
      <c r="A331" s="264"/>
      <c r="B331" s="264"/>
      <c r="C331" s="264"/>
      <c r="D331" s="264"/>
      <c r="E331" s="279"/>
      <c r="F331" s="280"/>
      <c r="G331" s="265"/>
      <c r="H331" s="265"/>
      <c r="I331" s="267"/>
      <c r="J331" s="264"/>
      <c r="K331" s="268"/>
      <c r="L331" s="268"/>
    </row>
    <row r="332" spans="1:12" x14ac:dyDescent="0.2">
      <c r="A332" s="264"/>
      <c r="B332" s="264"/>
      <c r="C332" s="264"/>
      <c r="D332" s="264"/>
      <c r="E332" s="279"/>
      <c r="F332" s="280"/>
      <c r="G332" s="265"/>
      <c r="H332" s="265"/>
      <c r="I332" s="267"/>
      <c r="J332" s="264"/>
      <c r="K332" s="268"/>
      <c r="L332" s="268"/>
    </row>
    <row r="333" spans="1:12" x14ac:dyDescent="0.2">
      <c r="A333" s="264"/>
      <c r="B333" s="264"/>
      <c r="C333" s="264"/>
      <c r="D333" s="264"/>
      <c r="E333" s="279"/>
      <c r="F333" s="280"/>
      <c r="G333" s="265"/>
      <c r="H333" s="265"/>
      <c r="I333" s="267"/>
      <c r="J333" s="264"/>
      <c r="K333" s="268"/>
      <c r="L333" s="268"/>
    </row>
    <row r="334" spans="1:12" x14ac:dyDescent="0.2">
      <c r="A334" s="264"/>
      <c r="B334" s="264"/>
      <c r="C334" s="264"/>
      <c r="D334" s="264"/>
      <c r="E334" s="279"/>
      <c r="F334" s="280"/>
      <c r="G334" s="265"/>
      <c r="H334" s="265"/>
      <c r="I334" s="267"/>
      <c r="J334" s="264"/>
      <c r="K334" s="268"/>
      <c r="L334" s="268"/>
    </row>
    <row r="335" spans="1:12" x14ac:dyDescent="0.2">
      <c r="A335" s="264"/>
      <c r="B335" s="264"/>
      <c r="C335" s="264"/>
      <c r="D335" s="264"/>
      <c r="E335" s="279"/>
      <c r="F335" s="280"/>
      <c r="G335" s="265"/>
      <c r="H335" s="265"/>
      <c r="I335" s="267"/>
      <c r="J335" s="264"/>
      <c r="K335" s="268"/>
      <c r="L335" s="268"/>
    </row>
    <row r="336" spans="1:12"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sheetData>
  <phoneticPr fontId="0" type="noConversion"/>
  <pageMargins left="0.23622047244094491" right="0.23622047244094491" top="0.74803149606299213" bottom="0.74803149606299213" header="0.31496062992125984" footer="0.31496062992125984"/>
  <pageSetup paperSize="8" scale="57" orientation="portrait" verticalDpi="4294967292"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view="pageLayout" workbookViewId="0">
      <selection activeCell="A11" sqref="A11:N47"/>
    </sheetView>
  </sheetViews>
  <sheetFormatPr defaultColWidth="0" defaultRowHeight="11.25" zeroHeight="1" x14ac:dyDescent="0.2"/>
  <cols>
    <col min="1" max="11" width="9.33203125" style="366" customWidth="1"/>
    <col min="12" max="16384" width="9.33203125" style="366" hidden="1"/>
  </cols>
  <sheetData>
    <row r="1" spans="1:10" x14ac:dyDescent="0.2"/>
    <row r="2" spans="1:10" ht="31.5" x14ac:dyDescent="0.5">
      <c r="A2" s="367" t="s">
        <v>308</v>
      </c>
    </row>
    <row r="3" spans="1:10" x14ac:dyDescent="0.2"/>
    <row r="4" spans="1:10" ht="15" x14ac:dyDescent="0.25">
      <c r="A4" s="368" t="s">
        <v>457</v>
      </c>
      <c r="B4" s="368"/>
      <c r="C4" s="368"/>
      <c r="D4" s="368"/>
      <c r="E4" s="368"/>
      <c r="F4" s="368"/>
      <c r="G4" s="368"/>
      <c r="H4" s="368"/>
      <c r="I4" s="368"/>
      <c r="J4" s="369"/>
    </row>
    <row r="5" spans="1:10" ht="15" x14ac:dyDescent="0.25">
      <c r="A5" s="369"/>
      <c r="B5" s="369"/>
      <c r="C5" s="369"/>
      <c r="D5" s="369"/>
      <c r="E5" s="369"/>
      <c r="F5" s="369"/>
      <c r="G5" s="369"/>
      <c r="H5" s="369"/>
      <c r="I5" s="369"/>
      <c r="J5" s="369"/>
    </row>
    <row r="6" spans="1:10" ht="15" x14ac:dyDescent="0.25">
      <c r="A6" s="369"/>
      <c r="B6" s="369"/>
      <c r="C6" s="369"/>
      <c r="D6" s="369"/>
      <c r="E6" s="369"/>
      <c r="F6" s="369"/>
      <c r="G6" s="369"/>
      <c r="H6" s="369"/>
      <c r="I6" s="369"/>
      <c r="J6" s="369"/>
    </row>
    <row r="7" spans="1:10" ht="15" customHeight="1" x14ac:dyDescent="0.2">
      <c r="A7" s="569" t="s">
        <v>395</v>
      </c>
      <c r="B7" s="569"/>
      <c r="C7" s="569"/>
      <c r="D7" s="569"/>
      <c r="E7" s="569"/>
      <c r="F7" s="569"/>
      <c r="G7" s="569"/>
      <c r="H7" s="569"/>
      <c r="I7" s="569"/>
      <c r="J7" s="569"/>
    </row>
    <row r="8" spans="1:10" ht="15" customHeight="1" x14ac:dyDescent="0.2">
      <c r="A8" s="569"/>
      <c r="B8" s="569"/>
      <c r="C8" s="569"/>
      <c r="D8" s="569"/>
      <c r="E8" s="569"/>
      <c r="F8" s="569"/>
      <c r="G8" s="569"/>
      <c r="H8" s="569"/>
      <c r="I8" s="569"/>
      <c r="J8" s="569"/>
    </row>
    <row r="9" spans="1:10" ht="15" customHeight="1" x14ac:dyDescent="0.2">
      <c r="A9" s="569"/>
      <c r="B9" s="569"/>
      <c r="C9" s="569"/>
      <c r="D9" s="569"/>
      <c r="E9" s="569"/>
      <c r="F9" s="569"/>
      <c r="G9" s="569"/>
      <c r="H9" s="569"/>
      <c r="I9" s="569"/>
      <c r="J9" s="569"/>
    </row>
    <row r="10" spans="1:10" ht="15" x14ac:dyDescent="0.25">
      <c r="A10" s="369"/>
      <c r="B10" s="369"/>
      <c r="C10" s="369"/>
      <c r="D10" s="369"/>
      <c r="E10" s="369"/>
      <c r="F10" s="369"/>
      <c r="G10" s="369"/>
      <c r="H10" s="369"/>
      <c r="I10" s="369"/>
      <c r="J10" s="369"/>
    </row>
    <row r="11" spans="1:10" ht="15" customHeight="1" x14ac:dyDescent="0.2">
      <c r="A11" s="570" t="s">
        <v>396</v>
      </c>
      <c r="B11" s="570"/>
      <c r="C11" s="570"/>
      <c r="D11" s="570"/>
      <c r="E11" s="570"/>
      <c r="F11" s="570"/>
      <c r="G11" s="570"/>
      <c r="H11" s="570"/>
      <c r="I11" s="570"/>
      <c r="J11" s="570"/>
    </row>
    <row r="12" spans="1:10" ht="15" customHeight="1" x14ac:dyDescent="0.2">
      <c r="A12" s="570"/>
      <c r="B12" s="570"/>
      <c r="C12" s="570"/>
      <c r="D12" s="570"/>
      <c r="E12" s="570"/>
      <c r="F12" s="570"/>
      <c r="G12" s="570"/>
      <c r="H12" s="570"/>
      <c r="I12" s="570"/>
      <c r="J12" s="570"/>
    </row>
    <row r="13" spans="1:10" ht="15" customHeight="1" x14ac:dyDescent="0.2">
      <c r="A13" s="570"/>
      <c r="B13" s="570"/>
      <c r="C13" s="570"/>
      <c r="D13" s="570"/>
      <c r="E13" s="570"/>
      <c r="F13" s="570"/>
      <c r="G13" s="570"/>
      <c r="H13" s="570"/>
      <c r="I13" s="570"/>
      <c r="J13" s="570"/>
    </row>
    <row r="14" spans="1:10" ht="15" x14ac:dyDescent="0.25">
      <c r="A14" s="369"/>
      <c r="B14" s="369"/>
      <c r="C14" s="369"/>
      <c r="D14" s="369"/>
      <c r="E14" s="369"/>
      <c r="F14" s="369"/>
      <c r="G14" s="369"/>
      <c r="H14" s="369"/>
      <c r="I14" s="369"/>
      <c r="J14" s="369"/>
    </row>
    <row r="15" spans="1:10" ht="15" customHeight="1" x14ac:dyDescent="0.2">
      <c r="A15" s="571" t="s">
        <v>382</v>
      </c>
      <c r="B15" s="571"/>
      <c r="C15" s="571"/>
      <c r="D15" s="571"/>
      <c r="E15" s="571"/>
      <c r="F15" s="571"/>
      <c r="G15" s="571"/>
      <c r="H15" s="571"/>
      <c r="I15" s="571"/>
      <c r="J15" s="571"/>
    </row>
    <row r="16" spans="1:10" ht="15" customHeight="1" x14ac:dyDescent="0.2">
      <c r="A16" s="571"/>
      <c r="B16" s="571"/>
      <c r="C16" s="571"/>
      <c r="D16" s="571"/>
      <c r="E16" s="571"/>
      <c r="F16" s="571"/>
      <c r="G16" s="571"/>
      <c r="H16" s="571"/>
      <c r="I16" s="571"/>
      <c r="J16" s="571"/>
    </row>
    <row r="17" spans="1:10" ht="15" customHeight="1" x14ac:dyDescent="0.2">
      <c r="A17" s="571"/>
      <c r="B17" s="571"/>
      <c r="C17" s="571"/>
      <c r="D17" s="571"/>
      <c r="E17" s="571"/>
      <c r="F17" s="571"/>
      <c r="G17" s="571"/>
      <c r="H17" s="571"/>
      <c r="I17" s="571"/>
      <c r="J17" s="571"/>
    </row>
    <row r="18" spans="1:10" ht="15" customHeight="1" x14ac:dyDescent="0.2">
      <c r="A18" s="571"/>
      <c r="B18" s="571"/>
      <c r="C18" s="571"/>
      <c r="D18" s="571"/>
      <c r="E18" s="571"/>
      <c r="F18" s="571"/>
      <c r="G18" s="571"/>
      <c r="H18" s="571"/>
      <c r="I18" s="571"/>
      <c r="J18" s="571"/>
    </row>
    <row r="19" spans="1:10" ht="15" x14ac:dyDescent="0.25">
      <c r="A19" s="369"/>
      <c r="B19" s="369"/>
      <c r="C19" s="369"/>
      <c r="D19" s="369"/>
      <c r="E19" s="369"/>
      <c r="F19" s="369"/>
      <c r="G19" s="369"/>
      <c r="H19" s="369"/>
      <c r="I19" s="369"/>
      <c r="J19" s="369"/>
    </row>
    <row r="20" spans="1:10" ht="15" x14ac:dyDescent="0.25">
      <c r="B20" s="369"/>
      <c r="C20" s="369"/>
      <c r="D20" s="369"/>
      <c r="E20" s="369"/>
      <c r="F20" s="369"/>
      <c r="G20" s="369"/>
      <c r="H20" s="369"/>
      <c r="I20" s="369"/>
      <c r="J20" s="369"/>
    </row>
    <row r="21" spans="1:10" ht="15" x14ac:dyDescent="0.25">
      <c r="A21" s="369"/>
      <c r="B21" s="369"/>
      <c r="C21" s="369"/>
      <c r="D21" s="369"/>
      <c r="E21" s="369"/>
      <c r="F21" s="369"/>
      <c r="G21" s="369"/>
      <c r="H21" s="369"/>
      <c r="I21" s="369"/>
      <c r="J21" s="369"/>
    </row>
    <row r="22" spans="1:10" ht="15" x14ac:dyDescent="0.25">
      <c r="J22" s="369"/>
    </row>
    <row r="23" spans="1:10" ht="15" x14ac:dyDescent="0.25">
      <c r="A23" s="369" t="s">
        <v>309</v>
      </c>
      <c r="J23" s="369"/>
    </row>
    <row r="24" spans="1:10" ht="15" x14ac:dyDescent="0.25">
      <c r="J24" s="369"/>
    </row>
    <row r="25" spans="1:10" ht="15" x14ac:dyDescent="0.25">
      <c r="A25" s="369"/>
      <c r="B25" s="369"/>
      <c r="C25" s="369"/>
      <c r="D25" s="369"/>
      <c r="E25" s="369"/>
      <c r="F25" s="369"/>
      <c r="G25" s="369"/>
      <c r="H25" s="369"/>
      <c r="I25" s="369"/>
      <c r="J25" s="369"/>
    </row>
    <row r="26" spans="1:10" ht="15" x14ac:dyDescent="0.25">
      <c r="A26" s="369"/>
      <c r="B26" s="369"/>
      <c r="C26" s="369"/>
      <c r="D26" s="369"/>
      <c r="E26" s="369"/>
      <c r="F26" s="369"/>
      <c r="G26" s="369"/>
      <c r="H26" s="369"/>
      <c r="I26" s="369"/>
      <c r="J26" s="369"/>
    </row>
    <row r="27" spans="1:10" ht="15" x14ac:dyDescent="0.25">
      <c r="A27" s="369"/>
      <c r="B27" s="369"/>
      <c r="C27" s="369"/>
      <c r="D27" s="369"/>
      <c r="E27" s="369"/>
      <c r="F27" s="369"/>
      <c r="G27" s="369"/>
      <c r="H27" s="369"/>
      <c r="I27" s="369"/>
      <c r="J27" s="369"/>
    </row>
    <row r="28" spans="1:10" ht="15" x14ac:dyDescent="0.25">
      <c r="A28" s="369"/>
      <c r="B28" s="369"/>
      <c r="C28" s="369"/>
      <c r="D28" s="369"/>
      <c r="E28" s="369"/>
      <c r="F28" s="369"/>
      <c r="G28" s="369"/>
      <c r="H28" s="369"/>
      <c r="I28" s="369"/>
      <c r="J28" s="369"/>
    </row>
    <row r="29" spans="1:10" ht="15" x14ac:dyDescent="0.25">
      <c r="A29" s="368"/>
      <c r="B29" s="368"/>
      <c r="C29" s="368"/>
      <c r="D29" s="368"/>
      <c r="E29" s="368"/>
      <c r="F29" s="369"/>
      <c r="G29" s="447" t="s">
        <v>508</v>
      </c>
      <c r="H29" s="368"/>
      <c r="I29" s="368"/>
      <c r="J29" s="369"/>
    </row>
    <row r="30" spans="1:10" ht="15" x14ac:dyDescent="0.25">
      <c r="A30" s="369"/>
      <c r="B30" s="369"/>
      <c r="C30" s="369"/>
      <c r="D30" s="369"/>
      <c r="E30" s="369"/>
      <c r="F30" s="369"/>
      <c r="G30" s="369"/>
      <c r="H30" s="369"/>
      <c r="I30" s="369"/>
      <c r="J30" s="369"/>
    </row>
    <row r="31" spans="1:10" ht="15" x14ac:dyDescent="0.25">
      <c r="A31" s="369" t="s">
        <v>507</v>
      </c>
      <c r="B31" s="369"/>
      <c r="C31" s="369"/>
      <c r="D31" s="369"/>
      <c r="E31" s="369"/>
      <c r="F31" s="369"/>
      <c r="G31" s="369" t="s">
        <v>310</v>
      </c>
      <c r="H31" s="369"/>
      <c r="I31" s="369"/>
      <c r="J31" s="370"/>
    </row>
    <row r="32" spans="1:10" ht="12" x14ac:dyDescent="0.2">
      <c r="A32" s="370"/>
      <c r="B32" s="370"/>
      <c r="C32" s="370"/>
      <c r="D32" s="370"/>
      <c r="E32" s="370"/>
      <c r="F32" s="370"/>
      <c r="G32" s="370"/>
      <c r="H32" s="370"/>
      <c r="I32" s="370"/>
      <c r="J32" s="370"/>
    </row>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sheetData>
  <mergeCells count="3">
    <mergeCell ref="A7:J9"/>
    <mergeCell ref="A11:J13"/>
    <mergeCell ref="A15:J18"/>
  </mergeCells>
  <phoneticPr fontId="0" type="noConversion"/>
  <pageMargins left="0.23622047244094491"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79998168889431442"/>
    <pageSetUpPr fitToPage="1"/>
  </sheetPr>
  <dimension ref="A1:U173"/>
  <sheetViews>
    <sheetView zoomScale="85" zoomScaleNormal="85" zoomScalePageLayoutView="80" workbookViewId="0">
      <pane ySplit="9" topLeftCell="A10" activePane="bottomLeft" state="frozen"/>
      <selection activeCell="C13" sqref="C13:N47"/>
      <selection pane="bottomLeft" activeCell="G12" sqref="G12"/>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34.83203125" style="84" customWidth="1"/>
    <col min="6" max="6" width="23.33203125" style="54" customWidth="1"/>
    <col min="7" max="7" width="64.5" style="93" customWidth="1"/>
    <col min="8" max="8" width="24.1640625" style="93" customWidth="1"/>
    <col min="9" max="10" width="22.6640625" style="93" customWidth="1"/>
    <col min="11" max="11" width="2.1640625" style="6" customWidth="1"/>
    <col min="12" max="12" width="5.83203125" style="6" customWidth="1"/>
    <col min="13" max="13" width="29.5" style="6" customWidth="1"/>
    <col min="14" max="14" width="19.5" style="6" customWidth="1"/>
    <col min="15" max="15" width="8.33203125" style="6" customWidth="1"/>
    <col min="16" max="16" width="17" style="6" customWidth="1"/>
    <col min="17" max="17" width="16.5" style="6" customWidth="1"/>
    <col min="18" max="20" width="20.83203125" style="6" customWidth="1"/>
    <col min="21" max="16384" width="10.83203125" style="6"/>
  </cols>
  <sheetData>
    <row r="1" spans="1:21" ht="7.35" customHeight="1" x14ac:dyDescent="0.2"/>
    <row r="2" spans="1:21" ht="18" x14ac:dyDescent="0.2">
      <c r="A2" s="5">
        <v>80</v>
      </c>
      <c r="B2" s="2" t="s">
        <v>240</v>
      </c>
      <c r="G2" s="14"/>
      <c r="H2" s="6"/>
      <c r="I2" s="6"/>
      <c r="J2" s="6"/>
    </row>
    <row r="3" spans="1:21" ht="16.350000000000001" customHeight="1" x14ac:dyDescent="0.2">
      <c r="B3" s="43" t="str">
        <f>'Revenue - Base - OPTIONAL'!B3</f>
        <v>Pyrenees (S)</v>
      </c>
    </row>
    <row r="4" spans="1:21" ht="13.5" thickBot="1" x14ac:dyDescent="0.25">
      <c r="B4" s="509"/>
      <c r="C4" s="509"/>
      <c r="D4" s="509"/>
      <c r="E4" s="509"/>
    </row>
    <row r="5" spans="1:21" ht="8.25" customHeight="1" x14ac:dyDescent="0.2">
      <c r="C5" s="9"/>
      <c r="D5" s="10"/>
      <c r="E5" s="85"/>
      <c r="F5" s="55"/>
      <c r="G5" s="94"/>
      <c r="H5" s="94"/>
      <c r="I5" s="94"/>
      <c r="J5" s="94"/>
      <c r="K5" s="10"/>
      <c r="L5" s="10"/>
      <c r="M5" s="10"/>
      <c r="N5" s="10"/>
      <c r="O5" s="47"/>
    </row>
    <row r="6" spans="1:21" x14ac:dyDescent="0.2">
      <c r="C6" s="13"/>
      <c r="D6" s="14"/>
      <c r="E6" s="511" t="s">
        <v>101</v>
      </c>
      <c r="F6" s="511"/>
      <c r="G6" s="511"/>
      <c r="H6" s="511"/>
      <c r="I6" s="511"/>
      <c r="J6" s="511"/>
      <c r="K6" s="511"/>
      <c r="L6" s="511"/>
      <c r="M6" s="511"/>
      <c r="N6" s="511"/>
      <c r="O6" s="31"/>
    </row>
    <row r="7" spans="1:21" ht="6.75" customHeight="1" x14ac:dyDescent="0.2">
      <c r="C7" s="13"/>
      <c r="D7" s="14"/>
      <c r="E7" s="86"/>
      <c r="F7" s="56"/>
      <c r="G7" s="138"/>
      <c r="H7" s="138"/>
      <c r="I7" s="138"/>
      <c r="J7" s="138"/>
      <c r="K7" s="14"/>
      <c r="L7" s="14"/>
      <c r="M7" s="14"/>
      <c r="N7" s="14"/>
      <c r="O7" s="31"/>
    </row>
    <row r="8" spans="1:21" ht="44.25" customHeight="1" x14ac:dyDescent="0.2">
      <c r="C8" s="13"/>
      <c r="D8" s="14"/>
      <c r="E8" s="65" t="s">
        <v>130</v>
      </c>
      <c r="F8" s="62" t="s">
        <v>153</v>
      </c>
      <c r="G8" s="92" t="s">
        <v>139</v>
      </c>
      <c r="H8" s="92" t="s">
        <v>285</v>
      </c>
      <c r="I8" s="92" t="s">
        <v>195</v>
      </c>
      <c r="J8" s="92" t="s">
        <v>293</v>
      </c>
      <c r="K8" s="14"/>
      <c r="L8" s="14"/>
      <c r="M8" s="510" t="s">
        <v>306</v>
      </c>
      <c r="N8" s="510"/>
      <c r="O8" s="31"/>
    </row>
    <row r="9" spans="1:21" ht="9.75" customHeight="1" x14ac:dyDescent="0.2">
      <c r="C9" s="13"/>
      <c r="D9" s="14"/>
      <c r="E9" s="86"/>
      <c r="F9" s="57"/>
      <c r="G9" s="138"/>
      <c r="H9" s="138"/>
      <c r="I9" s="138"/>
      <c r="J9" s="138"/>
      <c r="K9" s="14"/>
      <c r="L9" s="14"/>
      <c r="M9" s="14"/>
      <c r="N9" s="14"/>
      <c r="O9" s="31"/>
    </row>
    <row r="10" spans="1:21" ht="7.5" customHeight="1" x14ac:dyDescent="0.2">
      <c r="C10" s="13"/>
      <c r="D10" s="14"/>
      <c r="E10" s="86"/>
      <c r="F10" s="57"/>
      <c r="G10" s="138"/>
      <c r="H10" s="138"/>
      <c r="I10" s="138"/>
      <c r="J10" s="138"/>
      <c r="K10" s="14"/>
      <c r="L10" s="14"/>
      <c r="M10" s="14"/>
      <c r="N10" s="14"/>
      <c r="O10" s="31"/>
    </row>
    <row r="11" spans="1:21" ht="102" x14ac:dyDescent="0.2">
      <c r="C11" s="13"/>
      <c r="D11" s="19">
        <v>1</v>
      </c>
      <c r="E11" s="378" t="s">
        <v>459</v>
      </c>
      <c r="F11" s="106" t="s">
        <v>154</v>
      </c>
      <c r="G11" s="419" t="s">
        <v>335</v>
      </c>
      <c r="H11" s="382">
        <f>'Revenue - Base - OPTIONAL'!S12</f>
        <v>1812</v>
      </c>
      <c r="I11" s="383">
        <f>'Expenditure - Base - OPTIONAL'!L11</f>
        <v>726460</v>
      </c>
      <c r="J11" s="384"/>
      <c r="K11" s="14"/>
      <c r="L11" s="14"/>
      <c r="M11" s="362" t="s">
        <v>143</v>
      </c>
      <c r="N11" s="420">
        <f>SUM('Assets - Base - OPTIONAL'!N12:N41)</f>
        <v>1284753</v>
      </c>
      <c r="O11" s="31"/>
    </row>
    <row r="12" spans="1:21" ht="114.75" x14ac:dyDescent="0.2">
      <c r="C12" s="13"/>
      <c r="D12" s="90">
        <f>D11+1</f>
        <v>2</v>
      </c>
      <c r="E12" s="378" t="s">
        <v>397</v>
      </c>
      <c r="F12" s="107" t="s">
        <v>154</v>
      </c>
      <c r="G12" s="419" t="s">
        <v>336</v>
      </c>
      <c r="H12" s="382">
        <f>'Revenue - Base - OPTIONAL'!S13</f>
        <v>146812</v>
      </c>
      <c r="I12" s="383">
        <f>'Expenditure - Base - OPTIONAL'!L12</f>
        <v>417735</v>
      </c>
      <c r="J12" s="385"/>
      <c r="K12" s="14"/>
      <c r="L12" s="14"/>
      <c r="M12" s="363" t="s">
        <v>144</v>
      </c>
      <c r="N12" s="421">
        <f>SUM('Assets - Base - OPTIONAL'!O12:O41)</f>
        <v>7559579</v>
      </c>
      <c r="O12" s="31"/>
    </row>
    <row r="13" spans="1:21" s="88" customFormat="1" ht="63.75" x14ac:dyDescent="0.2">
      <c r="C13" s="89"/>
      <c r="D13" s="19">
        <f>D12+1</f>
        <v>3</v>
      </c>
      <c r="E13" s="379" t="s">
        <v>460</v>
      </c>
      <c r="F13" s="107" t="s">
        <v>154</v>
      </c>
      <c r="G13" s="419" t="s">
        <v>337</v>
      </c>
      <c r="H13" s="382">
        <f>'Revenue - Base - OPTIONAL'!S14</f>
        <v>202812</v>
      </c>
      <c r="I13" s="383">
        <f>'Expenditure - Base - OPTIONAL'!L13</f>
        <v>707455</v>
      </c>
      <c r="J13" s="385"/>
      <c r="K13" s="100"/>
      <c r="L13" s="100"/>
      <c r="M13" s="363" t="s">
        <v>145</v>
      </c>
      <c r="N13" s="421">
        <f>SUM('Assets - Base - OPTIONAL'!P37:P41)</f>
        <v>50000</v>
      </c>
      <c r="O13" s="31"/>
      <c r="P13" s="6"/>
      <c r="Q13" s="6"/>
    </row>
    <row r="14" spans="1:21" ht="19.5" customHeight="1" thickBot="1" x14ac:dyDescent="0.25">
      <c r="C14" s="13"/>
      <c r="D14" s="19">
        <f>D13+1</f>
        <v>4</v>
      </c>
      <c r="E14" s="379" t="s">
        <v>461</v>
      </c>
      <c r="F14" s="107" t="s">
        <v>154</v>
      </c>
      <c r="G14" s="419" t="s">
        <v>338</v>
      </c>
      <c r="H14" s="382">
        <f>'Revenue - Base - OPTIONAL'!S15</f>
        <v>43812</v>
      </c>
      <c r="I14" s="383">
        <f>'Expenditure - Base - OPTIONAL'!L14</f>
        <v>127421</v>
      </c>
      <c r="J14" s="386"/>
      <c r="K14" s="14"/>
      <c r="L14" s="14"/>
      <c r="M14" s="364" t="s">
        <v>146</v>
      </c>
      <c r="N14" s="421">
        <f>SUM('Assets - Base - OPTIONAL'!Q37:Q41)</f>
        <v>35000</v>
      </c>
      <c r="O14" s="31"/>
    </row>
    <row r="15" spans="1:21" ht="90" thickTop="1" x14ac:dyDescent="0.2">
      <c r="C15" s="13"/>
      <c r="D15" s="19">
        <f>D14+1</f>
        <v>5</v>
      </c>
      <c r="E15" s="379" t="s">
        <v>462</v>
      </c>
      <c r="F15" s="107" t="s">
        <v>154</v>
      </c>
      <c r="G15" s="419" t="s">
        <v>339</v>
      </c>
      <c r="H15" s="382">
        <f>'Revenue - Base - OPTIONAL'!S16</f>
        <v>14500</v>
      </c>
      <c r="I15" s="383">
        <f>'Expenditure - Base - OPTIONAL'!L15</f>
        <v>0</v>
      </c>
      <c r="J15" s="386"/>
      <c r="K15" s="14"/>
      <c r="L15" s="14"/>
      <c r="M15" s="365" t="s">
        <v>121</v>
      </c>
      <c r="N15" s="359">
        <f>SUM(N11:N14)</f>
        <v>8929332</v>
      </c>
      <c r="O15" s="31"/>
      <c r="R15" s="88"/>
      <c r="S15" s="88"/>
      <c r="T15" s="88"/>
      <c r="U15" s="88"/>
    </row>
    <row r="16" spans="1:21" ht="19.5" customHeight="1" x14ac:dyDescent="0.2">
      <c r="C16" s="13"/>
      <c r="D16" s="90">
        <f t="shared" ref="D16:D73" si="0">D15+1</f>
        <v>6</v>
      </c>
      <c r="E16" s="379" t="s">
        <v>463</v>
      </c>
      <c r="F16" s="107" t="s">
        <v>154</v>
      </c>
      <c r="G16" s="419"/>
      <c r="H16" s="382">
        <f>'Revenue - Base - OPTIONAL'!S17</f>
        <v>0</v>
      </c>
      <c r="I16" s="383">
        <f>'Expenditure - Base - OPTIONAL'!L16</f>
        <v>0</v>
      </c>
      <c r="J16" s="386"/>
      <c r="K16" s="14"/>
      <c r="L16" s="14"/>
      <c r="M16" s="14"/>
      <c r="N16" s="14"/>
      <c r="O16" s="31"/>
    </row>
    <row r="17" spans="3:15" ht="38.25" x14ac:dyDescent="0.2">
      <c r="C17" s="13"/>
      <c r="D17" s="19">
        <f t="shared" si="0"/>
        <v>7</v>
      </c>
      <c r="E17" s="379" t="s">
        <v>464</v>
      </c>
      <c r="F17" s="107" t="s">
        <v>138</v>
      </c>
      <c r="G17" s="419" t="s">
        <v>340</v>
      </c>
      <c r="H17" s="382">
        <f>'Revenue - Base - OPTIONAL'!S18</f>
        <v>54812</v>
      </c>
      <c r="I17" s="383">
        <f>'Expenditure - Base - OPTIONAL'!L17</f>
        <v>146421</v>
      </c>
      <c r="J17" s="386"/>
      <c r="K17" s="14"/>
      <c r="L17" s="14"/>
      <c r="M17" s="14"/>
      <c r="N17" s="14"/>
      <c r="O17" s="31"/>
    </row>
    <row r="18" spans="3:15" ht="19.5" customHeight="1" x14ac:dyDescent="0.2">
      <c r="C18" s="13"/>
      <c r="D18" s="19">
        <f t="shared" si="0"/>
        <v>8</v>
      </c>
      <c r="E18" s="379" t="s">
        <v>465</v>
      </c>
      <c r="F18" s="107" t="s">
        <v>154</v>
      </c>
      <c r="G18" s="419"/>
      <c r="H18" s="382">
        <f>'Revenue - Base - OPTIONAL'!S19</f>
        <v>0</v>
      </c>
      <c r="I18" s="383">
        <f>'Expenditure - Base - OPTIONAL'!L18</f>
        <v>0</v>
      </c>
      <c r="J18" s="386"/>
      <c r="K18" s="14"/>
      <c r="L18" s="14"/>
      <c r="M18" s="14"/>
      <c r="N18" s="14"/>
      <c r="O18" s="31"/>
    </row>
    <row r="19" spans="3:15" ht="38.25" x14ac:dyDescent="0.2">
      <c r="C19" s="13"/>
      <c r="D19" s="19">
        <f t="shared" si="0"/>
        <v>9</v>
      </c>
      <c r="E19" s="379" t="s">
        <v>466</v>
      </c>
      <c r="F19" s="107" t="s">
        <v>154</v>
      </c>
      <c r="G19" s="419" t="s">
        <v>341</v>
      </c>
      <c r="H19" s="382">
        <f>'Revenue - Base - OPTIONAL'!S20</f>
        <v>126345</v>
      </c>
      <c r="I19" s="383">
        <f>'Expenditure - Base - OPTIONAL'!L19</f>
        <v>530470</v>
      </c>
      <c r="J19" s="386"/>
      <c r="K19" s="14"/>
      <c r="L19" s="14"/>
      <c r="M19" s="14" t="s">
        <v>398</v>
      </c>
      <c r="N19" s="14"/>
      <c r="O19" s="31"/>
    </row>
    <row r="20" spans="3:15" ht="63.75" x14ac:dyDescent="0.2">
      <c r="C20" s="13"/>
      <c r="D20" s="90">
        <f t="shared" si="0"/>
        <v>10</v>
      </c>
      <c r="E20" s="379" t="s">
        <v>467</v>
      </c>
      <c r="F20" s="107" t="s">
        <v>154</v>
      </c>
      <c r="G20" s="419" t="s">
        <v>342</v>
      </c>
      <c r="H20" s="382">
        <f>'Revenue - Base - OPTIONAL'!S21</f>
        <v>1812</v>
      </c>
      <c r="I20" s="383">
        <f>'Expenditure - Base - OPTIONAL'!L20</f>
        <v>106851</v>
      </c>
      <c r="J20" s="386"/>
      <c r="K20" s="14"/>
      <c r="L20" s="14"/>
      <c r="M20" s="14"/>
      <c r="N20" s="14"/>
      <c r="O20" s="31"/>
    </row>
    <row r="21" spans="3:15" ht="25.5" x14ac:dyDescent="0.2">
      <c r="C21" s="13"/>
      <c r="D21" s="19">
        <f t="shared" si="0"/>
        <v>11</v>
      </c>
      <c r="E21" s="379" t="s">
        <v>468</v>
      </c>
      <c r="F21" s="107" t="s">
        <v>154</v>
      </c>
      <c r="G21" s="419" t="s">
        <v>343</v>
      </c>
      <c r="H21" s="382">
        <f>'Revenue - Base - OPTIONAL'!S22</f>
        <v>906</v>
      </c>
      <c r="I21" s="383">
        <f>'Expenditure - Base - OPTIONAL'!L21</f>
        <v>47911</v>
      </c>
      <c r="J21" s="386"/>
      <c r="K21" s="14"/>
      <c r="L21" s="14"/>
      <c r="M21" s="14"/>
      <c r="N21" s="14"/>
      <c r="O21" s="31"/>
    </row>
    <row r="22" spans="3:15" ht="25.5" x14ac:dyDescent="0.2">
      <c r="C22" s="13"/>
      <c r="D22" s="19">
        <f t="shared" si="0"/>
        <v>12</v>
      </c>
      <c r="E22" s="379" t="s">
        <v>469</v>
      </c>
      <c r="F22" s="107" t="s">
        <v>154</v>
      </c>
      <c r="G22" s="419" t="s">
        <v>332</v>
      </c>
      <c r="H22" s="382">
        <f>'Revenue - Base - OPTIONAL'!S23</f>
        <v>103900</v>
      </c>
      <c r="I22" s="383">
        <f>'Expenditure - Base - OPTIONAL'!L22</f>
        <v>252528</v>
      </c>
      <c r="J22" s="386"/>
      <c r="K22" s="14"/>
      <c r="L22" s="14"/>
      <c r="M22" s="14"/>
      <c r="N22" s="14"/>
      <c r="O22" s="31"/>
    </row>
    <row r="23" spans="3:15" ht="19.5" customHeight="1" x14ac:dyDescent="0.2">
      <c r="C23" s="13"/>
      <c r="D23" s="90">
        <f t="shared" si="0"/>
        <v>13</v>
      </c>
      <c r="E23" s="379" t="s">
        <v>470</v>
      </c>
      <c r="F23" s="107" t="s">
        <v>154</v>
      </c>
      <c r="G23" s="419"/>
      <c r="H23" s="382">
        <f>'Revenue - Base - OPTIONAL'!S24</f>
        <v>0</v>
      </c>
      <c r="I23" s="383">
        <f>'Expenditure - Base - OPTIONAL'!L23</f>
        <v>0</v>
      </c>
      <c r="J23" s="386"/>
      <c r="K23" s="14"/>
      <c r="L23" s="14"/>
      <c r="M23" s="14"/>
      <c r="N23" s="14"/>
      <c r="O23" s="31"/>
    </row>
    <row r="24" spans="3:15" ht="89.25" x14ac:dyDescent="0.2">
      <c r="C24" s="13"/>
      <c r="D24" s="19">
        <f t="shared" si="0"/>
        <v>14</v>
      </c>
      <c r="E24" s="379" t="s">
        <v>471</v>
      </c>
      <c r="F24" s="107" t="s">
        <v>154</v>
      </c>
      <c r="G24" s="419" t="s">
        <v>344</v>
      </c>
      <c r="H24" s="382">
        <f>'Revenue - Base - OPTIONAL'!S25</f>
        <v>934950</v>
      </c>
      <c r="I24" s="383">
        <f>'Expenditure - Base - OPTIONAL'!L24</f>
        <v>1256314</v>
      </c>
      <c r="J24" s="386"/>
      <c r="K24" s="14"/>
      <c r="L24" s="14"/>
      <c r="M24" s="14"/>
      <c r="N24" s="14"/>
      <c r="O24" s="31"/>
    </row>
    <row r="25" spans="3:15" ht="25.5" x14ac:dyDescent="0.2">
      <c r="C25" s="13"/>
      <c r="D25" s="19">
        <f t="shared" si="0"/>
        <v>15</v>
      </c>
      <c r="E25" s="379" t="s">
        <v>472</v>
      </c>
      <c r="F25" s="107" t="s">
        <v>154</v>
      </c>
      <c r="G25" s="419" t="s">
        <v>333</v>
      </c>
      <c r="H25" s="382">
        <f>'Revenue - Base - OPTIONAL'!S26</f>
        <v>29306</v>
      </c>
      <c r="I25" s="383">
        <f>'Expenditure - Base - OPTIONAL'!L25</f>
        <v>68531</v>
      </c>
      <c r="J25" s="386"/>
      <c r="K25" s="14"/>
      <c r="L25" s="14"/>
      <c r="M25" s="14"/>
      <c r="N25" s="14"/>
      <c r="O25" s="31"/>
    </row>
    <row r="26" spans="3:15" ht="19.5" customHeight="1" x14ac:dyDescent="0.2">
      <c r="C26" s="13"/>
      <c r="D26" s="19">
        <f t="shared" si="0"/>
        <v>16</v>
      </c>
      <c r="E26" s="379" t="s">
        <v>469</v>
      </c>
      <c r="F26" s="107" t="s">
        <v>154</v>
      </c>
      <c r="G26" s="419" t="s">
        <v>398</v>
      </c>
      <c r="H26" s="382">
        <f>'Revenue - Base - OPTIONAL'!S27</f>
        <v>0</v>
      </c>
      <c r="I26" s="383">
        <f>'Expenditure - Base - OPTIONAL'!L26</f>
        <v>0</v>
      </c>
      <c r="J26" s="386"/>
      <c r="K26" s="14"/>
      <c r="L26" s="14"/>
      <c r="M26" s="14"/>
      <c r="N26" s="14"/>
      <c r="O26" s="31"/>
    </row>
    <row r="27" spans="3:15" ht="63.75" x14ac:dyDescent="0.2">
      <c r="C27" s="13"/>
      <c r="D27" s="90">
        <f t="shared" si="0"/>
        <v>17</v>
      </c>
      <c r="E27" s="379" t="s">
        <v>352</v>
      </c>
      <c r="F27" s="107" t="s">
        <v>138</v>
      </c>
      <c r="G27" s="419" t="s">
        <v>345</v>
      </c>
      <c r="H27" s="382">
        <f>'Revenue - Base - OPTIONAL'!S28</f>
        <v>624129</v>
      </c>
      <c r="I27" s="383">
        <f>'Expenditure - Base - OPTIONAL'!L27</f>
        <v>579537</v>
      </c>
      <c r="J27" s="386"/>
      <c r="K27" s="14"/>
      <c r="L27" s="14"/>
      <c r="M27" s="14"/>
      <c r="N27" s="14"/>
      <c r="O27" s="31"/>
    </row>
    <row r="28" spans="3:15" ht="63.75" x14ac:dyDescent="0.2">
      <c r="C28" s="13"/>
      <c r="D28" s="19">
        <f t="shared" si="0"/>
        <v>18</v>
      </c>
      <c r="E28" s="379" t="s">
        <v>473</v>
      </c>
      <c r="F28" s="107" t="s">
        <v>154</v>
      </c>
      <c r="G28" s="419" t="s">
        <v>346</v>
      </c>
      <c r="H28" s="382">
        <f>'Revenue - Base - OPTIONAL'!S29</f>
        <v>10456</v>
      </c>
      <c r="I28" s="383">
        <f>'Expenditure - Base - OPTIONAL'!L28</f>
        <v>685501</v>
      </c>
      <c r="J28" s="386"/>
      <c r="K28" s="14"/>
      <c r="L28" s="14"/>
      <c r="M28" s="14"/>
      <c r="N28" s="14"/>
      <c r="O28" s="31"/>
    </row>
    <row r="29" spans="3:15" ht="19.5" customHeight="1" x14ac:dyDescent="0.2">
      <c r="C29" s="13"/>
      <c r="D29" s="19">
        <f t="shared" si="0"/>
        <v>19</v>
      </c>
      <c r="E29" s="379" t="s">
        <v>474</v>
      </c>
      <c r="F29" s="107" t="s">
        <v>154</v>
      </c>
      <c r="G29" s="419" t="s">
        <v>1</v>
      </c>
      <c r="H29" s="382">
        <f>'Revenue - Base - OPTIONAL'!S30</f>
        <v>906</v>
      </c>
      <c r="I29" s="383">
        <f>'Expenditure - Base - OPTIONAL'!L29</f>
        <v>46711</v>
      </c>
      <c r="J29" s="386"/>
      <c r="K29" s="14"/>
      <c r="L29" s="14"/>
      <c r="M29" s="14"/>
      <c r="N29" s="14"/>
      <c r="O29" s="31"/>
    </row>
    <row r="30" spans="3:15" ht="19.5" customHeight="1" x14ac:dyDescent="0.2">
      <c r="C30" s="13"/>
      <c r="D30" s="19">
        <f t="shared" si="0"/>
        <v>20</v>
      </c>
      <c r="E30" s="379" t="s">
        <v>475</v>
      </c>
      <c r="F30" s="107" t="s">
        <v>154</v>
      </c>
      <c r="G30" s="419"/>
      <c r="H30" s="382">
        <f>'Revenue - Base - OPTIONAL'!S31</f>
        <v>0</v>
      </c>
      <c r="I30" s="383">
        <f>'Expenditure - Base - OPTIONAL'!L30</f>
        <v>0</v>
      </c>
      <c r="J30" s="386"/>
      <c r="K30" s="14"/>
      <c r="L30" s="14"/>
      <c r="M30" s="14"/>
      <c r="N30" s="14"/>
      <c r="O30" s="31"/>
    </row>
    <row r="31" spans="3:15" ht="29.25" customHeight="1" x14ac:dyDescent="0.2">
      <c r="C31" s="13"/>
      <c r="D31" s="90">
        <f t="shared" si="0"/>
        <v>21</v>
      </c>
      <c r="E31" s="379" t="s">
        <v>476</v>
      </c>
      <c r="F31" s="107" t="s">
        <v>154</v>
      </c>
      <c r="G31" s="419" t="s">
        <v>2</v>
      </c>
      <c r="H31" s="382">
        <f>'Revenue - Base - OPTIONAL'!S32</f>
        <v>1812</v>
      </c>
      <c r="I31" s="383">
        <f>'Expenditure - Base - OPTIONAL'!L31</f>
        <v>95371</v>
      </c>
      <c r="J31" s="386"/>
      <c r="K31" s="14"/>
      <c r="L31" s="14"/>
      <c r="M31" s="14"/>
      <c r="N31" s="14"/>
      <c r="O31" s="31"/>
    </row>
    <row r="32" spans="3:15" ht="19.5" customHeight="1" x14ac:dyDescent="0.2">
      <c r="C32" s="13"/>
      <c r="D32" s="19">
        <f t="shared" si="0"/>
        <v>22</v>
      </c>
      <c r="E32" s="379" t="s">
        <v>477</v>
      </c>
      <c r="F32" s="107" t="s">
        <v>154</v>
      </c>
      <c r="G32" s="419"/>
      <c r="H32" s="382">
        <f>'Revenue - Base - OPTIONAL'!S33</f>
        <v>0</v>
      </c>
      <c r="I32" s="383">
        <f>'Expenditure - Base - OPTIONAL'!L32</f>
        <v>0</v>
      </c>
      <c r="J32" s="386"/>
      <c r="K32" s="14"/>
      <c r="L32" s="14"/>
      <c r="M32" s="14"/>
      <c r="N32" s="14"/>
      <c r="O32" s="31"/>
    </row>
    <row r="33" spans="3:15" ht="25.5" x14ac:dyDescent="0.2">
      <c r="C33" s="13"/>
      <c r="D33" s="19">
        <f t="shared" si="0"/>
        <v>23</v>
      </c>
      <c r="E33" s="379" t="s">
        <v>424</v>
      </c>
      <c r="F33" s="107" t="s">
        <v>138</v>
      </c>
      <c r="G33" s="419" t="s">
        <v>3</v>
      </c>
      <c r="H33" s="382">
        <f>'Revenue - Base - OPTIONAL'!S34</f>
        <v>8553</v>
      </c>
      <c r="I33" s="383">
        <f>'Expenditure - Base - OPTIONAL'!L33</f>
        <v>293881</v>
      </c>
      <c r="J33" s="386"/>
      <c r="K33" s="14"/>
      <c r="L33" s="14"/>
      <c r="M33" s="14"/>
      <c r="N33" s="14"/>
      <c r="O33" s="31"/>
    </row>
    <row r="34" spans="3:15" ht="51" x14ac:dyDescent="0.2">
      <c r="C34" s="13"/>
      <c r="D34" s="90">
        <f t="shared" si="0"/>
        <v>24</v>
      </c>
      <c r="E34" s="379" t="s">
        <v>478</v>
      </c>
      <c r="F34" s="107" t="s">
        <v>154</v>
      </c>
      <c r="G34" s="419" t="s">
        <v>4</v>
      </c>
      <c r="H34" s="382">
        <f>'Revenue - Base - OPTIONAL'!S35</f>
        <v>9852</v>
      </c>
      <c r="I34" s="383">
        <f>'Expenditure - Base - OPTIONAL'!L34</f>
        <v>129280</v>
      </c>
      <c r="J34" s="386"/>
      <c r="K34" s="14"/>
      <c r="L34" s="14"/>
      <c r="M34" s="14"/>
      <c r="N34" s="14"/>
      <c r="O34" s="31"/>
    </row>
    <row r="35" spans="3:15" ht="38.25" x14ac:dyDescent="0.2">
      <c r="C35" s="13"/>
      <c r="D35" s="19">
        <f t="shared" si="0"/>
        <v>25</v>
      </c>
      <c r="E35" s="379" t="s">
        <v>479</v>
      </c>
      <c r="F35" s="107" t="s">
        <v>154</v>
      </c>
      <c r="G35" s="419" t="s">
        <v>5</v>
      </c>
      <c r="H35" s="382">
        <f>'Revenue - Base - OPTIONAL'!S36</f>
        <v>906</v>
      </c>
      <c r="I35" s="383">
        <f>'Expenditure - Base - OPTIONAL'!L35</f>
        <v>57841</v>
      </c>
      <c r="J35" s="386"/>
      <c r="K35" s="14"/>
      <c r="L35" s="14"/>
      <c r="M35" s="14"/>
      <c r="N35" s="14"/>
      <c r="O35" s="31"/>
    </row>
    <row r="36" spans="3:15" ht="25.5" x14ac:dyDescent="0.2">
      <c r="C36" s="13"/>
      <c r="D36" s="19">
        <f t="shared" si="0"/>
        <v>26</v>
      </c>
      <c r="E36" s="379" t="s">
        <v>469</v>
      </c>
      <c r="F36" s="107" t="s">
        <v>154</v>
      </c>
      <c r="G36" s="419" t="s">
        <v>6</v>
      </c>
      <c r="H36" s="382">
        <f>'Revenue - Base - OPTIONAL'!S37</f>
        <v>0</v>
      </c>
      <c r="I36" s="383">
        <f>'Expenditure - Base - OPTIONAL'!L36</f>
        <v>40000</v>
      </c>
      <c r="J36" s="386"/>
      <c r="K36" s="14"/>
      <c r="L36" s="14"/>
      <c r="M36" s="14"/>
      <c r="N36" s="14"/>
      <c r="O36" s="31"/>
    </row>
    <row r="37" spans="3:15" ht="63.75" x14ac:dyDescent="0.2">
      <c r="C37" s="13"/>
      <c r="D37" s="19">
        <f t="shared" si="0"/>
        <v>27</v>
      </c>
      <c r="E37" s="379" t="s">
        <v>480</v>
      </c>
      <c r="F37" s="107" t="s">
        <v>155</v>
      </c>
      <c r="G37" s="419" t="s">
        <v>7</v>
      </c>
      <c r="H37" s="382">
        <f>'Revenue - Base - OPTIONAL'!S38</f>
        <v>19717</v>
      </c>
      <c r="I37" s="383">
        <f>'Expenditure - Base - OPTIONAL'!L37</f>
        <v>1170131</v>
      </c>
      <c r="J37" s="386"/>
      <c r="K37" s="14"/>
      <c r="L37" s="14"/>
      <c r="M37" s="14"/>
      <c r="N37" s="14"/>
      <c r="O37" s="31"/>
    </row>
    <row r="38" spans="3:15" ht="89.25" x14ac:dyDescent="0.2">
      <c r="C38" s="13"/>
      <c r="D38" s="90">
        <f t="shared" si="0"/>
        <v>28</v>
      </c>
      <c r="E38" s="379" t="s">
        <v>481</v>
      </c>
      <c r="F38" s="107" t="s">
        <v>155</v>
      </c>
      <c r="G38" s="419" t="s">
        <v>8</v>
      </c>
      <c r="H38" s="382">
        <f>'Revenue - Base - OPTIONAL'!S39</f>
        <v>1812</v>
      </c>
      <c r="I38" s="383">
        <f>'Expenditure - Base - OPTIONAL'!L38</f>
        <v>93421</v>
      </c>
      <c r="J38" s="386"/>
      <c r="K38" s="14"/>
      <c r="L38" s="14"/>
      <c r="M38" s="14"/>
      <c r="N38" s="14"/>
      <c r="O38" s="31"/>
    </row>
    <row r="39" spans="3:15" ht="19.5" customHeight="1" x14ac:dyDescent="0.2">
      <c r="C39" s="13"/>
      <c r="D39" s="19">
        <f t="shared" si="0"/>
        <v>29</v>
      </c>
      <c r="E39" s="379" t="s">
        <v>482</v>
      </c>
      <c r="F39" s="107" t="s">
        <v>155</v>
      </c>
      <c r="G39" s="419" t="s">
        <v>9</v>
      </c>
      <c r="H39" s="382">
        <f>'Revenue - Base - OPTIONAL'!S40</f>
        <v>906</v>
      </c>
      <c r="I39" s="383">
        <f>'Expenditure - Base - OPTIONAL'!L39</f>
        <v>46711</v>
      </c>
      <c r="J39" s="386"/>
      <c r="K39" s="14"/>
      <c r="L39" s="14"/>
      <c r="M39" s="14"/>
      <c r="N39" s="14"/>
      <c r="O39" s="31"/>
    </row>
    <row r="40" spans="3:15" ht="19.5" customHeight="1" x14ac:dyDescent="0.2">
      <c r="C40" s="13"/>
      <c r="D40" s="19">
        <f t="shared" si="0"/>
        <v>30</v>
      </c>
      <c r="E40" s="379" t="s">
        <v>469</v>
      </c>
      <c r="F40" s="107" t="s">
        <v>154</v>
      </c>
      <c r="G40" s="419"/>
      <c r="H40" s="382">
        <f>'Revenue - Base - OPTIONAL'!S41</f>
        <v>0</v>
      </c>
      <c r="I40" s="383">
        <f>'Expenditure - Base - OPTIONAL'!L40</f>
        <v>0</v>
      </c>
      <c r="J40" s="386"/>
      <c r="K40" s="14"/>
      <c r="L40" s="14"/>
      <c r="M40" s="14"/>
      <c r="N40" s="14"/>
      <c r="O40" s="31"/>
    </row>
    <row r="41" spans="3:15" ht="51" x14ac:dyDescent="0.2">
      <c r="C41" s="13"/>
      <c r="D41" s="19">
        <f t="shared" si="0"/>
        <v>31</v>
      </c>
      <c r="E41" s="379" t="s">
        <v>483</v>
      </c>
      <c r="F41" s="107" t="s">
        <v>154</v>
      </c>
      <c r="G41" s="419" t="s">
        <v>10</v>
      </c>
      <c r="H41" s="382">
        <f>'Revenue - Base - OPTIONAL'!S42</f>
        <v>2717</v>
      </c>
      <c r="I41" s="383">
        <f>'Expenditure - Base - OPTIONAL'!L41</f>
        <v>209666</v>
      </c>
      <c r="J41" s="386"/>
      <c r="K41" s="14"/>
      <c r="L41" s="14"/>
      <c r="M41" s="14"/>
      <c r="N41" s="14"/>
      <c r="O41" s="31"/>
    </row>
    <row r="42" spans="3:15" ht="38.25" x14ac:dyDescent="0.2">
      <c r="C42" s="13"/>
      <c r="D42" s="90">
        <f t="shared" si="0"/>
        <v>32</v>
      </c>
      <c r="E42" s="379" t="s">
        <v>484</v>
      </c>
      <c r="F42" s="107" t="s">
        <v>154</v>
      </c>
      <c r="G42" s="419" t="s">
        <v>11</v>
      </c>
      <c r="H42" s="382">
        <f>'Revenue - Base - OPTIONAL'!S43</f>
        <v>1812</v>
      </c>
      <c r="I42" s="383">
        <f>'Expenditure - Base - OPTIONAL'!L42</f>
        <v>190421</v>
      </c>
      <c r="J42" s="386"/>
      <c r="K42" s="14"/>
      <c r="L42" s="14"/>
      <c r="M42" s="14"/>
      <c r="N42" s="14"/>
      <c r="O42" s="31"/>
    </row>
    <row r="43" spans="3:15" ht="38.25" x14ac:dyDescent="0.2">
      <c r="C43" s="13"/>
      <c r="D43" s="19">
        <f t="shared" si="0"/>
        <v>33</v>
      </c>
      <c r="E43" s="379" t="s">
        <v>485</v>
      </c>
      <c r="F43" s="107" t="s">
        <v>154</v>
      </c>
      <c r="G43" s="419" t="s">
        <v>12</v>
      </c>
      <c r="H43" s="382">
        <f>'Revenue - Base - OPTIONAL'!S44</f>
        <v>14619</v>
      </c>
      <c r="I43" s="383">
        <f>'Expenditure - Base - OPTIONAL'!L43</f>
        <v>475263</v>
      </c>
      <c r="J43" s="386"/>
      <c r="K43" s="14"/>
      <c r="L43" s="14"/>
      <c r="M43" s="14"/>
      <c r="N43" s="14"/>
      <c r="O43" s="31"/>
    </row>
    <row r="44" spans="3:15" ht="19.5" customHeight="1" x14ac:dyDescent="0.2">
      <c r="C44" s="13"/>
      <c r="D44" s="19">
        <f t="shared" si="0"/>
        <v>34</v>
      </c>
      <c r="E44" s="379" t="s">
        <v>486</v>
      </c>
      <c r="F44" s="107" t="s">
        <v>154</v>
      </c>
      <c r="G44" s="419"/>
      <c r="H44" s="382">
        <f>'Revenue - Base - OPTIONAL'!S45</f>
        <v>0</v>
      </c>
      <c r="I44" s="383">
        <f>'Expenditure - Base - OPTIONAL'!L44</f>
        <v>0</v>
      </c>
      <c r="J44" s="386"/>
      <c r="K44" s="14"/>
      <c r="L44" s="14"/>
      <c r="M44" s="14"/>
      <c r="N44" s="14"/>
      <c r="O44" s="31"/>
    </row>
    <row r="45" spans="3:15" ht="89.25" x14ac:dyDescent="0.2">
      <c r="C45" s="13"/>
      <c r="D45" s="90">
        <f t="shared" si="0"/>
        <v>35</v>
      </c>
      <c r="E45" s="379" t="s">
        <v>487</v>
      </c>
      <c r="F45" s="107" t="s">
        <v>154</v>
      </c>
      <c r="G45" s="419" t="s">
        <v>13</v>
      </c>
      <c r="H45" s="382">
        <f>'Revenue - Base - OPTIONAL'!S46</f>
        <v>906</v>
      </c>
      <c r="I45" s="383">
        <f>'Expenditure - Base - OPTIONAL'!L45</f>
        <v>46711</v>
      </c>
      <c r="J45" s="386"/>
      <c r="K45" s="14"/>
      <c r="L45" s="14"/>
      <c r="M45" s="14"/>
      <c r="N45" s="14"/>
      <c r="O45" s="31"/>
    </row>
    <row r="46" spans="3:15" ht="63.75" x14ac:dyDescent="0.2">
      <c r="C46" s="13"/>
      <c r="D46" s="19">
        <f t="shared" si="0"/>
        <v>36</v>
      </c>
      <c r="E46" s="379" t="s">
        <v>488</v>
      </c>
      <c r="F46" s="107" t="s">
        <v>154</v>
      </c>
      <c r="G46" s="419" t="s">
        <v>14</v>
      </c>
      <c r="H46" s="382">
        <f>'Revenue - Base - OPTIONAL'!S47</f>
        <v>2717</v>
      </c>
      <c r="I46" s="383">
        <f>'Expenditure - Base - OPTIONAL'!L46</f>
        <v>143631</v>
      </c>
      <c r="J46" s="386"/>
      <c r="K46" s="14"/>
      <c r="L46" s="14"/>
      <c r="M46" s="14"/>
      <c r="N46" s="14"/>
      <c r="O46" s="31"/>
    </row>
    <row r="47" spans="3:15" ht="19.5" customHeight="1" x14ac:dyDescent="0.2">
      <c r="C47" s="13"/>
      <c r="D47" s="19">
        <f t="shared" si="0"/>
        <v>37</v>
      </c>
      <c r="E47" s="379" t="s">
        <v>489</v>
      </c>
      <c r="F47" s="107" t="s">
        <v>154</v>
      </c>
      <c r="G47" s="419" t="s">
        <v>15</v>
      </c>
      <c r="H47" s="382">
        <f>'Revenue - Base - OPTIONAL'!S48</f>
        <v>906</v>
      </c>
      <c r="I47" s="383">
        <f>'Expenditure - Base - OPTIONAL'!L47</f>
        <v>92711</v>
      </c>
      <c r="J47" s="386"/>
      <c r="K47" s="14"/>
      <c r="L47" s="14"/>
      <c r="M47" s="14"/>
      <c r="N47" s="14"/>
      <c r="O47" s="31"/>
    </row>
    <row r="48" spans="3:15" ht="38.25" x14ac:dyDescent="0.2">
      <c r="C48" s="13"/>
      <c r="D48" s="19">
        <f t="shared" si="0"/>
        <v>38</v>
      </c>
      <c r="E48" s="379" t="s">
        <v>490</v>
      </c>
      <c r="F48" s="107" t="s">
        <v>154</v>
      </c>
      <c r="G48" s="419" t="s">
        <v>16</v>
      </c>
      <c r="H48" s="382">
        <f>'Revenue - Base - OPTIONAL'!S49</f>
        <v>1812</v>
      </c>
      <c r="I48" s="383">
        <f>'Expenditure - Base - OPTIONAL'!L48</f>
        <v>149571</v>
      </c>
      <c r="J48" s="386"/>
      <c r="K48" s="14"/>
      <c r="L48" s="14"/>
      <c r="M48" s="14"/>
      <c r="N48" s="14"/>
      <c r="O48" s="31"/>
    </row>
    <row r="49" spans="3:18" ht="51" x14ac:dyDescent="0.2">
      <c r="C49" s="13"/>
      <c r="D49" s="90">
        <f t="shared" si="0"/>
        <v>39</v>
      </c>
      <c r="E49" s="379" t="s">
        <v>469</v>
      </c>
      <c r="F49" s="107" t="s">
        <v>154</v>
      </c>
      <c r="G49" s="419" t="s">
        <v>17</v>
      </c>
      <c r="H49" s="382">
        <f>'Revenue - Base - OPTIONAL'!S50</f>
        <v>0</v>
      </c>
      <c r="I49" s="383">
        <f>'Expenditure - Base - OPTIONAL'!L49</f>
        <v>27677</v>
      </c>
      <c r="J49" s="386"/>
      <c r="K49" s="14"/>
      <c r="L49" s="14"/>
      <c r="M49" s="14"/>
      <c r="N49" s="14"/>
      <c r="O49" s="31"/>
    </row>
    <row r="50" spans="3:18" ht="114.75" x14ac:dyDescent="0.2">
      <c r="C50" s="13"/>
      <c r="D50" s="19">
        <f t="shared" si="0"/>
        <v>40</v>
      </c>
      <c r="E50" s="379" t="s">
        <v>491</v>
      </c>
      <c r="F50" s="107" t="s">
        <v>154</v>
      </c>
      <c r="G50" s="419" t="s">
        <v>18</v>
      </c>
      <c r="H50" s="382">
        <f>'Revenue - Base - OPTIONAL'!S51</f>
        <v>99958</v>
      </c>
      <c r="I50" s="383">
        <f>'Expenditure - Base - OPTIONAL'!L50</f>
        <v>727688</v>
      </c>
      <c r="J50" s="386"/>
      <c r="K50" s="14"/>
      <c r="L50" s="14"/>
      <c r="M50" s="14"/>
      <c r="N50" s="14"/>
      <c r="O50" s="31"/>
    </row>
    <row r="51" spans="3:18" ht="63.75" x14ac:dyDescent="0.2">
      <c r="C51" s="13"/>
      <c r="D51" s="19">
        <f t="shared" si="0"/>
        <v>41</v>
      </c>
      <c r="E51" s="379" t="s">
        <v>492</v>
      </c>
      <c r="F51" s="107" t="s">
        <v>154</v>
      </c>
      <c r="G51" s="419" t="s">
        <v>19</v>
      </c>
      <c r="H51" s="382">
        <f>'Revenue - Base - OPTIONAL'!S52</f>
        <v>65145</v>
      </c>
      <c r="I51" s="383">
        <f>'Expenditure - Base - OPTIONAL'!L51</f>
        <v>378943</v>
      </c>
      <c r="J51" s="386"/>
      <c r="K51" s="14"/>
      <c r="L51" s="14"/>
      <c r="M51" s="14"/>
      <c r="N51" s="14"/>
      <c r="O51" s="31"/>
    </row>
    <row r="52" spans="3:18" ht="76.5" x14ac:dyDescent="0.2">
      <c r="C52" s="13"/>
      <c r="D52" s="19">
        <f t="shared" si="0"/>
        <v>42</v>
      </c>
      <c r="E52" s="379" t="s">
        <v>174</v>
      </c>
      <c r="F52" s="107" t="s">
        <v>154</v>
      </c>
      <c r="G52" s="419" t="s">
        <v>20</v>
      </c>
      <c r="H52" s="382">
        <f>'Revenue - Base - OPTIONAL'!S53</f>
        <v>2112</v>
      </c>
      <c r="I52" s="383">
        <f>'Expenditure - Base - OPTIONAL'!L52</f>
        <v>278421</v>
      </c>
      <c r="J52" s="386"/>
      <c r="K52" s="14"/>
      <c r="L52" s="14"/>
      <c r="M52" s="14"/>
      <c r="N52" s="14"/>
      <c r="O52" s="31"/>
    </row>
    <row r="53" spans="3:18" ht="25.5" x14ac:dyDescent="0.2">
      <c r="C53" s="13"/>
      <c r="D53" s="90">
        <f t="shared" si="0"/>
        <v>43</v>
      </c>
      <c r="E53" s="379" t="s">
        <v>493</v>
      </c>
      <c r="F53" s="107" t="s">
        <v>154</v>
      </c>
      <c r="G53" s="419" t="s">
        <v>21</v>
      </c>
      <c r="H53" s="382">
        <f>'Revenue - Base - OPTIONAL'!S54</f>
        <v>906</v>
      </c>
      <c r="I53" s="383">
        <f>'Expenditure - Base - OPTIONAL'!L53</f>
        <v>46711</v>
      </c>
      <c r="J53" s="386"/>
      <c r="K53" s="14"/>
      <c r="L53" s="14"/>
      <c r="M53" s="14"/>
      <c r="N53" s="14"/>
      <c r="O53" s="31"/>
    </row>
    <row r="54" spans="3:18" ht="19.5" customHeight="1" x14ac:dyDescent="0.2">
      <c r="C54" s="13"/>
      <c r="D54" s="19">
        <f t="shared" si="0"/>
        <v>44</v>
      </c>
      <c r="E54" s="379" t="s">
        <v>494</v>
      </c>
      <c r="F54" s="107" t="s">
        <v>154</v>
      </c>
      <c r="G54" s="419" t="s">
        <v>22</v>
      </c>
      <c r="H54" s="382">
        <f>'Revenue - Base - OPTIONAL'!S55</f>
        <v>0</v>
      </c>
      <c r="I54" s="383">
        <f>'Expenditure - Base - OPTIONAL'!L54</f>
        <v>87500</v>
      </c>
      <c r="J54" s="386"/>
      <c r="K54" s="14"/>
      <c r="L54" s="14"/>
      <c r="M54" s="14"/>
      <c r="N54" s="14"/>
      <c r="O54" s="31"/>
    </row>
    <row r="55" spans="3:18" ht="38.25" x14ac:dyDescent="0.2">
      <c r="C55" s="13"/>
      <c r="D55" s="19">
        <f t="shared" si="0"/>
        <v>45</v>
      </c>
      <c r="E55" s="379" t="s">
        <v>495</v>
      </c>
      <c r="F55" s="107" t="s">
        <v>154</v>
      </c>
      <c r="G55" s="419" t="s">
        <v>23</v>
      </c>
      <c r="H55" s="382">
        <f>'Revenue - Base - OPTIONAL'!S56</f>
        <v>0</v>
      </c>
      <c r="I55" s="383">
        <f>'Expenditure - Base - OPTIONAL'!L55</f>
        <v>0</v>
      </c>
      <c r="J55" s="386"/>
      <c r="K55" s="14"/>
      <c r="L55" s="14"/>
      <c r="M55" s="14"/>
      <c r="N55" s="14"/>
      <c r="O55" s="31"/>
    </row>
    <row r="56" spans="3:18" ht="19.5" customHeight="1" x14ac:dyDescent="0.2">
      <c r="C56" s="13"/>
      <c r="D56" s="90">
        <f t="shared" si="0"/>
        <v>46</v>
      </c>
      <c r="E56" s="379" t="s">
        <v>496</v>
      </c>
      <c r="F56" s="107" t="s">
        <v>154</v>
      </c>
      <c r="G56" s="419"/>
      <c r="H56" s="382">
        <f>'Revenue - Base - OPTIONAL'!S57</f>
        <v>0</v>
      </c>
      <c r="I56" s="383">
        <f>'Expenditure - Base - OPTIONAL'!L56</f>
        <v>0</v>
      </c>
      <c r="J56" s="386"/>
      <c r="K56" s="14"/>
      <c r="L56" s="14"/>
      <c r="M56" s="14"/>
      <c r="N56" s="14"/>
      <c r="O56" s="31"/>
    </row>
    <row r="57" spans="3:18" ht="25.5" x14ac:dyDescent="0.2">
      <c r="C57" s="13"/>
      <c r="D57" s="19">
        <f t="shared" si="0"/>
        <v>47</v>
      </c>
      <c r="E57" s="379" t="s">
        <v>469</v>
      </c>
      <c r="F57" s="107" t="s">
        <v>154</v>
      </c>
      <c r="G57" s="419" t="s">
        <v>24</v>
      </c>
      <c r="H57" s="382">
        <f>'Revenue - Base - OPTIONAL'!S58</f>
        <v>3000</v>
      </c>
      <c r="I57" s="383">
        <f>'Expenditure - Base - OPTIONAL'!L57</f>
        <v>110050</v>
      </c>
      <c r="J57" s="386"/>
      <c r="K57" s="14"/>
      <c r="L57" s="14"/>
      <c r="M57" s="14"/>
      <c r="N57" s="14"/>
      <c r="O57" s="31"/>
    </row>
    <row r="58" spans="3:18" ht="24.75" customHeight="1" x14ac:dyDescent="0.2">
      <c r="C58" s="13"/>
      <c r="D58" s="19">
        <f t="shared" si="0"/>
        <v>48</v>
      </c>
      <c r="E58" s="379" t="s">
        <v>497</v>
      </c>
      <c r="F58" s="107" t="s">
        <v>154</v>
      </c>
      <c r="G58" s="419" t="s">
        <v>25</v>
      </c>
      <c r="H58" s="382">
        <f>'Revenue - Base - OPTIONAL'!S59</f>
        <v>56529</v>
      </c>
      <c r="I58" s="383">
        <f>'Expenditure - Base - OPTIONAL'!L58</f>
        <v>642364</v>
      </c>
      <c r="J58" s="386"/>
      <c r="K58" s="14"/>
      <c r="L58" s="14"/>
      <c r="M58" s="14"/>
      <c r="N58" s="14"/>
      <c r="O58" s="31"/>
    </row>
    <row r="59" spans="3:18" ht="25.5" x14ac:dyDescent="0.2">
      <c r="C59" s="13"/>
      <c r="D59" s="19">
        <f t="shared" si="0"/>
        <v>49</v>
      </c>
      <c r="E59" s="379" t="s">
        <v>498</v>
      </c>
      <c r="F59" s="107" t="s">
        <v>154</v>
      </c>
      <c r="G59" s="419" t="s">
        <v>26</v>
      </c>
      <c r="H59" s="382">
        <f>'Revenue - Base - OPTIONAL'!S60</f>
        <v>138062</v>
      </c>
      <c r="I59" s="383">
        <f>'Expenditure - Base - OPTIONAL'!L59</f>
        <v>355446</v>
      </c>
      <c r="J59" s="386"/>
      <c r="K59" s="14"/>
      <c r="L59" s="14"/>
      <c r="M59" s="14"/>
      <c r="N59" s="14"/>
      <c r="O59" s="31"/>
      <c r="R59" s="14"/>
    </row>
    <row r="60" spans="3:18" ht="25.5" x14ac:dyDescent="0.2">
      <c r="C60" s="13"/>
      <c r="D60" s="90">
        <f t="shared" si="0"/>
        <v>50</v>
      </c>
      <c r="E60" s="379" t="s">
        <v>367</v>
      </c>
      <c r="F60" s="107" t="s">
        <v>154</v>
      </c>
      <c r="G60" s="419" t="s">
        <v>27</v>
      </c>
      <c r="H60" s="382">
        <f>'Revenue - Base - OPTIONAL'!S61</f>
        <v>380749</v>
      </c>
      <c r="I60" s="383">
        <f>'Expenditure - Base - OPTIONAL'!L60</f>
        <v>1188850</v>
      </c>
      <c r="J60" s="386"/>
      <c r="K60" s="14"/>
      <c r="L60" s="14"/>
      <c r="M60" s="14"/>
      <c r="N60" s="14"/>
      <c r="O60" s="31"/>
    </row>
    <row r="61" spans="3:18" ht="25.5" x14ac:dyDescent="0.2">
      <c r="C61" s="13"/>
      <c r="D61" s="19">
        <f t="shared" si="0"/>
        <v>51</v>
      </c>
      <c r="E61" s="379" t="s">
        <v>369</v>
      </c>
      <c r="F61" s="107" t="s">
        <v>154</v>
      </c>
      <c r="G61" s="419" t="s">
        <v>28</v>
      </c>
      <c r="H61" s="382">
        <f>'Revenue - Base - OPTIONAL'!S62</f>
        <v>2717</v>
      </c>
      <c r="I61" s="383">
        <f>'Expenditure - Base - OPTIONAL'!L61</f>
        <v>241571</v>
      </c>
      <c r="J61" s="386"/>
      <c r="K61" s="14"/>
      <c r="L61" s="14"/>
      <c r="M61" s="14"/>
      <c r="N61" s="14"/>
      <c r="O61" s="31"/>
    </row>
    <row r="62" spans="3:18" ht="19.5" customHeight="1" x14ac:dyDescent="0.2">
      <c r="C62" s="13"/>
      <c r="D62" s="19">
        <f t="shared" si="0"/>
        <v>52</v>
      </c>
      <c r="E62" s="379" t="s">
        <v>499</v>
      </c>
      <c r="F62" s="107" t="s">
        <v>154</v>
      </c>
      <c r="G62" s="419"/>
      <c r="H62" s="382">
        <f>'Revenue - Base - OPTIONAL'!S63</f>
        <v>0</v>
      </c>
      <c r="I62" s="383">
        <f>'Expenditure - Base - OPTIONAL'!L62</f>
        <v>0</v>
      </c>
      <c r="J62" s="386"/>
      <c r="K62" s="14"/>
      <c r="L62" s="14"/>
      <c r="M62" s="14"/>
      <c r="N62" s="14"/>
      <c r="O62" s="31"/>
    </row>
    <row r="63" spans="3:18" ht="19.5" customHeight="1" x14ac:dyDescent="0.2">
      <c r="C63" s="13"/>
      <c r="D63" s="19">
        <f t="shared" si="0"/>
        <v>53</v>
      </c>
      <c r="E63" s="379" t="s">
        <v>500</v>
      </c>
      <c r="F63" s="107" t="s">
        <v>154</v>
      </c>
      <c r="G63" s="419"/>
      <c r="H63" s="382">
        <f>'Revenue - Base - OPTIONAL'!S64</f>
        <v>0</v>
      </c>
      <c r="I63" s="383">
        <f>'Expenditure - Base - OPTIONAL'!L63</f>
        <v>0</v>
      </c>
      <c r="J63" s="386"/>
      <c r="K63" s="14"/>
      <c r="L63" s="14"/>
      <c r="M63" s="14"/>
      <c r="N63" s="14"/>
      <c r="O63" s="31"/>
    </row>
    <row r="64" spans="3:18" ht="51" x14ac:dyDescent="0.2">
      <c r="C64" s="13"/>
      <c r="D64" s="90">
        <f t="shared" si="0"/>
        <v>54</v>
      </c>
      <c r="E64" s="379" t="s">
        <v>501</v>
      </c>
      <c r="F64" s="107" t="s">
        <v>154</v>
      </c>
      <c r="G64" s="419" t="s">
        <v>29</v>
      </c>
      <c r="H64" s="382">
        <f>'Revenue - Base - OPTIONAL'!S65</f>
        <v>0</v>
      </c>
      <c r="I64" s="383">
        <f>'Expenditure - Base - OPTIONAL'!L64</f>
        <v>4000</v>
      </c>
      <c r="J64" s="386"/>
      <c r="K64" s="14"/>
      <c r="L64" s="14"/>
      <c r="M64" s="14"/>
      <c r="N64" s="14"/>
      <c r="O64" s="31"/>
    </row>
    <row r="65" spans="3:21" ht="27.75" customHeight="1" x14ac:dyDescent="0.2">
      <c r="C65" s="13"/>
      <c r="D65" s="19">
        <f t="shared" si="0"/>
        <v>55</v>
      </c>
      <c r="E65" s="379" t="s">
        <v>353</v>
      </c>
      <c r="F65" s="107" t="s">
        <v>154</v>
      </c>
      <c r="G65" s="419"/>
      <c r="H65" s="382">
        <f>'Revenue - Base - OPTIONAL'!S66</f>
        <v>0</v>
      </c>
      <c r="I65" s="383">
        <f>'Expenditure - Base - OPTIONAL'!L65</f>
        <v>0</v>
      </c>
      <c r="J65" s="386"/>
      <c r="K65" s="14"/>
      <c r="L65" s="14"/>
      <c r="M65" s="14"/>
      <c r="N65" s="14"/>
      <c r="O65" s="31"/>
    </row>
    <row r="66" spans="3:21" ht="25.5" x14ac:dyDescent="0.2">
      <c r="C66" s="13"/>
      <c r="D66" s="19">
        <f t="shared" si="0"/>
        <v>56</v>
      </c>
      <c r="E66" s="379" t="s">
        <v>469</v>
      </c>
      <c r="F66" s="107" t="s">
        <v>154</v>
      </c>
      <c r="G66" s="419" t="s">
        <v>332</v>
      </c>
      <c r="H66" s="382">
        <f>'Revenue - Base - OPTIONAL'!S67</f>
        <v>50000</v>
      </c>
      <c r="I66" s="383">
        <f>'Expenditure - Base - OPTIONAL'!L66</f>
        <v>146560</v>
      </c>
      <c r="J66" s="386"/>
      <c r="K66" s="14"/>
      <c r="L66" s="14"/>
      <c r="M66" s="14"/>
      <c r="N66" s="14"/>
      <c r="O66" s="31"/>
    </row>
    <row r="67" spans="3:21" ht="191.25" x14ac:dyDescent="0.2">
      <c r="C67" s="13"/>
      <c r="D67" s="90">
        <f t="shared" si="0"/>
        <v>57</v>
      </c>
      <c r="E67" s="379" t="s">
        <v>351</v>
      </c>
      <c r="F67" s="107" t="s">
        <v>154</v>
      </c>
      <c r="G67" s="419" t="s">
        <v>0</v>
      </c>
      <c r="H67" s="382">
        <f>'Revenue - Base - OPTIONAL'!S68</f>
        <v>3494376</v>
      </c>
      <c r="I67" s="383">
        <f>'Expenditure - Base - OPTIONAL'!L67</f>
        <v>8538763</v>
      </c>
      <c r="J67" s="386"/>
      <c r="K67" s="14"/>
      <c r="L67" s="14"/>
      <c r="M67" s="14"/>
      <c r="N67" s="14"/>
      <c r="O67" s="31"/>
    </row>
    <row r="68" spans="3:21" ht="19.5" customHeight="1" x14ac:dyDescent="0.2">
      <c r="C68" s="13"/>
      <c r="D68" s="19">
        <f t="shared" si="0"/>
        <v>58</v>
      </c>
      <c r="E68" s="379" t="s">
        <v>469</v>
      </c>
      <c r="F68" s="107" t="s">
        <v>154</v>
      </c>
      <c r="G68" s="419"/>
      <c r="H68" s="382">
        <f>'Revenue - Base - OPTIONAL'!S69</f>
        <v>0</v>
      </c>
      <c r="I68" s="383">
        <f>'Expenditure - Base - OPTIONAL'!L68</f>
        <v>0</v>
      </c>
      <c r="J68" s="386"/>
      <c r="K68" s="14"/>
      <c r="L68" s="14"/>
      <c r="M68" s="14"/>
      <c r="N68" s="14"/>
      <c r="O68" s="31"/>
    </row>
    <row r="69" spans="3:21" ht="33" customHeight="1" x14ac:dyDescent="0.2">
      <c r="C69" s="13"/>
      <c r="D69" s="19">
        <f t="shared" si="0"/>
        <v>59</v>
      </c>
      <c r="E69" s="379" t="s">
        <v>502</v>
      </c>
      <c r="F69" s="107" t="s">
        <v>154</v>
      </c>
      <c r="G69" s="419"/>
      <c r="H69" s="382">
        <f>'Revenue - Base - OPTIONAL'!S70</f>
        <v>0</v>
      </c>
      <c r="I69" s="383">
        <f>'Expenditure - Base - OPTIONAL'!L69</f>
        <v>0</v>
      </c>
      <c r="J69" s="386"/>
      <c r="K69" s="14"/>
      <c r="L69" s="14"/>
      <c r="M69" s="14"/>
      <c r="N69" s="14"/>
      <c r="O69" s="31"/>
    </row>
    <row r="70" spans="3:21" ht="30" customHeight="1" x14ac:dyDescent="0.2">
      <c r="C70" s="13"/>
      <c r="D70" s="90">
        <f t="shared" si="0"/>
        <v>60</v>
      </c>
      <c r="E70" s="379" t="s">
        <v>503</v>
      </c>
      <c r="F70" s="107" t="s">
        <v>154</v>
      </c>
      <c r="G70" s="419"/>
      <c r="H70" s="382">
        <f>'Revenue - Base - OPTIONAL'!S71</f>
        <v>0</v>
      </c>
      <c r="I70" s="383">
        <f>'Expenditure - Base - OPTIONAL'!L70</f>
        <v>0</v>
      </c>
      <c r="J70" s="386"/>
      <c r="K70" s="14"/>
      <c r="L70" s="14"/>
      <c r="M70" s="14"/>
      <c r="N70" s="14"/>
      <c r="O70" s="31"/>
    </row>
    <row r="71" spans="3:21" ht="30.75" customHeight="1" x14ac:dyDescent="0.2">
      <c r="C71" s="13"/>
      <c r="D71" s="19">
        <f t="shared" si="0"/>
        <v>61</v>
      </c>
      <c r="E71" s="379" t="s">
        <v>504</v>
      </c>
      <c r="F71" s="107" t="s">
        <v>154</v>
      </c>
      <c r="G71" s="419" t="s">
        <v>293</v>
      </c>
      <c r="H71" s="382">
        <f>'Revenue - Base - OPTIONAL'!Q72</f>
        <v>68000</v>
      </c>
      <c r="I71" s="383">
        <f>'Expenditure - Base - OPTIONAL'!L71</f>
        <v>0</v>
      </c>
      <c r="J71" s="386">
        <v>8651000</v>
      </c>
      <c r="K71" s="14"/>
      <c r="L71" s="14"/>
      <c r="M71" s="14"/>
      <c r="N71" s="14"/>
      <c r="O71" s="31"/>
    </row>
    <row r="72" spans="3:21" ht="19.5" customHeight="1" x14ac:dyDescent="0.2">
      <c r="C72" s="13"/>
      <c r="D72" s="19">
        <f t="shared" si="0"/>
        <v>62</v>
      </c>
      <c r="E72" s="379" t="s">
        <v>505</v>
      </c>
      <c r="F72" s="107" t="s">
        <v>154</v>
      </c>
      <c r="G72" s="419" t="s">
        <v>334</v>
      </c>
      <c r="H72" s="382">
        <f>'Revenue - Base - OPTIONAL'!S73</f>
        <v>1369485</v>
      </c>
      <c r="I72" s="383">
        <f>'Expenditure - Base - OPTIONAL'!L72</f>
        <v>0</v>
      </c>
      <c r="J72" s="386"/>
      <c r="K72" s="14"/>
      <c r="L72" s="14"/>
      <c r="M72" s="14"/>
      <c r="N72" s="14"/>
      <c r="O72" s="31"/>
    </row>
    <row r="73" spans="3:21" ht="19.5" customHeight="1" x14ac:dyDescent="0.2">
      <c r="C73" s="13"/>
      <c r="D73" s="90">
        <f t="shared" si="0"/>
        <v>63</v>
      </c>
      <c r="E73" s="379" t="s">
        <v>506</v>
      </c>
      <c r="F73" s="107" t="s">
        <v>154</v>
      </c>
      <c r="G73" s="419" t="s">
        <v>334</v>
      </c>
      <c r="H73" s="382">
        <f>'Revenue - Base - OPTIONAL'!S74</f>
        <v>977651</v>
      </c>
      <c r="I73" s="383">
        <f>'Expenditure - Base - OPTIONAL'!L73</f>
        <v>0</v>
      </c>
      <c r="J73" s="386"/>
      <c r="K73" s="14"/>
      <c r="L73" s="14"/>
      <c r="M73" s="14"/>
      <c r="N73" s="14"/>
      <c r="O73" s="31"/>
    </row>
    <row r="74" spans="3:21" ht="19.5" customHeight="1" x14ac:dyDescent="0.2">
      <c r="C74" s="13"/>
      <c r="D74" s="19" t="e">
        <f>#REF!+1</f>
        <v>#REF!</v>
      </c>
      <c r="E74" s="103"/>
      <c r="F74" s="107"/>
      <c r="G74" s="104"/>
      <c r="H74" s="387"/>
      <c r="I74" s="388"/>
      <c r="J74" s="386"/>
      <c r="K74" s="14"/>
      <c r="L74" s="14"/>
      <c r="M74" s="14"/>
      <c r="N74" s="14"/>
      <c r="O74" s="31"/>
      <c r="U74" s="54"/>
    </row>
    <row r="75" spans="3:21" ht="19.5" customHeight="1" x14ac:dyDescent="0.2">
      <c r="C75" s="13"/>
      <c r="D75" s="19"/>
      <c r="E75" s="323" t="s">
        <v>122</v>
      </c>
      <c r="F75" s="324"/>
      <c r="G75" s="325"/>
      <c r="H75" s="387"/>
      <c r="I75" s="388"/>
      <c r="J75" s="386"/>
      <c r="K75" s="14"/>
      <c r="L75" s="14"/>
      <c r="M75" s="14"/>
      <c r="N75" s="14"/>
      <c r="O75" s="31"/>
      <c r="U75" s="54"/>
    </row>
    <row r="76" spans="3:21" ht="19.5" customHeight="1" thickBot="1" x14ac:dyDescent="0.25">
      <c r="C76" s="13"/>
      <c r="D76" s="19"/>
      <c r="E76" s="357" t="s">
        <v>293</v>
      </c>
      <c r="F76" s="358"/>
      <c r="G76" s="354"/>
      <c r="H76" s="389"/>
      <c r="I76" s="390"/>
      <c r="J76" s="391">
        <f>SUM(J71:J75)</f>
        <v>8651000</v>
      </c>
      <c r="K76" s="14"/>
      <c r="L76" s="14"/>
      <c r="M76" s="14"/>
      <c r="N76" s="14"/>
      <c r="O76" s="31"/>
      <c r="U76" s="54"/>
    </row>
    <row r="77" spans="3:21" ht="19.5" customHeight="1" thickTop="1" x14ac:dyDescent="0.2">
      <c r="C77" s="13"/>
      <c r="D77" s="19"/>
      <c r="E77" s="356" t="s">
        <v>248</v>
      </c>
      <c r="F77" s="122"/>
      <c r="G77" s="355"/>
      <c r="H77" s="359">
        <f>SUM(H11:H75)</f>
        <v>9075007</v>
      </c>
      <c r="I77" s="360">
        <f>SUM(I11:I75)</f>
        <v>21709000</v>
      </c>
      <c r="J77" s="361">
        <f>J76</f>
        <v>8651000</v>
      </c>
      <c r="K77" s="14"/>
      <c r="L77" s="14"/>
      <c r="M77" s="14"/>
      <c r="N77" s="14"/>
      <c r="O77" s="31"/>
      <c r="U77" s="54"/>
    </row>
    <row r="78" spans="3:21" ht="19.5" customHeight="1" x14ac:dyDescent="0.2">
      <c r="C78" s="13"/>
      <c r="D78" s="19"/>
      <c r="E78" s="14"/>
      <c r="F78" s="139"/>
      <c r="G78" s="320"/>
      <c r="H78" s="14"/>
      <c r="I78" s="14"/>
      <c r="J78" s="14"/>
      <c r="K78" s="14"/>
      <c r="L78" s="14"/>
      <c r="M78" s="14"/>
      <c r="N78" s="14"/>
      <c r="O78" s="31"/>
      <c r="U78" s="54"/>
    </row>
    <row r="79" spans="3:21" ht="19.5" customHeight="1" x14ac:dyDescent="0.2">
      <c r="C79" s="13"/>
      <c r="D79" s="19"/>
      <c r="E79" s="14"/>
      <c r="F79" s="139"/>
      <c r="G79" s="320"/>
      <c r="H79" s="14"/>
      <c r="I79" s="14"/>
      <c r="J79" s="14"/>
      <c r="K79" s="14"/>
      <c r="L79" s="14"/>
      <c r="M79" s="14"/>
      <c r="N79" s="14"/>
      <c r="O79" s="31"/>
      <c r="U79" s="54"/>
    </row>
    <row r="80" spans="3:21" ht="12.6" customHeight="1" thickBot="1" x14ac:dyDescent="0.25">
      <c r="C80" s="32"/>
      <c r="D80" s="33"/>
      <c r="E80" s="87"/>
      <c r="F80" s="58"/>
      <c r="G80" s="95"/>
      <c r="H80" s="95"/>
      <c r="I80" s="95"/>
      <c r="J80" s="95"/>
      <c r="K80" s="33"/>
      <c r="L80" s="33"/>
      <c r="M80" s="33"/>
      <c r="N80" s="33"/>
      <c r="O80" s="116"/>
      <c r="U80" s="54"/>
    </row>
    <row r="81" spans="3:21" ht="12.6" customHeight="1" x14ac:dyDescent="0.2">
      <c r="C81" s="14"/>
      <c r="D81" s="14"/>
      <c r="E81" s="321"/>
      <c r="F81" s="322"/>
      <c r="G81" s="138"/>
      <c r="H81" s="138"/>
      <c r="I81" s="138"/>
      <c r="J81" s="138"/>
      <c r="U81" s="54"/>
    </row>
    <row r="82" spans="3:21" x14ac:dyDescent="0.2">
      <c r="U82" s="54"/>
    </row>
    <row r="83" spans="3:21" x14ac:dyDescent="0.2">
      <c r="D83" s="93"/>
      <c r="E83" s="93"/>
      <c r="F83" s="93"/>
      <c r="U83" s="54"/>
    </row>
    <row r="84" spans="3:21" x14ac:dyDescent="0.2">
      <c r="E84" s="6"/>
      <c r="F84" s="6"/>
      <c r="G84" s="6"/>
      <c r="H84" s="6"/>
      <c r="I84" s="6"/>
      <c r="J84" s="6"/>
      <c r="U84" s="54"/>
    </row>
    <row r="85" spans="3:21" x14ac:dyDescent="0.2">
      <c r="E85" s="6"/>
      <c r="F85" s="6"/>
      <c r="G85" s="6"/>
      <c r="H85" s="6"/>
      <c r="I85" s="6"/>
      <c r="J85" s="6"/>
      <c r="U85" s="54"/>
    </row>
    <row r="86" spans="3:21" x14ac:dyDescent="0.2">
      <c r="E86" s="6"/>
      <c r="F86" s="6"/>
      <c r="G86" s="6"/>
      <c r="H86" s="6"/>
      <c r="I86" s="6"/>
      <c r="J86" s="6"/>
      <c r="U86" s="54"/>
    </row>
    <row r="87" spans="3:21" x14ac:dyDescent="0.2">
      <c r="E87" s="6"/>
      <c r="F87" s="6"/>
      <c r="G87" s="6"/>
      <c r="H87" s="6"/>
      <c r="I87" s="6"/>
      <c r="J87" s="6"/>
      <c r="U87" s="54"/>
    </row>
    <row r="88" spans="3:21" x14ac:dyDescent="0.2">
      <c r="E88" s="6"/>
      <c r="F88" s="6"/>
      <c r="G88" s="6"/>
      <c r="H88" s="6"/>
      <c r="I88" s="6"/>
      <c r="J88" s="6"/>
      <c r="U88" s="54"/>
    </row>
    <row r="89" spans="3:21" x14ac:dyDescent="0.2">
      <c r="E89" s="6"/>
      <c r="F89" s="6"/>
      <c r="G89" s="6"/>
      <c r="H89" s="6"/>
      <c r="I89" s="6"/>
      <c r="J89" s="6"/>
      <c r="U89" s="54"/>
    </row>
    <row r="90" spans="3:21" ht="13.5" customHeight="1" x14ac:dyDescent="0.2">
      <c r="E90" s="6"/>
      <c r="F90" s="6"/>
      <c r="G90" s="6"/>
      <c r="H90" s="6"/>
      <c r="I90" s="6"/>
      <c r="J90" s="6"/>
      <c r="U90" s="54"/>
    </row>
    <row r="91" spans="3:21" x14ac:dyDescent="0.2">
      <c r="E91" s="6"/>
      <c r="F91" s="6"/>
      <c r="G91" s="6"/>
      <c r="H91" s="6"/>
      <c r="I91" s="6"/>
      <c r="J91" s="6"/>
      <c r="U91" s="54"/>
    </row>
    <row r="92" spans="3:21" x14ac:dyDescent="0.2">
      <c r="E92" s="6"/>
      <c r="F92" s="6"/>
      <c r="G92" s="6"/>
      <c r="H92" s="6"/>
      <c r="I92" s="6"/>
      <c r="J92" s="6"/>
      <c r="U92" s="54"/>
    </row>
    <row r="93" spans="3:21" x14ac:dyDescent="0.2">
      <c r="E93" s="6"/>
      <c r="F93" s="6"/>
      <c r="G93" s="6"/>
      <c r="H93" s="6"/>
      <c r="I93" s="6"/>
      <c r="J93" s="6"/>
      <c r="U93" s="54"/>
    </row>
    <row r="94" spans="3:21" x14ac:dyDescent="0.2">
      <c r="E94" s="6"/>
      <c r="F94" s="6"/>
      <c r="G94" s="6"/>
      <c r="H94" s="6"/>
      <c r="I94" s="6"/>
      <c r="J94" s="6"/>
      <c r="U94" s="54"/>
    </row>
    <row r="95" spans="3:21" x14ac:dyDescent="0.2">
      <c r="E95" s="6"/>
      <c r="F95" s="6"/>
      <c r="G95" s="6"/>
      <c r="H95" s="6"/>
      <c r="I95" s="6"/>
      <c r="J95" s="6"/>
      <c r="U95" s="54"/>
    </row>
    <row r="96" spans="3:21" x14ac:dyDescent="0.2">
      <c r="E96" s="6"/>
      <c r="F96" s="6"/>
      <c r="G96" s="6"/>
      <c r="H96" s="6"/>
      <c r="I96" s="6"/>
      <c r="J96" s="6"/>
      <c r="U96" s="54"/>
    </row>
    <row r="97" spans="1:21" x14ac:dyDescent="0.2">
      <c r="E97" s="6"/>
      <c r="F97" s="6"/>
      <c r="G97" s="6"/>
      <c r="H97" s="6"/>
      <c r="I97" s="6"/>
      <c r="J97" s="6"/>
      <c r="U97" s="54"/>
    </row>
    <row r="98" spans="1:21" x14ac:dyDescent="0.2">
      <c r="E98" s="6"/>
      <c r="F98" s="6"/>
      <c r="G98" s="6"/>
      <c r="H98" s="6"/>
      <c r="I98" s="6"/>
      <c r="J98" s="6"/>
      <c r="U98" s="54"/>
    </row>
    <row r="99" spans="1:21" x14ac:dyDescent="0.2">
      <c r="E99" s="6"/>
      <c r="F99" s="6"/>
      <c r="G99" s="6"/>
      <c r="H99" s="6"/>
      <c r="I99" s="6"/>
      <c r="J99" s="6"/>
      <c r="U99" s="54"/>
    </row>
    <row r="100" spans="1:21" x14ac:dyDescent="0.2">
      <c r="E100" s="6"/>
      <c r="F100" s="6"/>
      <c r="G100" s="6"/>
      <c r="H100" s="6"/>
      <c r="I100" s="6"/>
      <c r="J100" s="6"/>
    </row>
    <row r="101" spans="1:21" s="54" customFormat="1" ht="12.75" customHeight="1" x14ac:dyDescent="0.2">
      <c r="A101" s="6"/>
      <c r="B101" s="6"/>
    </row>
    <row r="102" spans="1:21" s="54" customFormat="1" ht="12.75" customHeight="1" x14ac:dyDescent="0.2">
      <c r="A102" s="6"/>
      <c r="B102" s="6"/>
    </row>
    <row r="103" spans="1:21" s="54" customFormat="1" ht="12.75" customHeight="1" x14ac:dyDescent="0.2">
      <c r="A103" s="6"/>
      <c r="B103" s="6"/>
    </row>
    <row r="104" spans="1:21" x14ac:dyDescent="0.2">
      <c r="E104" s="6"/>
      <c r="F104" s="6"/>
      <c r="G104" s="6"/>
      <c r="H104" s="6"/>
      <c r="I104" s="6"/>
      <c r="J104" s="6"/>
    </row>
    <row r="105" spans="1:21" x14ac:dyDescent="0.2">
      <c r="E105" s="6"/>
      <c r="F105" s="6"/>
      <c r="G105" s="6"/>
      <c r="H105" s="6"/>
      <c r="I105" s="6"/>
      <c r="J105" s="6"/>
    </row>
    <row r="106" spans="1:21" x14ac:dyDescent="0.2">
      <c r="E106" s="6"/>
      <c r="F106" s="6"/>
      <c r="G106" s="6"/>
      <c r="H106" s="6"/>
      <c r="I106" s="6"/>
      <c r="J106" s="6"/>
    </row>
    <row r="107" spans="1:21" x14ac:dyDescent="0.2">
      <c r="E107" s="6"/>
      <c r="F107" s="6"/>
      <c r="G107" s="6"/>
      <c r="H107" s="6"/>
      <c r="I107" s="6"/>
      <c r="J107" s="6"/>
    </row>
    <row r="108" spans="1:21" x14ac:dyDescent="0.2">
      <c r="E108" s="6"/>
      <c r="F108" s="6"/>
      <c r="G108" s="6"/>
      <c r="H108" s="6"/>
      <c r="I108" s="6"/>
      <c r="J108" s="6"/>
    </row>
    <row r="109" spans="1:21" x14ac:dyDescent="0.2">
      <c r="E109" s="6"/>
      <c r="F109" s="6"/>
      <c r="G109" s="6"/>
      <c r="H109" s="6"/>
      <c r="I109" s="6"/>
      <c r="J109" s="6"/>
    </row>
    <row r="110" spans="1:21" x14ac:dyDescent="0.2">
      <c r="E110" s="6"/>
      <c r="F110" s="6"/>
      <c r="G110" s="6"/>
      <c r="H110" s="6"/>
      <c r="I110" s="6"/>
      <c r="J110" s="6"/>
    </row>
    <row r="111" spans="1:21" x14ac:dyDescent="0.2">
      <c r="E111" s="6"/>
      <c r="F111" s="6"/>
      <c r="G111" s="6"/>
      <c r="H111" s="6"/>
      <c r="I111" s="6"/>
      <c r="J111" s="6"/>
    </row>
    <row r="112" spans="1:21" x14ac:dyDescent="0.2">
      <c r="E112" s="6"/>
      <c r="F112" s="6"/>
      <c r="G112" s="6"/>
      <c r="H112" s="6"/>
      <c r="I112" s="6"/>
      <c r="J112" s="6"/>
    </row>
    <row r="113" spans="5:10" x14ac:dyDescent="0.2">
      <c r="E113" s="6"/>
      <c r="F113" s="6"/>
      <c r="G113" s="6"/>
      <c r="H113" s="6"/>
      <c r="I113" s="6"/>
      <c r="J113" s="6"/>
    </row>
    <row r="114" spans="5:10" x14ac:dyDescent="0.2">
      <c r="E114" s="6"/>
      <c r="F114" s="6"/>
      <c r="G114" s="6"/>
      <c r="H114" s="6"/>
      <c r="I114" s="6"/>
      <c r="J114" s="6"/>
    </row>
    <row r="115" spans="5:10" x14ac:dyDescent="0.2">
      <c r="E115" s="6"/>
      <c r="F115" s="6"/>
      <c r="G115" s="6"/>
      <c r="H115" s="6"/>
      <c r="I115" s="6"/>
      <c r="J115" s="6"/>
    </row>
    <row r="116" spans="5:10" x14ac:dyDescent="0.2">
      <c r="E116" s="6"/>
      <c r="F116" s="6"/>
      <c r="G116" s="6"/>
      <c r="H116" s="6"/>
      <c r="I116" s="6"/>
      <c r="J116" s="6"/>
    </row>
    <row r="117" spans="5:10" x14ac:dyDescent="0.2">
      <c r="E117" s="6"/>
      <c r="F117" s="6"/>
      <c r="G117" s="6"/>
      <c r="H117" s="6"/>
      <c r="I117" s="6"/>
      <c r="J117" s="6"/>
    </row>
    <row r="118" spans="5:10" x14ac:dyDescent="0.2">
      <c r="E118" s="6"/>
      <c r="F118" s="6"/>
      <c r="G118" s="6"/>
      <c r="H118" s="6"/>
      <c r="I118" s="6"/>
      <c r="J118" s="6"/>
    </row>
    <row r="119" spans="5:10" x14ac:dyDescent="0.2">
      <c r="E119" s="6"/>
      <c r="F119" s="6"/>
      <c r="G119" s="6"/>
      <c r="H119" s="6"/>
      <c r="I119" s="6"/>
      <c r="J119" s="6"/>
    </row>
    <row r="120" spans="5:10" x14ac:dyDescent="0.2">
      <c r="E120" s="6"/>
      <c r="F120" s="6"/>
      <c r="G120" s="6"/>
      <c r="H120" s="6"/>
      <c r="I120" s="6"/>
      <c r="J120" s="6"/>
    </row>
    <row r="121" spans="5:10" x14ac:dyDescent="0.2">
      <c r="E121" s="6"/>
      <c r="F121" s="6"/>
      <c r="G121" s="6"/>
      <c r="H121" s="6"/>
      <c r="I121" s="6"/>
      <c r="J121" s="6"/>
    </row>
    <row r="122" spans="5:10" ht="13.5" customHeight="1" x14ac:dyDescent="0.2">
      <c r="E122" s="6"/>
      <c r="F122" s="6"/>
      <c r="G122" s="6"/>
      <c r="H122" s="6"/>
      <c r="I122" s="6"/>
      <c r="J122" s="6"/>
    </row>
    <row r="123" spans="5:10" x14ac:dyDescent="0.2">
      <c r="E123" s="6"/>
      <c r="F123" s="6"/>
      <c r="G123" s="6"/>
      <c r="H123" s="6"/>
      <c r="I123" s="6"/>
      <c r="J123" s="6"/>
    </row>
    <row r="124" spans="5:10" x14ac:dyDescent="0.2">
      <c r="E124" s="6"/>
      <c r="F124" s="6"/>
      <c r="G124" s="6"/>
      <c r="H124" s="6"/>
      <c r="I124" s="6"/>
      <c r="J124" s="6"/>
    </row>
    <row r="125" spans="5:10" x14ac:dyDescent="0.2">
      <c r="E125" s="6"/>
      <c r="F125" s="6"/>
      <c r="G125" s="6"/>
      <c r="H125" s="6"/>
      <c r="I125" s="6"/>
      <c r="J125" s="6"/>
    </row>
    <row r="126" spans="5:10" x14ac:dyDescent="0.2">
      <c r="E126" s="6"/>
      <c r="F126" s="6"/>
      <c r="G126" s="6"/>
      <c r="H126" s="6"/>
      <c r="I126" s="6"/>
      <c r="J126" s="6"/>
    </row>
    <row r="127" spans="5:10" x14ac:dyDescent="0.2">
      <c r="E127" s="6"/>
      <c r="F127" s="6"/>
      <c r="G127" s="6"/>
      <c r="H127" s="6"/>
      <c r="I127" s="6"/>
      <c r="J127" s="6"/>
    </row>
    <row r="128" spans="5:10" x14ac:dyDescent="0.2">
      <c r="E128" s="6"/>
      <c r="F128" s="6"/>
      <c r="G128" s="6"/>
      <c r="H128" s="6"/>
      <c r="I128" s="6"/>
      <c r="J128" s="6"/>
    </row>
    <row r="129" spans="1:19" x14ac:dyDescent="0.2">
      <c r="E129" s="6"/>
      <c r="F129" s="6"/>
      <c r="G129" s="6"/>
      <c r="H129" s="6"/>
      <c r="I129" s="6"/>
      <c r="J129" s="6"/>
    </row>
    <row r="130" spans="1:19" x14ac:dyDescent="0.2">
      <c r="E130" s="6"/>
      <c r="F130" s="6"/>
      <c r="G130" s="6"/>
      <c r="H130" s="6"/>
      <c r="I130" s="6"/>
      <c r="J130" s="6"/>
    </row>
    <row r="131" spans="1:19" x14ac:dyDescent="0.2">
      <c r="E131" s="6"/>
      <c r="F131" s="6"/>
      <c r="G131" s="6"/>
      <c r="H131" s="6"/>
      <c r="I131" s="6"/>
      <c r="J131" s="6"/>
    </row>
    <row r="132" spans="1:19" s="93" customFormat="1" x14ac:dyDescent="0.2">
      <c r="A132" s="6"/>
      <c r="B132" s="6"/>
      <c r="C132" s="6"/>
      <c r="D132" s="6"/>
    </row>
    <row r="133" spans="1:19" s="93" customFormat="1" x14ac:dyDescent="0.2">
      <c r="A133" s="6"/>
      <c r="B133" s="6"/>
      <c r="C133" s="6"/>
      <c r="D133" s="6"/>
      <c r="E133" s="84"/>
    </row>
    <row r="134" spans="1:19" s="93" customFormat="1" x14ac:dyDescent="0.2">
      <c r="A134" s="6"/>
      <c r="B134" s="6"/>
      <c r="C134" s="6"/>
      <c r="D134" s="6"/>
      <c r="E134" s="84"/>
    </row>
    <row r="135" spans="1:19" s="93" customFormat="1" x14ac:dyDescent="0.2">
      <c r="A135" s="6"/>
      <c r="B135" s="6"/>
      <c r="C135" s="6"/>
      <c r="D135" s="6"/>
      <c r="E135" s="84"/>
    </row>
    <row r="137" spans="1:19" x14ac:dyDescent="0.2">
      <c r="P137" s="277"/>
      <c r="S137" s="54"/>
    </row>
    <row r="138" spans="1:19" x14ac:dyDescent="0.2">
      <c r="P138" s="277"/>
      <c r="S138" s="54"/>
    </row>
    <row r="139" spans="1:19" x14ac:dyDescent="0.2">
      <c r="P139" s="277"/>
      <c r="S139" s="54"/>
    </row>
    <row r="140" spans="1:19" x14ac:dyDescent="0.2">
      <c r="P140" s="277"/>
      <c r="S140" s="54"/>
    </row>
    <row r="141" spans="1:19" x14ac:dyDescent="0.2">
      <c r="P141" s="277"/>
      <c r="S141" s="54"/>
    </row>
    <row r="142" spans="1:19" x14ac:dyDescent="0.2">
      <c r="P142" s="277"/>
      <c r="S142" s="54"/>
    </row>
    <row r="143" spans="1:19" x14ac:dyDescent="0.2">
      <c r="P143" s="277"/>
      <c r="S143" s="54"/>
    </row>
    <row r="144" spans="1:19" x14ac:dyDescent="0.2">
      <c r="P144" s="277"/>
      <c r="S144" s="54"/>
    </row>
    <row r="145" spans="16:19" x14ac:dyDescent="0.2">
      <c r="P145" s="277"/>
      <c r="S145" s="54"/>
    </row>
    <row r="146" spans="16:19" x14ac:dyDescent="0.2">
      <c r="P146" s="277"/>
      <c r="S146" s="54"/>
    </row>
    <row r="147" spans="16:19" x14ac:dyDescent="0.2">
      <c r="P147" s="277"/>
      <c r="S147" s="54"/>
    </row>
    <row r="148" spans="16:19" x14ac:dyDescent="0.2">
      <c r="P148" s="277"/>
      <c r="S148" s="54"/>
    </row>
    <row r="149" spans="16:19" x14ac:dyDescent="0.2">
      <c r="P149" s="277"/>
      <c r="S149" s="54"/>
    </row>
    <row r="150" spans="16:19" x14ac:dyDescent="0.2">
      <c r="P150" s="277"/>
      <c r="S150" s="54"/>
    </row>
    <row r="151" spans="16:19" x14ac:dyDescent="0.2">
      <c r="P151" s="277"/>
      <c r="S151" s="54"/>
    </row>
    <row r="152" spans="16:19" x14ac:dyDescent="0.2">
      <c r="P152" s="277"/>
      <c r="S152" s="54"/>
    </row>
    <row r="153" spans="16:19" x14ac:dyDescent="0.2">
      <c r="P153" s="277"/>
      <c r="S153" s="54"/>
    </row>
    <row r="154" spans="16:19" x14ac:dyDescent="0.2">
      <c r="P154" s="277"/>
      <c r="S154" s="54"/>
    </row>
    <row r="155" spans="16:19" x14ac:dyDescent="0.2">
      <c r="P155" s="277"/>
      <c r="S155" s="54"/>
    </row>
    <row r="156" spans="16:19" x14ac:dyDescent="0.2">
      <c r="P156" s="277"/>
      <c r="S156" s="54"/>
    </row>
    <row r="157" spans="16:19" x14ac:dyDescent="0.2">
      <c r="P157" s="277"/>
      <c r="S157" s="54"/>
    </row>
    <row r="158" spans="16:19" x14ac:dyDescent="0.2">
      <c r="P158" s="277"/>
      <c r="S158" s="54"/>
    </row>
    <row r="170" spans="5:6" x14ac:dyDescent="0.2">
      <c r="F170" s="7" t="s">
        <v>120</v>
      </c>
    </row>
    <row r="171" spans="5:6" x14ac:dyDescent="0.2">
      <c r="E171" s="84" t="s">
        <v>120</v>
      </c>
      <c r="F171" s="7" t="s">
        <v>154</v>
      </c>
    </row>
    <row r="172" spans="5:6" x14ac:dyDescent="0.2">
      <c r="E172" s="84" t="s">
        <v>118</v>
      </c>
      <c r="F172" s="7" t="s">
        <v>155</v>
      </c>
    </row>
    <row r="173" spans="5:6" x14ac:dyDescent="0.2">
      <c r="E173" s="84" t="s">
        <v>119</v>
      </c>
      <c r="F173" s="7" t="s">
        <v>138</v>
      </c>
    </row>
  </sheetData>
  <dataConsolidate/>
  <mergeCells count="3">
    <mergeCell ref="B4:E4"/>
    <mergeCell ref="M8:N8"/>
    <mergeCell ref="E6:N6"/>
  </mergeCells>
  <phoneticPr fontId="0" type="noConversion"/>
  <dataValidations count="1">
    <dataValidation type="list" allowBlank="1" showInputMessage="1" showErrorMessage="1" sqref="F78:F79 F11:F76">
      <formula1>$F$170:$F$173</formula1>
    </dataValidation>
  </dataValidations>
  <pageMargins left="0.23622047244094491" right="0.23622047244094491" top="0.74803149606299213" bottom="0.74803149606299213" header="0.31496062992125984" footer="0.31496062992125984"/>
  <pageSetup paperSize="8" scale="39"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Z668"/>
  <sheetViews>
    <sheetView zoomScale="85" zoomScaleNormal="85" workbookViewId="0">
      <selection activeCell="C13" sqref="C13:N47"/>
    </sheetView>
  </sheetViews>
  <sheetFormatPr defaultRowHeight="12.75" x14ac:dyDescent="0.2"/>
  <cols>
    <col min="1" max="1" width="4.1640625" style="266" customWidth="1"/>
    <col min="2" max="4" width="3.83203125" style="266" customWidth="1"/>
    <col min="5" max="5" width="7.1640625" style="266" customWidth="1"/>
    <col min="6" max="7" width="9.33203125" style="266"/>
    <col min="8" max="8" width="3.83203125" style="266" customWidth="1"/>
    <col min="9" max="9" width="9.33203125" style="266"/>
    <col min="10" max="10" width="14.33203125" style="266" customWidth="1"/>
    <col min="11" max="11" width="22" style="266" customWidth="1"/>
    <col min="12" max="12" width="4" style="266" customWidth="1"/>
    <col min="13" max="14" width="9.33203125" style="266"/>
    <col min="15" max="15" width="11" style="266" customWidth="1"/>
    <col min="16" max="16" width="10.83203125" style="266" customWidth="1"/>
    <col min="17" max="19" width="9.33203125" style="266"/>
    <col min="20" max="20" width="3.33203125" style="266" customWidth="1"/>
    <col min="21" max="21" width="16.33203125" style="266" customWidth="1"/>
    <col min="22" max="22" width="25.1640625" style="266" customWidth="1"/>
    <col min="23" max="23" width="21.6640625" style="266" customWidth="1"/>
    <col min="24" max="24" width="3.83203125" style="266" customWidth="1"/>
    <col min="25" max="25" width="9.33203125" style="266"/>
    <col min="26" max="26" width="5.83203125" style="266" customWidth="1"/>
    <col min="27" max="16384" width="9.33203125" style="266"/>
  </cols>
  <sheetData>
    <row r="1" spans="1:14" s="14" customFormat="1" x14ac:dyDescent="0.2">
      <c r="A1" s="142"/>
      <c r="B1" s="142"/>
    </row>
    <row r="2" spans="1:14" s="14" customFormat="1" x14ac:dyDescent="0.2">
      <c r="A2" s="142"/>
      <c r="B2" s="142"/>
      <c r="C2" s="157"/>
      <c r="F2" s="157" t="s">
        <v>296</v>
      </c>
    </row>
    <row r="3" spans="1:14" s="14" customFormat="1" x14ac:dyDescent="0.2">
      <c r="C3" s="158"/>
      <c r="F3" s="158" t="s">
        <v>30</v>
      </c>
    </row>
    <row r="4" spans="1:14" s="14" customFormat="1" ht="25.5" customHeight="1" x14ac:dyDescent="0.2">
      <c r="C4" s="158"/>
      <c r="F4" s="276" t="s">
        <v>246</v>
      </c>
    </row>
    <row r="5" spans="1:14" s="122" customFormat="1" ht="17.25" customHeight="1" x14ac:dyDescent="0.2"/>
    <row r="8" spans="1:14" x14ac:dyDescent="0.2">
      <c r="C8" s="501" t="s">
        <v>103</v>
      </c>
      <c r="D8" s="502"/>
      <c r="E8" s="502"/>
      <c r="F8" s="503"/>
    </row>
    <row r="11" spans="1:14" x14ac:dyDescent="0.2">
      <c r="C11" s="275" t="s">
        <v>244</v>
      </c>
    </row>
    <row r="13" spans="1:14" ht="12.75" customHeight="1" x14ac:dyDescent="0.2">
      <c r="C13" s="572" t="s">
        <v>392</v>
      </c>
      <c r="D13" s="573"/>
      <c r="E13" s="573"/>
      <c r="F13" s="573"/>
      <c r="G13" s="573"/>
      <c r="H13" s="573"/>
      <c r="I13" s="573"/>
      <c r="J13" s="573"/>
      <c r="K13" s="573"/>
      <c r="L13" s="573"/>
      <c r="M13" s="573"/>
      <c r="N13" s="574"/>
    </row>
    <row r="14" spans="1:14" x14ac:dyDescent="0.2">
      <c r="C14" s="575"/>
      <c r="D14" s="576"/>
      <c r="E14" s="576"/>
      <c r="F14" s="576"/>
      <c r="G14" s="576"/>
      <c r="H14" s="576"/>
      <c r="I14" s="576"/>
      <c r="J14" s="576"/>
      <c r="K14" s="576"/>
      <c r="L14" s="576"/>
      <c r="M14" s="576"/>
      <c r="N14" s="577"/>
    </row>
    <row r="15" spans="1:14" x14ac:dyDescent="0.2">
      <c r="C15" s="575"/>
      <c r="D15" s="576"/>
      <c r="E15" s="576"/>
      <c r="F15" s="576"/>
      <c r="G15" s="576"/>
      <c r="H15" s="576"/>
      <c r="I15" s="576"/>
      <c r="J15" s="576"/>
      <c r="K15" s="576"/>
      <c r="L15" s="576"/>
      <c r="M15" s="576"/>
      <c r="N15" s="577"/>
    </row>
    <row r="16" spans="1:14" x14ac:dyDescent="0.2">
      <c r="C16" s="575"/>
      <c r="D16" s="576"/>
      <c r="E16" s="576"/>
      <c r="F16" s="576"/>
      <c r="G16" s="576"/>
      <c r="H16" s="576"/>
      <c r="I16" s="576"/>
      <c r="J16" s="576"/>
      <c r="K16" s="576"/>
      <c r="L16" s="576"/>
      <c r="M16" s="576"/>
      <c r="N16" s="577"/>
    </row>
    <row r="17" spans="3:24" x14ac:dyDescent="0.2">
      <c r="C17" s="575"/>
      <c r="D17" s="576"/>
      <c r="E17" s="576"/>
      <c r="F17" s="576"/>
      <c r="G17" s="576"/>
      <c r="H17" s="576"/>
      <c r="I17" s="576"/>
      <c r="J17" s="576"/>
      <c r="K17" s="576"/>
      <c r="L17" s="576"/>
      <c r="M17" s="576"/>
      <c r="N17" s="577"/>
    </row>
    <row r="18" spans="3:24" x14ac:dyDescent="0.2">
      <c r="C18" s="575"/>
      <c r="D18" s="576"/>
      <c r="E18" s="576"/>
      <c r="F18" s="576"/>
      <c r="G18" s="576"/>
      <c r="H18" s="576"/>
      <c r="I18" s="576"/>
      <c r="J18" s="576"/>
      <c r="K18" s="576"/>
      <c r="L18" s="576"/>
      <c r="M18" s="576"/>
      <c r="N18" s="577"/>
    </row>
    <row r="19" spans="3:24" x14ac:dyDescent="0.2">
      <c r="C19" s="575"/>
      <c r="D19" s="576"/>
      <c r="E19" s="576"/>
      <c r="F19" s="576"/>
      <c r="G19" s="576"/>
      <c r="H19" s="576"/>
      <c r="I19" s="576"/>
      <c r="J19" s="576"/>
      <c r="K19" s="576"/>
      <c r="L19" s="576"/>
      <c r="M19" s="576"/>
      <c r="N19" s="577"/>
    </row>
    <row r="20" spans="3:24" x14ac:dyDescent="0.2">
      <c r="C20" s="575"/>
      <c r="D20" s="576"/>
      <c r="E20" s="576"/>
      <c r="F20" s="576"/>
      <c r="G20" s="576"/>
      <c r="H20" s="576"/>
      <c r="I20" s="576"/>
      <c r="J20" s="576"/>
      <c r="K20" s="576"/>
      <c r="L20" s="576"/>
      <c r="M20" s="576"/>
      <c r="N20" s="577"/>
      <c r="V20" s="147"/>
      <c r="W20" s="152"/>
      <c r="X20" s="152"/>
    </row>
    <row r="21" spans="3:24" x14ac:dyDescent="0.2">
      <c r="C21" s="575"/>
      <c r="D21" s="576"/>
      <c r="E21" s="576"/>
      <c r="F21" s="576"/>
      <c r="G21" s="576"/>
      <c r="H21" s="576"/>
      <c r="I21" s="576"/>
      <c r="J21" s="576"/>
      <c r="K21" s="576"/>
      <c r="L21" s="576"/>
      <c r="M21" s="576"/>
      <c r="N21" s="577"/>
      <c r="V21" s="147"/>
      <c r="W21" s="152"/>
      <c r="X21" s="152"/>
    </row>
    <row r="22" spans="3:24" x14ac:dyDescent="0.2">
      <c r="C22" s="575"/>
      <c r="D22" s="576"/>
      <c r="E22" s="576"/>
      <c r="F22" s="576"/>
      <c r="G22" s="576"/>
      <c r="H22" s="576"/>
      <c r="I22" s="576"/>
      <c r="J22" s="576"/>
      <c r="K22" s="576"/>
      <c r="L22" s="576"/>
      <c r="M22" s="576"/>
      <c r="N22" s="577"/>
      <c r="V22" s="147"/>
      <c r="W22" s="152"/>
      <c r="X22" s="152"/>
    </row>
    <row r="23" spans="3:24" x14ac:dyDescent="0.2">
      <c r="C23" s="575"/>
      <c r="D23" s="576"/>
      <c r="E23" s="576"/>
      <c r="F23" s="576"/>
      <c r="G23" s="576"/>
      <c r="H23" s="576"/>
      <c r="I23" s="576"/>
      <c r="J23" s="576"/>
      <c r="K23" s="576"/>
      <c r="L23" s="576"/>
      <c r="M23" s="576"/>
      <c r="N23" s="577"/>
      <c r="V23" s="147"/>
      <c r="W23" s="152"/>
      <c r="X23" s="152"/>
    </row>
    <row r="24" spans="3:24" x14ac:dyDescent="0.2">
      <c r="C24" s="575"/>
      <c r="D24" s="576"/>
      <c r="E24" s="576"/>
      <c r="F24" s="576"/>
      <c r="G24" s="576"/>
      <c r="H24" s="576"/>
      <c r="I24" s="576"/>
      <c r="J24" s="576"/>
      <c r="K24" s="576"/>
      <c r="L24" s="576"/>
      <c r="M24" s="576"/>
      <c r="N24" s="577"/>
      <c r="V24" s="147"/>
      <c r="W24" s="152"/>
      <c r="X24" s="152"/>
    </row>
    <row r="25" spans="3:24" x14ac:dyDescent="0.2">
      <c r="C25" s="575"/>
      <c r="D25" s="576"/>
      <c r="E25" s="576"/>
      <c r="F25" s="576"/>
      <c r="G25" s="576"/>
      <c r="H25" s="576"/>
      <c r="I25" s="576"/>
      <c r="J25" s="576"/>
      <c r="K25" s="576"/>
      <c r="L25" s="576"/>
      <c r="M25" s="576"/>
      <c r="N25" s="577"/>
      <c r="V25" s="147"/>
      <c r="W25" s="152"/>
      <c r="X25" s="152"/>
    </row>
    <row r="26" spans="3:24" x14ac:dyDescent="0.2">
      <c r="C26" s="575"/>
      <c r="D26" s="576"/>
      <c r="E26" s="576"/>
      <c r="F26" s="576"/>
      <c r="G26" s="576"/>
      <c r="H26" s="576"/>
      <c r="I26" s="576"/>
      <c r="J26" s="576"/>
      <c r="K26" s="576"/>
      <c r="L26" s="576"/>
      <c r="M26" s="576"/>
      <c r="N26" s="577"/>
      <c r="V26" s="147"/>
      <c r="W26" s="152"/>
      <c r="X26" s="152"/>
    </row>
    <row r="27" spans="3:24" x14ac:dyDescent="0.2">
      <c r="C27" s="575"/>
      <c r="D27" s="576"/>
      <c r="E27" s="576"/>
      <c r="F27" s="576"/>
      <c r="G27" s="576"/>
      <c r="H27" s="576"/>
      <c r="I27" s="576"/>
      <c r="J27" s="576"/>
      <c r="K27" s="576"/>
      <c r="L27" s="576"/>
      <c r="M27" s="576"/>
      <c r="N27" s="577"/>
      <c r="V27" s="147"/>
      <c r="W27" s="152"/>
      <c r="X27" s="152"/>
    </row>
    <row r="28" spans="3:24" x14ac:dyDescent="0.2">
      <c r="C28" s="575"/>
      <c r="D28" s="576"/>
      <c r="E28" s="576"/>
      <c r="F28" s="576"/>
      <c r="G28" s="576"/>
      <c r="H28" s="576"/>
      <c r="I28" s="576"/>
      <c r="J28" s="576"/>
      <c r="K28" s="576"/>
      <c r="L28" s="576"/>
      <c r="M28" s="576"/>
      <c r="N28" s="577"/>
      <c r="V28" s="147"/>
      <c r="W28" s="152"/>
      <c r="X28" s="152"/>
    </row>
    <row r="29" spans="3:24" x14ac:dyDescent="0.2">
      <c r="C29" s="575"/>
      <c r="D29" s="576"/>
      <c r="E29" s="576"/>
      <c r="F29" s="576"/>
      <c r="G29" s="576"/>
      <c r="H29" s="576"/>
      <c r="I29" s="576"/>
      <c r="J29" s="576"/>
      <c r="K29" s="576"/>
      <c r="L29" s="576"/>
      <c r="M29" s="576"/>
      <c r="N29" s="577"/>
      <c r="V29" s="147"/>
      <c r="W29" s="152"/>
      <c r="X29" s="152"/>
    </row>
    <row r="30" spans="3:24" x14ac:dyDescent="0.2">
      <c r="C30" s="575"/>
      <c r="D30" s="576"/>
      <c r="E30" s="576"/>
      <c r="F30" s="576"/>
      <c r="G30" s="576"/>
      <c r="H30" s="576"/>
      <c r="I30" s="576"/>
      <c r="J30" s="576"/>
      <c r="K30" s="576"/>
      <c r="L30" s="576"/>
      <c r="M30" s="576"/>
      <c r="N30" s="577"/>
      <c r="V30" s="147"/>
      <c r="W30" s="152"/>
      <c r="X30" s="152"/>
    </row>
    <row r="31" spans="3:24" x14ac:dyDescent="0.2">
      <c r="C31" s="575"/>
      <c r="D31" s="576"/>
      <c r="E31" s="576"/>
      <c r="F31" s="576"/>
      <c r="G31" s="576"/>
      <c r="H31" s="576"/>
      <c r="I31" s="576"/>
      <c r="J31" s="576"/>
      <c r="K31" s="576"/>
      <c r="L31" s="576"/>
      <c r="M31" s="576"/>
      <c r="N31" s="577"/>
      <c r="V31" s="147"/>
      <c r="W31" s="152"/>
      <c r="X31" s="152"/>
    </row>
    <row r="32" spans="3:24" x14ac:dyDescent="0.2">
      <c r="C32" s="575"/>
      <c r="D32" s="576"/>
      <c r="E32" s="576"/>
      <c r="F32" s="576"/>
      <c r="G32" s="576"/>
      <c r="H32" s="576"/>
      <c r="I32" s="576"/>
      <c r="J32" s="576"/>
      <c r="K32" s="576"/>
      <c r="L32" s="576"/>
      <c r="M32" s="576"/>
      <c r="N32" s="577"/>
      <c r="V32" s="147"/>
      <c r="W32" s="152"/>
      <c r="X32" s="152"/>
    </row>
    <row r="33" spans="3:24" x14ac:dyDescent="0.2">
      <c r="C33" s="575"/>
      <c r="D33" s="576"/>
      <c r="E33" s="576"/>
      <c r="F33" s="576"/>
      <c r="G33" s="576"/>
      <c r="H33" s="576"/>
      <c r="I33" s="576"/>
      <c r="J33" s="576"/>
      <c r="K33" s="576"/>
      <c r="L33" s="576"/>
      <c r="M33" s="576"/>
      <c r="N33" s="577"/>
      <c r="V33" s="147"/>
      <c r="W33" s="152"/>
      <c r="X33" s="152"/>
    </row>
    <row r="34" spans="3:24" x14ac:dyDescent="0.2">
      <c r="C34" s="575"/>
      <c r="D34" s="576"/>
      <c r="E34" s="576"/>
      <c r="F34" s="576"/>
      <c r="G34" s="576"/>
      <c r="H34" s="576"/>
      <c r="I34" s="576"/>
      <c r="J34" s="576"/>
      <c r="K34" s="576"/>
      <c r="L34" s="576"/>
      <c r="M34" s="576"/>
      <c r="N34" s="577"/>
    </row>
    <row r="35" spans="3:24" x14ac:dyDescent="0.2">
      <c r="C35" s="575"/>
      <c r="D35" s="576"/>
      <c r="E35" s="576"/>
      <c r="F35" s="576"/>
      <c r="G35" s="576"/>
      <c r="H35" s="576"/>
      <c r="I35" s="576"/>
      <c r="J35" s="576"/>
      <c r="K35" s="576"/>
      <c r="L35" s="576"/>
      <c r="M35" s="576"/>
      <c r="N35" s="577"/>
    </row>
    <row r="36" spans="3:24" x14ac:dyDescent="0.2">
      <c r="C36" s="575"/>
      <c r="D36" s="576"/>
      <c r="E36" s="576"/>
      <c r="F36" s="576"/>
      <c r="G36" s="576"/>
      <c r="H36" s="576"/>
      <c r="I36" s="576"/>
      <c r="J36" s="576"/>
      <c r="K36" s="576"/>
      <c r="L36" s="576"/>
      <c r="M36" s="576"/>
      <c r="N36" s="577"/>
    </row>
    <row r="37" spans="3:24" x14ac:dyDescent="0.2">
      <c r="C37" s="575"/>
      <c r="D37" s="576"/>
      <c r="E37" s="576"/>
      <c r="F37" s="576"/>
      <c r="G37" s="576"/>
      <c r="H37" s="576"/>
      <c r="I37" s="576"/>
      <c r="J37" s="576"/>
      <c r="K37" s="576"/>
      <c r="L37" s="576"/>
      <c r="M37" s="576"/>
      <c r="N37" s="577"/>
    </row>
    <row r="38" spans="3:24" x14ac:dyDescent="0.2">
      <c r="C38" s="575"/>
      <c r="D38" s="576"/>
      <c r="E38" s="576"/>
      <c r="F38" s="576"/>
      <c r="G38" s="576"/>
      <c r="H38" s="576"/>
      <c r="I38" s="576"/>
      <c r="J38" s="576"/>
      <c r="K38" s="576"/>
      <c r="L38" s="576"/>
      <c r="M38" s="576"/>
      <c r="N38" s="577"/>
    </row>
    <row r="39" spans="3:24" x14ac:dyDescent="0.2">
      <c r="C39" s="575"/>
      <c r="D39" s="576"/>
      <c r="E39" s="576"/>
      <c r="F39" s="576"/>
      <c r="G39" s="576"/>
      <c r="H39" s="576"/>
      <c r="I39" s="576"/>
      <c r="J39" s="576"/>
      <c r="K39" s="576"/>
      <c r="L39" s="576"/>
      <c r="M39" s="576"/>
      <c r="N39" s="577"/>
    </row>
    <row r="40" spans="3:24" x14ac:dyDescent="0.2">
      <c r="C40" s="575"/>
      <c r="D40" s="576"/>
      <c r="E40" s="576"/>
      <c r="F40" s="576"/>
      <c r="G40" s="576"/>
      <c r="H40" s="576"/>
      <c r="I40" s="576"/>
      <c r="J40" s="576"/>
      <c r="K40" s="576"/>
      <c r="L40" s="576"/>
      <c r="M40" s="576"/>
      <c r="N40" s="577"/>
    </row>
    <row r="41" spans="3:24" x14ac:dyDescent="0.2">
      <c r="C41" s="575"/>
      <c r="D41" s="576"/>
      <c r="E41" s="576"/>
      <c r="F41" s="576"/>
      <c r="G41" s="576"/>
      <c r="H41" s="576"/>
      <c r="I41" s="576"/>
      <c r="J41" s="576"/>
      <c r="K41" s="576"/>
      <c r="L41" s="576"/>
      <c r="M41" s="576"/>
      <c r="N41" s="577"/>
    </row>
    <row r="42" spans="3:24" x14ac:dyDescent="0.2">
      <c r="C42" s="575"/>
      <c r="D42" s="576"/>
      <c r="E42" s="576"/>
      <c r="F42" s="576"/>
      <c r="G42" s="576"/>
      <c r="H42" s="576"/>
      <c r="I42" s="576"/>
      <c r="J42" s="576"/>
      <c r="K42" s="576"/>
      <c r="L42" s="576"/>
      <c r="M42" s="576"/>
      <c r="N42" s="577"/>
    </row>
    <row r="43" spans="3:24" x14ac:dyDescent="0.2">
      <c r="C43" s="575"/>
      <c r="D43" s="576"/>
      <c r="E43" s="576"/>
      <c r="F43" s="576"/>
      <c r="G43" s="576"/>
      <c r="H43" s="576"/>
      <c r="I43" s="576"/>
      <c r="J43" s="576"/>
      <c r="K43" s="576"/>
      <c r="L43" s="576"/>
      <c r="M43" s="576"/>
      <c r="N43" s="577"/>
    </row>
    <row r="44" spans="3:24" x14ac:dyDescent="0.2">
      <c r="C44" s="575"/>
      <c r="D44" s="576"/>
      <c r="E44" s="576"/>
      <c r="F44" s="576"/>
      <c r="G44" s="576"/>
      <c r="H44" s="576"/>
      <c r="I44" s="576"/>
      <c r="J44" s="576"/>
      <c r="K44" s="576"/>
      <c r="L44" s="576"/>
      <c r="M44" s="576"/>
      <c r="N44" s="577"/>
    </row>
    <row r="45" spans="3:24" x14ac:dyDescent="0.2">
      <c r="C45" s="575"/>
      <c r="D45" s="576"/>
      <c r="E45" s="576"/>
      <c r="F45" s="576"/>
      <c r="G45" s="576"/>
      <c r="H45" s="576"/>
      <c r="I45" s="576"/>
      <c r="J45" s="576"/>
      <c r="K45" s="576"/>
      <c r="L45" s="576"/>
      <c r="M45" s="576"/>
      <c r="N45" s="577"/>
    </row>
    <row r="46" spans="3:24" x14ac:dyDescent="0.2">
      <c r="C46" s="575"/>
      <c r="D46" s="576"/>
      <c r="E46" s="576"/>
      <c r="F46" s="576"/>
      <c r="G46" s="576"/>
      <c r="H46" s="576"/>
      <c r="I46" s="576"/>
      <c r="J46" s="576"/>
      <c r="K46" s="576"/>
      <c r="L46" s="576"/>
      <c r="M46" s="576"/>
      <c r="N46" s="577"/>
    </row>
    <row r="47" spans="3:24" x14ac:dyDescent="0.2">
      <c r="C47" s="578"/>
      <c r="D47" s="579"/>
      <c r="E47" s="579"/>
      <c r="F47" s="579"/>
      <c r="G47" s="579"/>
      <c r="H47" s="579"/>
      <c r="I47" s="579"/>
      <c r="J47" s="579"/>
      <c r="K47" s="579"/>
      <c r="L47" s="579"/>
      <c r="M47" s="579"/>
      <c r="N47" s="580"/>
    </row>
    <row r="66" spans="3:13" x14ac:dyDescent="0.2">
      <c r="C66" s="275" t="s">
        <v>250</v>
      </c>
    </row>
    <row r="67" spans="3:13" x14ac:dyDescent="0.2">
      <c r="D67" s="275"/>
    </row>
    <row r="68" spans="3:13" x14ac:dyDescent="0.2">
      <c r="D68" s="504" t="s">
        <v>286</v>
      </c>
      <c r="E68" s="504"/>
      <c r="F68" s="504"/>
      <c r="G68" s="504"/>
      <c r="H68" s="504"/>
      <c r="I68" s="504"/>
      <c r="J68" s="504"/>
      <c r="K68" s="504"/>
      <c r="L68" s="504"/>
      <c r="M68" s="504"/>
    </row>
    <row r="69" spans="3:13" ht="14.25" customHeight="1" x14ac:dyDescent="0.2">
      <c r="D69" s="504"/>
      <c r="E69" s="504"/>
      <c r="F69" s="504"/>
      <c r="G69" s="504"/>
      <c r="H69" s="504"/>
      <c r="I69" s="504"/>
      <c r="J69" s="504"/>
      <c r="K69" s="504"/>
      <c r="L69" s="504"/>
      <c r="M69" s="504"/>
    </row>
    <row r="72" spans="3:13" x14ac:dyDescent="0.2">
      <c r="E72" s="480" t="s">
        <v>307</v>
      </c>
      <c r="F72" s="481"/>
      <c r="G72" s="481"/>
      <c r="H72" s="481"/>
      <c r="I72" s="482"/>
    </row>
    <row r="74" spans="3:13" x14ac:dyDescent="0.2">
      <c r="E74" s="505" t="s">
        <v>372</v>
      </c>
      <c r="F74" s="506"/>
      <c r="G74" s="506"/>
      <c r="H74" s="506"/>
      <c r="I74" s="507"/>
    </row>
    <row r="76" spans="3:13" x14ac:dyDescent="0.2">
      <c r="E76" s="505" t="s">
        <v>251</v>
      </c>
      <c r="F76" s="506"/>
      <c r="G76" s="506"/>
      <c r="H76" s="506"/>
      <c r="I76" s="507"/>
    </row>
    <row r="78" spans="3:13" x14ac:dyDescent="0.2">
      <c r="E78" s="505" t="s">
        <v>252</v>
      </c>
      <c r="F78" s="506"/>
      <c r="G78" s="506"/>
      <c r="H78" s="506"/>
      <c r="I78" s="507"/>
    </row>
    <row r="80" spans="3:13" x14ac:dyDescent="0.2">
      <c r="E80" s="505" t="s">
        <v>253</v>
      </c>
      <c r="F80" s="506"/>
      <c r="G80" s="506"/>
      <c r="H80" s="506"/>
      <c r="I80" s="507"/>
    </row>
    <row r="82" spans="5:9" x14ac:dyDescent="0.2">
      <c r="E82" s="472" t="s">
        <v>254</v>
      </c>
      <c r="F82" s="473"/>
      <c r="G82" s="473"/>
      <c r="H82" s="473"/>
      <c r="I82" s="474"/>
    </row>
    <row r="84" spans="5:9" x14ac:dyDescent="0.2">
      <c r="E84" s="472" t="s">
        <v>255</v>
      </c>
      <c r="F84" s="473"/>
      <c r="G84" s="473"/>
      <c r="H84" s="473"/>
      <c r="I84" s="474"/>
    </row>
    <row r="86" spans="5:9" x14ac:dyDescent="0.2">
      <c r="E86" s="472" t="s">
        <v>256</v>
      </c>
      <c r="F86" s="473"/>
      <c r="G86" s="473"/>
      <c r="H86" s="473"/>
      <c r="I86" s="474"/>
    </row>
    <row r="88" spans="5:9" x14ac:dyDescent="0.2">
      <c r="E88" s="472" t="s">
        <v>257</v>
      </c>
      <c r="F88" s="473"/>
      <c r="G88" s="473"/>
      <c r="H88" s="473"/>
      <c r="I88" s="474"/>
    </row>
    <row r="90" spans="5:9" x14ac:dyDescent="0.2">
      <c r="E90" s="472" t="s">
        <v>258</v>
      </c>
      <c r="F90" s="473"/>
      <c r="G90" s="473"/>
      <c r="H90" s="473"/>
      <c r="I90" s="474"/>
    </row>
    <row r="92" spans="5:9" x14ac:dyDescent="0.2">
      <c r="E92" s="475" t="s">
        <v>259</v>
      </c>
      <c r="F92" s="476"/>
      <c r="G92" s="476"/>
      <c r="H92" s="476"/>
      <c r="I92" s="477"/>
    </row>
    <row r="94" spans="5:9" x14ac:dyDescent="0.2">
      <c r="E94" s="475" t="s">
        <v>260</v>
      </c>
      <c r="F94" s="476"/>
      <c r="G94" s="476"/>
      <c r="H94" s="476"/>
      <c r="I94" s="477"/>
    </row>
    <row r="96" spans="5:9" x14ac:dyDescent="0.2">
      <c r="E96" s="475" t="s">
        <v>261</v>
      </c>
      <c r="F96" s="476"/>
      <c r="G96" s="476"/>
      <c r="H96" s="476"/>
      <c r="I96" s="477"/>
    </row>
    <row r="98" spans="5:9" x14ac:dyDescent="0.2">
      <c r="E98" s="475" t="s">
        <v>373</v>
      </c>
      <c r="F98" s="476"/>
      <c r="G98" s="476"/>
      <c r="H98" s="476"/>
      <c r="I98" s="477"/>
    </row>
    <row r="100" spans="5:9" x14ac:dyDescent="0.2">
      <c r="E100" s="475" t="s">
        <v>263</v>
      </c>
      <c r="F100" s="476"/>
      <c r="G100" s="476"/>
      <c r="H100" s="476"/>
      <c r="I100" s="477"/>
    </row>
    <row r="102" spans="5:9" x14ac:dyDescent="0.2">
      <c r="E102" s="469" t="s">
        <v>264</v>
      </c>
      <c r="F102" s="470"/>
      <c r="G102" s="470"/>
      <c r="H102" s="470"/>
      <c r="I102" s="471"/>
    </row>
    <row r="104" spans="5:9" x14ac:dyDescent="0.2">
      <c r="E104" s="469" t="s">
        <v>287</v>
      </c>
      <c r="F104" s="470"/>
      <c r="G104" s="470"/>
      <c r="H104" s="470"/>
      <c r="I104" s="471"/>
    </row>
    <row r="106" spans="5:9" x14ac:dyDescent="0.2">
      <c r="E106" s="480" t="s">
        <v>311</v>
      </c>
      <c r="F106" s="481"/>
      <c r="G106" s="481"/>
      <c r="H106" s="481"/>
      <c r="I106" s="482"/>
    </row>
    <row r="108" spans="5:9" x14ac:dyDescent="0.2">
      <c r="E108" s="480" t="s">
        <v>394</v>
      </c>
      <c r="F108" s="481"/>
      <c r="G108" s="481"/>
      <c r="H108" s="481"/>
      <c r="I108" s="482"/>
    </row>
    <row r="110" spans="5:9" x14ac:dyDescent="0.2">
      <c r="E110" s="480" t="s">
        <v>391</v>
      </c>
      <c r="F110" s="481"/>
      <c r="G110" s="481"/>
      <c r="H110" s="481"/>
      <c r="I110" s="482"/>
    </row>
    <row r="122" spans="3:11" x14ac:dyDescent="0.2">
      <c r="C122" s="275" t="s">
        <v>247</v>
      </c>
    </row>
    <row r="124" spans="3:11" x14ac:dyDescent="0.2">
      <c r="C124" s="485" t="s">
        <v>312</v>
      </c>
      <c r="D124" s="485"/>
      <c r="E124" s="485"/>
      <c r="F124" s="485"/>
      <c r="G124" s="485"/>
      <c r="H124" s="485"/>
      <c r="I124" s="485"/>
      <c r="J124" s="485"/>
      <c r="K124" s="485"/>
    </row>
    <row r="125" spans="3:11" ht="12.75" customHeight="1" x14ac:dyDescent="0.2">
      <c r="C125" s="485"/>
      <c r="D125" s="485"/>
      <c r="E125" s="485"/>
      <c r="F125" s="485"/>
      <c r="G125" s="485"/>
      <c r="H125" s="485"/>
      <c r="I125" s="485"/>
      <c r="J125" s="485"/>
      <c r="K125" s="485"/>
    </row>
    <row r="126" spans="3:11" x14ac:dyDescent="0.2">
      <c r="C126" s="485"/>
      <c r="D126" s="485"/>
      <c r="E126" s="485"/>
      <c r="F126" s="485"/>
      <c r="G126" s="485"/>
      <c r="H126" s="485"/>
      <c r="I126" s="485"/>
      <c r="J126" s="485"/>
      <c r="K126" s="485"/>
    </row>
    <row r="128" spans="3:11" x14ac:dyDescent="0.2">
      <c r="C128" s="143"/>
      <c r="D128" s="144"/>
      <c r="E128" s="144"/>
      <c r="F128" s="144"/>
      <c r="G128" s="144"/>
      <c r="H128" s="144"/>
      <c r="I128" s="144"/>
      <c r="J128" s="144"/>
      <c r="K128" s="145"/>
    </row>
    <row r="129" spans="3:11" x14ac:dyDescent="0.2">
      <c r="C129" s="146"/>
      <c r="D129" s="483" t="s">
        <v>132</v>
      </c>
      <c r="E129" s="484"/>
      <c r="F129" s="152"/>
      <c r="G129" s="147" t="s">
        <v>137</v>
      </c>
      <c r="H129" s="152"/>
      <c r="I129" s="152"/>
      <c r="J129" s="152"/>
      <c r="K129" s="149"/>
    </row>
    <row r="130" spans="3:11" x14ac:dyDescent="0.2">
      <c r="C130" s="146"/>
      <c r="D130" s="150"/>
      <c r="F130" s="152"/>
      <c r="G130" s="151"/>
      <c r="H130" s="152"/>
      <c r="I130" s="152"/>
      <c r="J130" s="152"/>
      <c r="K130" s="149"/>
    </row>
    <row r="131" spans="3:11" x14ac:dyDescent="0.2">
      <c r="C131" s="146"/>
      <c r="D131" s="478" t="s">
        <v>133</v>
      </c>
      <c r="E131" s="479"/>
      <c r="F131" s="152"/>
      <c r="G131" s="147" t="s">
        <v>134</v>
      </c>
      <c r="H131" s="152"/>
      <c r="I131" s="152"/>
      <c r="J131" s="152"/>
      <c r="K131" s="149"/>
    </row>
    <row r="132" spans="3:11" x14ac:dyDescent="0.2">
      <c r="C132" s="146"/>
      <c r="D132" s="152"/>
      <c r="F132" s="152"/>
      <c r="G132" s="151"/>
      <c r="H132" s="152"/>
      <c r="I132" s="152"/>
      <c r="J132" s="152"/>
      <c r="K132" s="149"/>
    </row>
    <row r="133" spans="3:11" x14ac:dyDescent="0.2">
      <c r="C133" s="146"/>
      <c r="D133" s="486" t="s">
        <v>135</v>
      </c>
      <c r="E133" s="487"/>
      <c r="F133" s="152"/>
      <c r="G133" s="147" t="s">
        <v>136</v>
      </c>
      <c r="H133" s="152"/>
      <c r="I133" s="152"/>
      <c r="J133" s="152"/>
      <c r="K133" s="149"/>
    </row>
    <row r="134" spans="3:11" x14ac:dyDescent="0.2">
      <c r="C134" s="159"/>
      <c r="D134" s="156"/>
      <c r="F134" s="156"/>
      <c r="G134" s="156"/>
      <c r="H134" s="156"/>
      <c r="I134" s="156"/>
      <c r="J134" s="156"/>
      <c r="K134" s="160"/>
    </row>
    <row r="135" spans="3:11" x14ac:dyDescent="0.2">
      <c r="C135" s="159"/>
      <c r="D135" s="488" t="s">
        <v>188</v>
      </c>
      <c r="E135" s="489"/>
      <c r="F135" s="156"/>
      <c r="G135" s="147" t="s">
        <v>189</v>
      </c>
      <c r="H135" s="156"/>
      <c r="I135" s="156"/>
      <c r="J135" s="156"/>
      <c r="K135" s="160"/>
    </row>
    <row r="136" spans="3:11" x14ac:dyDescent="0.2">
      <c r="C136" s="159"/>
      <c r="D136" s="156"/>
      <c r="F136" s="156"/>
      <c r="G136" s="156"/>
      <c r="H136" s="156"/>
      <c r="I136" s="156"/>
      <c r="J136" s="156"/>
      <c r="K136" s="160"/>
    </row>
    <row r="137" spans="3:11" x14ac:dyDescent="0.2">
      <c r="C137" s="159"/>
      <c r="D137" s="490" t="s">
        <v>190</v>
      </c>
      <c r="E137" s="491"/>
      <c r="F137" s="156"/>
      <c r="G137" s="147" t="s">
        <v>191</v>
      </c>
      <c r="H137" s="156"/>
      <c r="I137" s="156"/>
      <c r="J137" s="156"/>
      <c r="K137" s="160"/>
    </row>
    <row r="138" spans="3:11" x14ac:dyDescent="0.2">
      <c r="C138" s="153"/>
      <c r="D138" s="154"/>
      <c r="E138" s="154"/>
      <c r="F138" s="154"/>
      <c r="G138" s="154"/>
      <c r="H138" s="154"/>
      <c r="I138" s="154"/>
      <c r="J138" s="154"/>
      <c r="K138" s="155"/>
    </row>
    <row r="139" spans="3:11" x14ac:dyDescent="0.2">
      <c r="C139" s="152"/>
      <c r="D139" s="152"/>
      <c r="E139" s="152"/>
      <c r="F139" s="152"/>
      <c r="G139" s="152"/>
      <c r="H139" s="152"/>
      <c r="I139" s="152"/>
      <c r="J139" s="152"/>
      <c r="K139" s="152"/>
    </row>
    <row r="140" spans="3:11" x14ac:dyDescent="0.2">
      <c r="C140" s="152"/>
      <c r="D140" s="152"/>
      <c r="E140" s="152"/>
      <c r="F140" s="152"/>
      <c r="G140" s="152"/>
      <c r="H140" s="152"/>
      <c r="I140" s="152"/>
      <c r="J140" s="152"/>
      <c r="K140" s="152"/>
    </row>
    <row r="141" spans="3:11" x14ac:dyDescent="0.2">
      <c r="C141" s="152"/>
      <c r="D141" s="152"/>
      <c r="E141" s="152"/>
      <c r="F141" s="152"/>
      <c r="G141" s="152"/>
      <c r="H141" s="152"/>
      <c r="I141" s="152"/>
      <c r="J141" s="152"/>
      <c r="K141" s="152"/>
    </row>
    <row r="142" spans="3:11" x14ac:dyDescent="0.2">
      <c r="C142" s="152"/>
      <c r="D142" s="152"/>
      <c r="E142" s="152"/>
      <c r="F142" s="152"/>
      <c r="G142" s="152"/>
      <c r="H142" s="152"/>
      <c r="I142" s="152"/>
      <c r="J142" s="152"/>
      <c r="K142" s="152"/>
    </row>
    <row r="143" spans="3:11" x14ac:dyDescent="0.2">
      <c r="C143" s="152"/>
      <c r="D143" s="152"/>
      <c r="E143" s="152"/>
      <c r="F143" s="152"/>
      <c r="G143" s="152"/>
      <c r="H143" s="152"/>
      <c r="I143" s="152"/>
      <c r="J143" s="152"/>
      <c r="K143" s="152"/>
    </row>
    <row r="144" spans="3:11" x14ac:dyDescent="0.2">
      <c r="C144" s="152"/>
      <c r="D144" s="152"/>
      <c r="E144" s="152"/>
      <c r="F144" s="152"/>
      <c r="G144" s="152"/>
      <c r="H144" s="152"/>
      <c r="I144" s="152"/>
      <c r="J144" s="152"/>
      <c r="K144" s="152"/>
    </row>
    <row r="145" spans="3:11" x14ac:dyDescent="0.2">
      <c r="C145" s="152"/>
      <c r="D145" s="152"/>
      <c r="E145" s="152"/>
      <c r="F145" s="152"/>
      <c r="G145" s="152"/>
      <c r="H145" s="152"/>
      <c r="I145" s="152"/>
      <c r="J145" s="152"/>
      <c r="K145" s="152"/>
    </row>
    <row r="146" spans="3:11" x14ac:dyDescent="0.2">
      <c r="C146" s="152"/>
      <c r="D146" s="152"/>
      <c r="E146" s="152"/>
      <c r="F146" s="152"/>
      <c r="G146" s="152"/>
      <c r="H146" s="152"/>
      <c r="I146" s="152"/>
      <c r="J146" s="152"/>
      <c r="K146" s="152"/>
    </row>
    <row r="147" spans="3:11" x14ac:dyDescent="0.2">
      <c r="C147" s="152"/>
      <c r="D147" s="152"/>
      <c r="E147" s="152"/>
      <c r="F147" s="152"/>
      <c r="G147" s="152"/>
      <c r="H147" s="152"/>
      <c r="I147" s="152"/>
      <c r="J147" s="152"/>
      <c r="K147" s="152"/>
    </row>
    <row r="148" spans="3:11" x14ac:dyDescent="0.2">
      <c r="C148" s="152"/>
      <c r="D148" s="152"/>
      <c r="E148" s="152"/>
      <c r="F148" s="152"/>
      <c r="G148" s="152"/>
      <c r="H148" s="152"/>
      <c r="I148" s="152"/>
      <c r="J148" s="152"/>
      <c r="K148" s="152"/>
    </row>
    <row r="149" spans="3:11" x14ac:dyDescent="0.2">
      <c r="C149" s="152"/>
      <c r="D149" s="152"/>
      <c r="E149" s="152"/>
      <c r="F149" s="152"/>
      <c r="G149" s="152"/>
      <c r="H149" s="152"/>
      <c r="I149" s="152"/>
      <c r="J149" s="152"/>
      <c r="K149" s="152"/>
    </row>
    <row r="150" spans="3:11" x14ac:dyDescent="0.2">
      <c r="C150" s="152"/>
      <c r="D150" s="152"/>
      <c r="E150" s="152"/>
      <c r="F150" s="152"/>
      <c r="G150" s="152"/>
      <c r="H150" s="152"/>
      <c r="I150" s="152"/>
      <c r="J150" s="152"/>
      <c r="K150" s="152"/>
    </row>
    <row r="151" spans="3:11" x14ac:dyDescent="0.2">
      <c r="C151" s="152"/>
      <c r="D151" s="152"/>
      <c r="E151" s="152"/>
      <c r="F151" s="152"/>
      <c r="G151" s="152"/>
      <c r="H151" s="152"/>
      <c r="I151" s="152"/>
      <c r="J151" s="152"/>
      <c r="K151" s="152"/>
    </row>
    <row r="152" spans="3:11" x14ac:dyDescent="0.2">
      <c r="C152" s="152"/>
      <c r="D152" s="152"/>
      <c r="E152" s="152"/>
      <c r="F152" s="152"/>
      <c r="G152" s="152"/>
      <c r="H152" s="152"/>
      <c r="I152" s="152"/>
      <c r="J152" s="152"/>
      <c r="K152" s="152"/>
    </row>
    <row r="153" spans="3:11" x14ac:dyDescent="0.2">
      <c r="C153" s="152"/>
      <c r="D153" s="152"/>
      <c r="E153" s="152"/>
      <c r="F153" s="152"/>
      <c r="G153" s="152"/>
      <c r="H153" s="152"/>
      <c r="I153" s="152"/>
      <c r="J153" s="152"/>
      <c r="K153" s="152"/>
    </row>
    <row r="154" spans="3:11" x14ac:dyDescent="0.2">
      <c r="C154" s="152"/>
      <c r="D154" s="152"/>
      <c r="E154" s="152"/>
      <c r="F154" s="152"/>
      <c r="G154" s="152"/>
      <c r="H154" s="152"/>
      <c r="I154" s="152"/>
      <c r="J154" s="152"/>
      <c r="K154" s="152"/>
    </row>
    <row r="155" spans="3:11" x14ac:dyDescent="0.2">
      <c r="C155" s="152"/>
      <c r="D155" s="152"/>
      <c r="E155" s="152"/>
      <c r="F155" s="152"/>
      <c r="G155" s="152"/>
      <c r="H155" s="152"/>
      <c r="I155" s="152"/>
      <c r="J155" s="152"/>
      <c r="K155" s="152"/>
    </row>
    <row r="156" spans="3:11" x14ac:dyDescent="0.2">
      <c r="C156" s="152"/>
      <c r="D156" s="152"/>
      <c r="E156" s="152"/>
      <c r="F156" s="152"/>
      <c r="G156" s="152"/>
      <c r="H156" s="152"/>
      <c r="I156" s="152"/>
      <c r="J156" s="152"/>
      <c r="K156" s="152"/>
    </row>
    <row r="157" spans="3:11" x14ac:dyDescent="0.2">
      <c r="C157" s="152"/>
      <c r="D157" s="152"/>
      <c r="E157" s="152"/>
      <c r="F157" s="152"/>
      <c r="G157" s="152"/>
      <c r="H157" s="152"/>
      <c r="I157" s="152"/>
      <c r="J157" s="152"/>
      <c r="K157" s="152"/>
    </row>
    <row r="158" spans="3:11" x14ac:dyDescent="0.2">
      <c r="C158" s="152"/>
      <c r="D158" s="152"/>
      <c r="E158" s="152"/>
      <c r="F158" s="152"/>
      <c r="G158" s="152"/>
      <c r="H158" s="152"/>
      <c r="I158" s="152"/>
      <c r="J158" s="152"/>
      <c r="K158" s="152"/>
    </row>
    <row r="159" spans="3:11" x14ac:dyDescent="0.2">
      <c r="C159" s="152"/>
      <c r="D159" s="152"/>
      <c r="E159" s="152"/>
      <c r="F159" s="152"/>
      <c r="G159" s="152"/>
      <c r="H159" s="152"/>
      <c r="I159" s="152"/>
      <c r="J159" s="152"/>
      <c r="K159" s="152"/>
    </row>
    <row r="160" spans="3:11" x14ac:dyDescent="0.2">
      <c r="C160" s="152"/>
      <c r="D160" s="152"/>
      <c r="E160" s="152"/>
      <c r="F160" s="152"/>
      <c r="G160" s="152"/>
      <c r="H160" s="152"/>
      <c r="I160" s="152"/>
      <c r="J160" s="152"/>
      <c r="K160" s="152"/>
    </row>
    <row r="161" spans="3:11" x14ac:dyDescent="0.2">
      <c r="C161" s="152"/>
      <c r="D161" s="152"/>
      <c r="E161" s="152"/>
      <c r="F161" s="152"/>
      <c r="G161" s="152"/>
      <c r="H161" s="152"/>
      <c r="I161" s="152"/>
      <c r="J161" s="152"/>
      <c r="K161" s="152"/>
    </row>
    <row r="162" spans="3:11" x14ac:dyDescent="0.2">
      <c r="C162" s="152"/>
      <c r="D162" s="152"/>
      <c r="E162" s="152"/>
      <c r="F162" s="152"/>
      <c r="G162" s="152"/>
      <c r="H162" s="152"/>
      <c r="I162" s="152"/>
      <c r="J162" s="152"/>
      <c r="K162" s="152"/>
    </row>
    <row r="163" spans="3:11" x14ac:dyDescent="0.2">
      <c r="C163" s="152"/>
      <c r="D163" s="152"/>
      <c r="E163" s="152"/>
      <c r="F163" s="152"/>
      <c r="G163" s="152"/>
      <c r="H163" s="152"/>
      <c r="I163" s="152"/>
      <c r="J163" s="152"/>
      <c r="K163" s="152"/>
    </row>
    <row r="164" spans="3:11" x14ac:dyDescent="0.2">
      <c r="C164" s="152"/>
      <c r="D164" s="152"/>
      <c r="E164" s="152"/>
      <c r="F164" s="152"/>
      <c r="G164" s="152"/>
      <c r="H164" s="152"/>
      <c r="I164" s="152"/>
      <c r="J164" s="152"/>
      <c r="K164" s="152"/>
    </row>
    <row r="165" spans="3:11" x14ac:dyDescent="0.2">
      <c r="C165" s="152"/>
      <c r="D165" s="152"/>
      <c r="E165" s="152"/>
      <c r="F165" s="152"/>
      <c r="G165" s="152"/>
      <c r="H165" s="152"/>
      <c r="I165" s="152"/>
      <c r="J165" s="152"/>
      <c r="K165" s="152"/>
    </row>
    <row r="166" spans="3:11" x14ac:dyDescent="0.2">
      <c r="C166" s="152"/>
      <c r="D166" s="152"/>
      <c r="E166" s="152"/>
      <c r="F166" s="152"/>
      <c r="G166" s="152"/>
      <c r="H166" s="152"/>
      <c r="I166" s="152"/>
      <c r="J166" s="152"/>
      <c r="K166" s="152"/>
    </row>
    <row r="167" spans="3:11" x14ac:dyDescent="0.2">
      <c r="C167" s="152"/>
      <c r="D167" s="152"/>
      <c r="E167" s="152"/>
      <c r="F167" s="152"/>
      <c r="G167" s="152"/>
      <c r="H167" s="152"/>
      <c r="I167" s="152"/>
      <c r="J167" s="152"/>
      <c r="K167" s="152"/>
    </row>
    <row r="168" spans="3:11" x14ac:dyDescent="0.2">
      <c r="C168" s="152"/>
      <c r="D168" s="152"/>
      <c r="E168" s="152"/>
      <c r="F168" s="152"/>
      <c r="G168" s="152"/>
      <c r="H168" s="152"/>
      <c r="I168" s="152"/>
      <c r="J168" s="152"/>
      <c r="K168" s="152"/>
    </row>
    <row r="169" spans="3:11" x14ac:dyDescent="0.2">
      <c r="C169" s="152"/>
      <c r="D169" s="152"/>
      <c r="E169" s="152"/>
      <c r="F169" s="152"/>
      <c r="G169" s="152"/>
      <c r="H169" s="152"/>
      <c r="I169" s="152"/>
      <c r="J169" s="152"/>
      <c r="K169" s="152"/>
    </row>
    <row r="170" spans="3:11" x14ac:dyDescent="0.2">
      <c r="C170" s="152"/>
      <c r="D170" s="152"/>
      <c r="E170" s="152"/>
      <c r="F170" s="152"/>
      <c r="G170" s="152"/>
      <c r="H170" s="152"/>
      <c r="I170" s="152"/>
      <c r="J170" s="152"/>
      <c r="K170" s="152"/>
    </row>
    <row r="171" spans="3:11" x14ac:dyDescent="0.2">
      <c r="C171" s="152"/>
      <c r="D171" s="152"/>
      <c r="E171" s="152"/>
      <c r="F171" s="152"/>
      <c r="G171" s="152"/>
      <c r="H171" s="152"/>
      <c r="I171" s="152"/>
      <c r="J171" s="152"/>
      <c r="K171" s="152"/>
    </row>
    <row r="172" spans="3:11" x14ac:dyDescent="0.2">
      <c r="C172" s="152"/>
      <c r="D172" s="152"/>
      <c r="E172" s="152"/>
      <c r="F172" s="152"/>
      <c r="G172" s="152"/>
      <c r="H172" s="152"/>
      <c r="I172" s="152"/>
      <c r="J172" s="152"/>
      <c r="K172" s="152"/>
    </row>
    <row r="173" spans="3:11" x14ac:dyDescent="0.2">
      <c r="C173" s="152"/>
      <c r="D173" s="152"/>
      <c r="E173" s="152"/>
      <c r="F173" s="152"/>
      <c r="G173" s="152"/>
      <c r="H173" s="152"/>
      <c r="I173" s="152"/>
      <c r="J173" s="152"/>
      <c r="K173" s="152"/>
    </row>
    <row r="174" spans="3:11" x14ac:dyDescent="0.2">
      <c r="C174" s="152"/>
      <c r="D174" s="152"/>
      <c r="E174" s="152"/>
      <c r="F174" s="152"/>
      <c r="G174" s="152"/>
      <c r="H174" s="152"/>
      <c r="I174" s="152"/>
      <c r="J174" s="152"/>
      <c r="K174" s="152"/>
    </row>
    <row r="175" spans="3:11" x14ac:dyDescent="0.2">
      <c r="C175" s="152"/>
      <c r="D175" s="152"/>
      <c r="E175" s="152"/>
      <c r="F175" s="152"/>
      <c r="G175" s="152"/>
      <c r="H175" s="152"/>
      <c r="I175" s="152"/>
      <c r="J175" s="152"/>
      <c r="K175" s="152"/>
    </row>
    <row r="176" spans="3:11" x14ac:dyDescent="0.2">
      <c r="C176" s="152"/>
      <c r="D176" s="152"/>
      <c r="E176" s="152"/>
      <c r="F176" s="152"/>
      <c r="G176" s="152"/>
      <c r="H176" s="152"/>
      <c r="I176" s="152"/>
      <c r="J176" s="152"/>
      <c r="K176" s="152"/>
    </row>
    <row r="178" spans="3:14" x14ac:dyDescent="0.2">
      <c r="C178" s="275" t="s">
        <v>245</v>
      </c>
    </row>
    <row r="180" spans="3:14" ht="12.75" customHeight="1" x14ac:dyDescent="0.2">
      <c r="C180" s="581" t="s">
        <v>377</v>
      </c>
      <c r="D180" s="582"/>
      <c r="E180" s="582"/>
      <c r="F180" s="582"/>
      <c r="G180" s="582"/>
      <c r="H180" s="582"/>
      <c r="I180" s="582"/>
      <c r="J180" s="582"/>
      <c r="K180" s="582"/>
      <c r="L180" s="582"/>
      <c r="M180" s="582"/>
      <c r="N180" s="583"/>
    </row>
    <row r="181" spans="3:14" x14ac:dyDescent="0.2">
      <c r="C181" s="584"/>
      <c r="D181" s="585"/>
      <c r="E181" s="585"/>
      <c r="F181" s="585"/>
      <c r="G181" s="585"/>
      <c r="H181" s="585"/>
      <c r="I181" s="585"/>
      <c r="J181" s="585"/>
      <c r="K181" s="585"/>
      <c r="L181" s="585"/>
      <c r="M181" s="585"/>
      <c r="N181" s="586"/>
    </row>
    <row r="182" spans="3:14" x14ac:dyDescent="0.2">
      <c r="C182" s="584"/>
      <c r="D182" s="585"/>
      <c r="E182" s="585"/>
      <c r="F182" s="585"/>
      <c r="G182" s="585"/>
      <c r="H182" s="585"/>
      <c r="I182" s="585"/>
      <c r="J182" s="585"/>
      <c r="K182" s="585"/>
      <c r="L182" s="585"/>
      <c r="M182" s="585"/>
      <c r="N182" s="586"/>
    </row>
    <row r="183" spans="3:14" x14ac:dyDescent="0.2">
      <c r="C183" s="584"/>
      <c r="D183" s="585"/>
      <c r="E183" s="585"/>
      <c r="F183" s="585"/>
      <c r="G183" s="585"/>
      <c r="H183" s="585"/>
      <c r="I183" s="585"/>
      <c r="J183" s="585"/>
      <c r="K183" s="585"/>
      <c r="L183" s="585"/>
      <c r="M183" s="585"/>
      <c r="N183" s="586"/>
    </row>
    <row r="184" spans="3:14" x14ac:dyDescent="0.2">
      <c r="C184" s="584"/>
      <c r="D184" s="585"/>
      <c r="E184" s="585"/>
      <c r="F184" s="585"/>
      <c r="G184" s="585"/>
      <c r="H184" s="585"/>
      <c r="I184" s="585"/>
      <c r="J184" s="585"/>
      <c r="K184" s="585"/>
      <c r="L184" s="585"/>
      <c r="M184" s="585"/>
      <c r="N184" s="586"/>
    </row>
    <row r="185" spans="3:14" x14ac:dyDescent="0.2">
      <c r="C185" s="584"/>
      <c r="D185" s="585"/>
      <c r="E185" s="585"/>
      <c r="F185" s="585"/>
      <c r="G185" s="585"/>
      <c r="H185" s="585"/>
      <c r="I185" s="585"/>
      <c r="J185" s="585"/>
      <c r="K185" s="585"/>
      <c r="L185" s="585"/>
      <c r="M185" s="585"/>
      <c r="N185" s="586"/>
    </row>
    <row r="186" spans="3:14" x14ac:dyDescent="0.2">
      <c r="C186" s="584"/>
      <c r="D186" s="585"/>
      <c r="E186" s="585"/>
      <c r="F186" s="585"/>
      <c r="G186" s="585"/>
      <c r="H186" s="585"/>
      <c r="I186" s="585"/>
      <c r="J186" s="585"/>
      <c r="K186" s="585"/>
      <c r="L186" s="585"/>
      <c r="M186" s="585"/>
      <c r="N186" s="586"/>
    </row>
    <row r="187" spans="3:14" x14ac:dyDescent="0.2">
      <c r="C187" s="584"/>
      <c r="D187" s="585"/>
      <c r="E187" s="585"/>
      <c r="F187" s="585"/>
      <c r="G187" s="585"/>
      <c r="H187" s="585"/>
      <c r="I187" s="585"/>
      <c r="J187" s="585"/>
      <c r="K187" s="585"/>
      <c r="L187" s="585"/>
      <c r="M187" s="585"/>
      <c r="N187" s="586"/>
    </row>
    <row r="188" spans="3:14" x14ac:dyDescent="0.2">
      <c r="C188" s="584"/>
      <c r="D188" s="585"/>
      <c r="E188" s="585"/>
      <c r="F188" s="585"/>
      <c r="G188" s="585"/>
      <c r="H188" s="585"/>
      <c r="I188" s="585"/>
      <c r="J188" s="585"/>
      <c r="K188" s="585"/>
      <c r="L188" s="585"/>
      <c r="M188" s="585"/>
      <c r="N188" s="586"/>
    </row>
    <row r="189" spans="3:14" x14ac:dyDescent="0.2">
      <c r="C189" s="584"/>
      <c r="D189" s="585"/>
      <c r="E189" s="585"/>
      <c r="F189" s="585"/>
      <c r="G189" s="585"/>
      <c r="H189" s="585"/>
      <c r="I189" s="585"/>
      <c r="J189" s="585"/>
      <c r="K189" s="585"/>
      <c r="L189" s="585"/>
      <c r="M189" s="585"/>
      <c r="N189" s="586"/>
    </row>
    <row r="190" spans="3:14" x14ac:dyDescent="0.2">
      <c r="C190" s="584"/>
      <c r="D190" s="585"/>
      <c r="E190" s="585"/>
      <c r="F190" s="585"/>
      <c r="G190" s="585"/>
      <c r="H190" s="585"/>
      <c r="I190" s="585"/>
      <c r="J190" s="585"/>
      <c r="K190" s="585"/>
      <c r="L190" s="585"/>
      <c r="M190" s="585"/>
      <c r="N190" s="586"/>
    </row>
    <row r="191" spans="3:14" x14ac:dyDescent="0.2">
      <c r="C191" s="584"/>
      <c r="D191" s="585"/>
      <c r="E191" s="585"/>
      <c r="F191" s="585"/>
      <c r="G191" s="585"/>
      <c r="H191" s="585"/>
      <c r="I191" s="585"/>
      <c r="J191" s="585"/>
      <c r="K191" s="585"/>
      <c r="L191" s="585"/>
      <c r="M191" s="585"/>
      <c r="N191" s="586"/>
    </row>
    <row r="192" spans="3:14" x14ac:dyDescent="0.2">
      <c r="C192" s="584"/>
      <c r="D192" s="585"/>
      <c r="E192" s="585"/>
      <c r="F192" s="585"/>
      <c r="G192" s="585"/>
      <c r="H192" s="585"/>
      <c r="I192" s="585"/>
      <c r="J192" s="585"/>
      <c r="K192" s="585"/>
      <c r="L192" s="585"/>
      <c r="M192" s="585"/>
      <c r="N192" s="586"/>
    </row>
    <row r="193" spans="3:14" x14ac:dyDescent="0.2">
      <c r="C193" s="584"/>
      <c r="D193" s="585"/>
      <c r="E193" s="585"/>
      <c r="F193" s="585"/>
      <c r="G193" s="585"/>
      <c r="H193" s="585"/>
      <c r="I193" s="585"/>
      <c r="J193" s="585"/>
      <c r="K193" s="585"/>
      <c r="L193" s="585"/>
      <c r="M193" s="585"/>
      <c r="N193" s="586"/>
    </row>
    <row r="194" spans="3:14" x14ac:dyDescent="0.2">
      <c r="C194" s="584"/>
      <c r="D194" s="585"/>
      <c r="E194" s="585"/>
      <c r="F194" s="585"/>
      <c r="G194" s="585"/>
      <c r="H194" s="585"/>
      <c r="I194" s="585"/>
      <c r="J194" s="585"/>
      <c r="K194" s="585"/>
      <c r="L194" s="585"/>
      <c r="M194" s="585"/>
      <c r="N194" s="586"/>
    </row>
    <row r="195" spans="3:14" x14ac:dyDescent="0.2">
      <c r="C195" s="584"/>
      <c r="D195" s="585"/>
      <c r="E195" s="585"/>
      <c r="F195" s="585"/>
      <c r="G195" s="585"/>
      <c r="H195" s="585"/>
      <c r="I195" s="585"/>
      <c r="J195" s="585"/>
      <c r="K195" s="585"/>
      <c r="L195" s="585"/>
      <c r="M195" s="585"/>
      <c r="N195" s="586"/>
    </row>
    <row r="196" spans="3:14" x14ac:dyDescent="0.2">
      <c r="C196" s="584"/>
      <c r="D196" s="585"/>
      <c r="E196" s="585"/>
      <c r="F196" s="585"/>
      <c r="G196" s="585"/>
      <c r="H196" s="585"/>
      <c r="I196" s="585"/>
      <c r="J196" s="585"/>
      <c r="K196" s="585"/>
      <c r="L196" s="585"/>
      <c r="M196" s="585"/>
      <c r="N196" s="586"/>
    </row>
    <row r="197" spans="3:14" x14ac:dyDescent="0.2">
      <c r="C197" s="584"/>
      <c r="D197" s="585"/>
      <c r="E197" s="585"/>
      <c r="F197" s="585"/>
      <c r="G197" s="585"/>
      <c r="H197" s="585"/>
      <c r="I197" s="585"/>
      <c r="J197" s="585"/>
      <c r="K197" s="585"/>
      <c r="L197" s="585"/>
      <c r="M197" s="585"/>
      <c r="N197" s="586"/>
    </row>
    <row r="198" spans="3:14" x14ac:dyDescent="0.2">
      <c r="C198" s="584"/>
      <c r="D198" s="585"/>
      <c r="E198" s="585"/>
      <c r="F198" s="585"/>
      <c r="G198" s="585"/>
      <c r="H198" s="585"/>
      <c r="I198" s="585"/>
      <c r="J198" s="585"/>
      <c r="K198" s="585"/>
      <c r="L198" s="585"/>
      <c r="M198" s="585"/>
      <c r="N198" s="586"/>
    </row>
    <row r="199" spans="3:14" x14ac:dyDescent="0.2">
      <c r="C199" s="584"/>
      <c r="D199" s="585"/>
      <c r="E199" s="585"/>
      <c r="F199" s="585"/>
      <c r="G199" s="585"/>
      <c r="H199" s="585"/>
      <c r="I199" s="585"/>
      <c r="J199" s="585"/>
      <c r="K199" s="585"/>
      <c r="L199" s="585"/>
      <c r="M199" s="585"/>
      <c r="N199" s="586"/>
    </row>
    <row r="200" spans="3:14" x14ac:dyDescent="0.2">
      <c r="C200" s="584"/>
      <c r="D200" s="585"/>
      <c r="E200" s="585"/>
      <c r="F200" s="585"/>
      <c r="G200" s="585"/>
      <c r="H200" s="585"/>
      <c r="I200" s="585"/>
      <c r="J200" s="585"/>
      <c r="K200" s="585"/>
      <c r="L200" s="585"/>
      <c r="M200" s="585"/>
      <c r="N200" s="586"/>
    </row>
    <row r="201" spans="3:14" x14ac:dyDescent="0.2">
      <c r="C201" s="584"/>
      <c r="D201" s="585"/>
      <c r="E201" s="585"/>
      <c r="F201" s="585"/>
      <c r="G201" s="585"/>
      <c r="H201" s="585"/>
      <c r="I201" s="585"/>
      <c r="J201" s="585"/>
      <c r="K201" s="585"/>
      <c r="L201" s="585"/>
      <c r="M201" s="585"/>
      <c r="N201" s="586"/>
    </row>
    <row r="202" spans="3:14" x14ac:dyDescent="0.2">
      <c r="C202" s="584"/>
      <c r="D202" s="585"/>
      <c r="E202" s="585"/>
      <c r="F202" s="585"/>
      <c r="G202" s="585"/>
      <c r="H202" s="585"/>
      <c r="I202" s="585"/>
      <c r="J202" s="585"/>
      <c r="K202" s="585"/>
      <c r="L202" s="585"/>
      <c r="M202" s="585"/>
      <c r="N202" s="586"/>
    </row>
    <row r="203" spans="3:14" x14ac:dyDescent="0.2">
      <c r="C203" s="584"/>
      <c r="D203" s="585"/>
      <c r="E203" s="585"/>
      <c r="F203" s="585"/>
      <c r="G203" s="585"/>
      <c r="H203" s="585"/>
      <c r="I203" s="585"/>
      <c r="J203" s="585"/>
      <c r="K203" s="585"/>
      <c r="L203" s="585"/>
      <c r="M203" s="585"/>
      <c r="N203" s="586"/>
    </row>
    <row r="204" spans="3:14" x14ac:dyDescent="0.2">
      <c r="C204" s="584"/>
      <c r="D204" s="585"/>
      <c r="E204" s="585"/>
      <c r="F204" s="585"/>
      <c r="G204" s="585"/>
      <c r="H204" s="585"/>
      <c r="I204" s="585"/>
      <c r="J204" s="585"/>
      <c r="K204" s="585"/>
      <c r="L204" s="585"/>
      <c r="M204" s="585"/>
      <c r="N204" s="586"/>
    </row>
    <row r="205" spans="3:14" x14ac:dyDescent="0.2">
      <c r="C205" s="584"/>
      <c r="D205" s="585"/>
      <c r="E205" s="585"/>
      <c r="F205" s="585"/>
      <c r="G205" s="585"/>
      <c r="H205" s="585"/>
      <c r="I205" s="585"/>
      <c r="J205" s="585"/>
      <c r="K205" s="585"/>
      <c r="L205" s="585"/>
      <c r="M205" s="585"/>
      <c r="N205" s="586"/>
    </row>
    <row r="206" spans="3:14" x14ac:dyDescent="0.2">
      <c r="C206" s="584"/>
      <c r="D206" s="585"/>
      <c r="E206" s="585"/>
      <c r="F206" s="585"/>
      <c r="G206" s="585"/>
      <c r="H206" s="585"/>
      <c r="I206" s="585"/>
      <c r="J206" s="585"/>
      <c r="K206" s="585"/>
      <c r="L206" s="585"/>
      <c r="M206" s="585"/>
      <c r="N206" s="586"/>
    </row>
    <row r="207" spans="3:14" x14ac:dyDescent="0.2">
      <c r="C207" s="584"/>
      <c r="D207" s="585"/>
      <c r="E207" s="585"/>
      <c r="F207" s="585"/>
      <c r="G207" s="585"/>
      <c r="H207" s="585"/>
      <c r="I207" s="585"/>
      <c r="J207" s="585"/>
      <c r="K207" s="585"/>
      <c r="L207" s="585"/>
      <c r="M207" s="585"/>
      <c r="N207" s="586"/>
    </row>
    <row r="208" spans="3:14" x14ac:dyDescent="0.2">
      <c r="C208" s="584"/>
      <c r="D208" s="585"/>
      <c r="E208" s="585"/>
      <c r="F208" s="585"/>
      <c r="G208" s="585"/>
      <c r="H208" s="585"/>
      <c r="I208" s="585"/>
      <c r="J208" s="585"/>
      <c r="K208" s="585"/>
      <c r="L208" s="585"/>
      <c r="M208" s="585"/>
      <c r="N208" s="586"/>
    </row>
    <row r="209" spans="3:14" x14ac:dyDescent="0.2">
      <c r="C209" s="584"/>
      <c r="D209" s="585"/>
      <c r="E209" s="585"/>
      <c r="F209" s="585"/>
      <c r="G209" s="585"/>
      <c r="H209" s="585"/>
      <c r="I209" s="585"/>
      <c r="J209" s="585"/>
      <c r="K209" s="585"/>
      <c r="L209" s="585"/>
      <c r="M209" s="585"/>
      <c r="N209" s="586"/>
    </row>
    <row r="210" spans="3:14" x14ac:dyDescent="0.2">
      <c r="C210" s="584"/>
      <c r="D210" s="585"/>
      <c r="E210" s="585"/>
      <c r="F210" s="585"/>
      <c r="G210" s="585"/>
      <c r="H210" s="585"/>
      <c r="I210" s="585"/>
      <c r="J210" s="585"/>
      <c r="K210" s="585"/>
      <c r="L210" s="585"/>
      <c r="M210" s="585"/>
      <c r="N210" s="586"/>
    </row>
    <row r="211" spans="3:14" x14ac:dyDescent="0.2">
      <c r="C211" s="584"/>
      <c r="D211" s="585"/>
      <c r="E211" s="585"/>
      <c r="F211" s="585"/>
      <c r="G211" s="585"/>
      <c r="H211" s="585"/>
      <c r="I211" s="585"/>
      <c r="J211" s="585"/>
      <c r="K211" s="585"/>
      <c r="L211" s="585"/>
      <c r="M211" s="585"/>
      <c r="N211" s="586"/>
    </row>
    <row r="212" spans="3:14" x14ac:dyDescent="0.2">
      <c r="C212" s="584"/>
      <c r="D212" s="585"/>
      <c r="E212" s="585"/>
      <c r="F212" s="585"/>
      <c r="G212" s="585"/>
      <c r="H212" s="585"/>
      <c r="I212" s="585"/>
      <c r="J212" s="585"/>
      <c r="K212" s="585"/>
      <c r="L212" s="585"/>
      <c r="M212" s="585"/>
      <c r="N212" s="586"/>
    </row>
    <row r="213" spans="3:14" x14ac:dyDescent="0.2">
      <c r="C213" s="584"/>
      <c r="D213" s="585"/>
      <c r="E213" s="585"/>
      <c r="F213" s="585"/>
      <c r="G213" s="585"/>
      <c r="H213" s="585"/>
      <c r="I213" s="585"/>
      <c r="J213" s="585"/>
      <c r="K213" s="585"/>
      <c r="L213" s="585"/>
      <c r="M213" s="585"/>
      <c r="N213" s="586"/>
    </row>
    <row r="214" spans="3:14" x14ac:dyDescent="0.2">
      <c r="C214" s="584"/>
      <c r="D214" s="585"/>
      <c r="E214" s="585"/>
      <c r="F214" s="585"/>
      <c r="G214" s="585"/>
      <c r="H214" s="585"/>
      <c r="I214" s="585"/>
      <c r="J214" s="585"/>
      <c r="K214" s="585"/>
      <c r="L214" s="585"/>
      <c r="M214" s="585"/>
      <c r="N214" s="586"/>
    </row>
    <row r="215" spans="3:14" x14ac:dyDescent="0.2">
      <c r="C215" s="584"/>
      <c r="D215" s="585"/>
      <c r="E215" s="585"/>
      <c r="F215" s="585"/>
      <c r="G215" s="585"/>
      <c r="H215" s="585"/>
      <c r="I215" s="585"/>
      <c r="J215" s="585"/>
      <c r="K215" s="585"/>
      <c r="L215" s="585"/>
      <c r="M215" s="585"/>
      <c r="N215" s="586"/>
    </row>
    <row r="216" spans="3:14" x14ac:dyDescent="0.2">
      <c r="C216" s="584"/>
      <c r="D216" s="585"/>
      <c r="E216" s="585"/>
      <c r="F216" s="585"/>
      <c r="G216" s="585"/>
      <c r="H216" s="585"/>
      <c r="I216" s="585"/>
      <c r="J216" s="585"/>
      <c r="K216" s="585"/>
      <c r="L216" s="585"/>
      <c r="M216" s="585"/>
      <c r="N216" s="586"/>
    </row>
    <row r="217" spans="3:14" x14ac:dyDescent="0.2">
      <c r="C217" s="584"/>
      <c r="D217" s="585"/>
      <c r="E217" s="585"/>
      <c r="F217" s="585"/>
      <c r="G217" s="585"/>
      <c r="H217" s="585"/>
      <c r="I217" s="585"/>
      <c r="J217" s="585"/>
      <c r="K217" s="585"/>
      <c r="L217" s="585"/>
      <c r="M217" s="585"/>
      <c r="N217" s="586"/>
    </row>
    <row r="218" spans="3:14" x14ac:dyDescent="0.2">
      <c r="C218" s="584"/>
      <c r="D218" s="585"/>
      <c r="E218" s="585"/>
      <c r="F218" s="585"/>
      <c r="G218" s="585"/>
      <c r="H218" s="585"/>
      <c r="I218" s="585"/>
      <c r="J218" s="585"/>
      <c r="K218" s="585"/>
      <c r="L218" s="585"/>
      <c r="M218" s="585"/>
      <c r="N218" s="586"/>
    </row>
    <row r="219" spans="3:14" x14ac:dyDescent="0.2">
      <c r="C219" s="584"/>
      <c r="D219" s="585"/>
      <c r="E219" s="585"/>
      <c r="F219" s="585"/>
      <c r="G219" s="585"/>
      <c r="H219" s="585"/>
      <c r="I219" s="585"/>
      <c r="J219" s="585"/>
      <c r="K219" s="585"/>
      <c r="L219" s="585"/>
      <c r="M219" s="585"/>
      <c r="N219" s="586"/>
    </row>
    <row r="220" spans="3:14" x14ac:dyDescent="0.2">
      <c r="C220" s="584"/>
      <c r="D220" s="585"/>
      <c r="E220" s="585"/>
      <c r="F220" s="585"/>
      <c r="G220" s="585"/>
      <c r="H220" s="585"/>
      <c r="I220" s="585"/>
      <c r="J220" s="585"/>
      <c r="K220" s="585"/>
      <c r="L220" s="585"/>
      <c r="M220" s="585"/>
      <c r="N220" s="586"/>
    </row>
    <row r="221" spans="3:14" x14ac:dyDescent="0.2">
      <c r="C221" s="584"/>
      <c r="D221" s="585"/>
      <c r="E221" s="585"/>
      <c r="F221" s="585"/>
      <c r="G221" s="585"/>
      <c r="H221" s="585"/>
      <c r="I221" s="585"/>
      <c r="J221" s="585"/>
      <c r="K221" s="585"/>
      <c r="L221" s="585"/>
      <c r="M221" s="585"/>
      <c r="N221" s="586"/>
    </row>
    <row r="222" spans="3:14" x14ac:dyDescent="0.2">
      <c r="C222" s="584"/>
      <c r="D222" s="585"/>
      <c r="E222" s="585"/>
      <c r="F222" s="585"/>
      <c r="G222" s="585"/>
      <c r="H222" s="585"/>
      <c r="I222" s="585"/>
      <c r="J222" s="585"/>
      <c r="K222" s="585"/>
      <c r="L222" s="585"/>
      <c r="M222" s="585"/>
      <c r="N222" s="586"/>
    </row>
    <row r="223" spans="3:14" x14ac:dyDescent="0.2">
      <c r="C223" s="584"/>
      <c r="D223" s="585"/>
      <c r="E223" s="585"/>
      <c r="F223" s="585"/>
      <c r="G223" s="585"/>
      <c r="H223" s="585"/>
      <c r="I223" s="585"/>
      <c r="J223" s="585"/>
      <c r="K223" s="585"/>
      <c r="L223" s="585"/>
      <c r="M223" s="585"/>
      <c r="N223" s="586"/>
    </row>
    <row r="224" spans="3:14" x14ac:dyDescent="0.2">
      <c r="C224" s="584"/>
      <c r="D224" s="585"/>
      <c r="E224" s="585"/>
      <c r="F224" s="585"/>
      <c r="G224" s="585"/>
      <c r="H224" s="585"/>
      <c r="I224" s="585"/>
      <c r="J224" s="585"/>
      <c r="K224" s="585"/>
      <c r="L224" s="585"/>
      <c r="M224" s="585"/>
      <c r="N224" s="586"/>
    </row>
    <row r="225" spans="3:14" x14ac:dyDescent="0.2">
      <c r="C225" s="584"/>
      <c r="D225" s="585"/>
      <c r="E225" s="585"/>
      <c r="F225" s="585"/>
      <c r="G225" s="585"/>
      <c r="H225" s="585"/>
      <c r="I225" s="585"/>
      <c r="J225" s="585"/>
      <c r="K225" s="585"/>
      <c r="L225" s="585"/>
      <c r="M225" s="585"/>
      <c r="N225" s="586"/>
    </row>
    <row r="226" spans="3:14" x14ac:dyDescent="0.2">
      <c r="C226" s="584"/>
      <c r="D226" s="585"/>
      <c r="E226" s="585"/>
      <c r="F226" s="585"/>
      <c r="G226" s="585"/>
      <c r="H226" s="585"/>
      <c r="I226" s="585"/>
      <c r="J226" s="585"/>
      <c r="K226" s="585"/>
      <c r="L226" s="585"/>
      <c r="M226" s="585"/>
      <c r="N226" s="586"/>
    </row>
    <row r="227" spans="3:14" x14ac:dyDescent="0.2">
      <c r="C227" s="584"/>
      <c r="D227" s="585"/>
      <c r="E227" s="585"/>
      <c r="F227" s="585"/>
      <c r="G227" s="585"/>
      <c r="H227" s="585"/>
      <c r="I227" s="585"/>
      <c r="J227" s="585"/>
      <c r="K227" s="585"/>
      <c r="L227" s="585"/>
      <c r="M227" s="585"/>
      <c r="N227" s="586"/>
    </row>
    <row r="228" spans="3:14" x14ac:dyDescent="0.2">
      <c r="C228" s="584"/>
      <c r="D228" s="585"/>
      <c r="E228" s="585"/>
      <c r="F228" s="585"/>
      <c r="G228" s="585"/>
      <c r="H228" s="585"/>
      <c r="I228" s="585"/>
      <c r="J228" s="585"/>
      <c r="K228" s="585"/>
      <c r="L228" s="585"/>
      <c r="M228" s="585"/>
      <c r="N228" s="586"/>
    </row>
    <row r="229" spans="3:14" x14ac:dyDescent="0.2">
      <c r="C229" s="584"/>
      <c r="D229" s="585"/>
      <c r="E229" s="585"/>
      <c r="F229" s="585"/>
      <c r="G229" s="585"/>
      <c r="H229" s="585"/>
      <c r="I229" s="585"/>
      <c r="J229" s="585"/>
      <c r="K229" s="585"/>
      <c r="L229" s="585"/>
      <c r="M229" s="585"/>
      <c r="N229" s="586"/>
    </row>
    <row r="230" spans="3:14" x14ac:dyDescent="0.2">
      <c r="C230" s="584"/>
      <c r="D230" s="585"/>
      <c r="E230" s="585"/>
      <c r="F230" s="585"/>
      <c r="G230" s="585"/>
      <c r="H230" s="585"/>
      <c r="I230" s="585"/>
      <c r="J230" s="585"/>
      <c r="K230" s="585"/>
      <c r="L230" s="585"/>
      <c r="M230" s="585"/>
      <c r="N230" s="586"/>
    </row>
    <row r="231" spans="3:14" x14ac:dyDescent="0.2">
      <c r="C231" s="584"/>
      <c r="D231" s="585"/>
      <c r="E231" s="585"/>
      <c r="F231" s="585"/>
      <c r="G231" s="585"/>
      <c r="H231" s="585"/>
      <c r="I231" s="585"/>
      <c r="J231" s="585"/>
      <c r="K231" s="585"/>
      <c r="L231" s="585"/>
      <c r="M231" s="585"/>
      <c r="N231" s="586"/>
    </row>
    <row r="232" spans="3:14" x14ac:dyDescent="0.2">
      <c r="C232" s="587"/>
      <c r="D232" s="588"/>
      <c r="E232" s="588"/>
      <c r="F232" s="588"/>
      <c r="G232" s="588"/>
      <c r="H232" s="588"/>
      <c r="I232" s="588"/>
      <c r="J232" s="588"/>
      <c r="K232" s="588"/>
      <c r="L232" s="588"/>
      <c r="M232" s="588"/>
      <c r="N232" s="589"/>
    </row>
    <row r="233" spans="3:14" x14ac:dyDescent="0.2">
      <c r="H233" s="148"/>
    </row>
    <row r="234" spans="3:14" x14ac:dyDescent="0.2">
      <c r="H234" s="148"/>
    </row>
    <row r="235" spans="3:14" ht="12.75" customHeight="1" x14ac:dyDescent="0.2">
      <c r="C235" s="581" t="s">
        <v>317</v>
      </c>
      <c r="D235" s="582"/>
      <c r="E235" s="582"/>
      <c r="F235" s="582"/>
      <c r="G235" s="582"/>
      <c r="H235" s="582"/>
      <c r="I235" s="582"/>
      <c r="J235" s="582"/>
      <c r="K235" s="582"/>
      <c r="L235" s="582"/>
      <c r="M235" s="582"/>
      <c r="N235" s="583"/>
    </row>
    <row r="236" spans="3:14" x14ac:dyDescent="0.2">
      <c r="C236" s="584"/>
      <c r="D236" s="585"/>
      <c r="E236" s="585"/>
      <c r="F236" s="585"/>
      <c r="G236" s="585"/>
      <c r="H236" s="585"/>
      <c r="I236" s="585"/>
      <c r="J236" s="585"/>
      <c r="K236" s="585"/>
      <c r="L236" s="585"/>
      <c r="M236" s="585"/>
      <c r="N236" s="586"/>
    </row>
    <row r="237" spans="3:14" x14ac:dyDescent="0.2">
      <c r="C237" s="584"/>
      <c r="D237" s="585"/>
      <c r="E237" s="585"/>
      <c r="F237" s="585"/>
      <c r="G237" s="585"/>
      <c r="H237" s="585"/>
      <c r="I237" s="585"/>
      <c r="J237" s="585"/>
      <c r="K237" s="585"/>
      <c r="L237" s="585"/>
      <c r="M237" s="585"/>
      <c r="N237" s="586"/>
    </row>
    <row r="238" spans="3:14" x14ac:dyDescent="0.2">
      <c r="C238" s="584"/>
      <c r="D238" s="585"/>
      <c r="E238" s="585"/>
      <c r="F238" s="585"/>
      <c r="G238" s="585"/>
      <c r="H238" s="585"/>
      <c r="I238" s="585"/>
      <c r="J238" s="585"/>
      <c r="K238" s="585"/>
      <c r="L238" s="585"/>
      <c r="M238" s="585"/>
      <c r="N238" s="586"/>
    </row>
    <row r="239" spans="3:14" x14ac:dyDescent="0.2">
      <c r="C239" s="584"/>
      <c r="D239" s="585"/>
      <c r="E239" s="585"/>
      <c r="F239" s="585"/>
      <c r="G239" s="585"/>
      <c r="H239" s="585"/>
      <c r="I239" s="585"/>
      <c r="J239" s="585"/>
      <c r="K239" s="585"/>
      <c r="L239" s="585"/>
      <c r="M239" s="585"/>
      <c r="N239" s="586"/>
    </row>
    <row r="240" spans="3:14" x14ac:dyDescent="0.2">
      <c r="C240" s="584"/>
      <c r="D240" s="585"/>
      <c r="E240" s="585"/>
      <c r="F240" s="585"/>
      <c r="G240" s="585"/>
      <c r="H240" s="585"/>
      <c r="I240" s="585"/>
      <c r="J240" s="585"/>
      <c r="K240" s="585"/>
      <c r="L240" s="585"/>
      <c r="M240" s="585"/>
      <c r="N240" s="586"/>
    </row>
    <row r="241" spans="3:14" x14ac:dyDescent="0.2">
      <c r="C241" s="584"/>
      <c r="D241" s="585"/>
      <c r="E241" s="585"/>
      <c r="F241" s="585"/>
      <c r="G241" s="585"/>
      <c r="H241" s="585"/>
      <c r="I241" s="585"/>
      <c r="J241" s="585"/>
      <c r="K241" s="585"/>
      <c r="L241" s="585"/>
      <c r="M241" s="585"/>
      <c r="N241" s="586"/>
    </row>
    <row r="242" spans="3:14" x14ac:dyDescent="0.2">
      <c r="C242" s="584"/>
      <c r="D242" s="585"/>
      <c r="E242" s="585"/>
      <c r="F242" s="585"/>
      <c r="G242" s="585"/>
      <c r="H242" s="585"/>
      <c r="I242" s="585"/>
      <c r="J242" s="585"/>
      <c r="K242" s="585"/>
      <c r="L242" s="585"/>
      <c r="M242" s="585"/>
      <c r="N242" s="586"/>
    </row>
    <row r="243" spans="3:14" x14ac:dyDescent="0.2">
      <c r="C243" s="584"/>
      <c r="D243" s="585"/>
      <c r="E243" s="585"/>
      <c r="F243" s="585"/>
      <c r="G243" s="585"/>
      <c r="H243" s="585"/>
      <c r="I243" s="585"/>
      <c r="J243" s="585"/>
      <c r="K243" s="585"/>
      <c r="L243" s="585"/>
      <c r="M243" s="585"/>
      <c r="N243" s="586"/>
    </row>
    <row r="244" spans="3:14" x14ac:dyDescent="0.2">
      <c r="C244" s="584"/>
      <c r="D244" s="585"/>
      <c r="E244" s="585"/>
      <c r="F244" s="585"/>
      <c r="G244" s="585"/>
      <c r="H244" s="585"/>
      <c r="I244" s="585"/>
      <c r="J244" s="585"/>
      <c r="K244" s="585"/>
      <c r="L244" s="585"/>
      <c r="M244" s="585"/>
      <c r="N244" s="586"/>
    </row>
    <row r="245" spans="3:14" x14ac:dyDescent="0.2">
      <c r="C245" s="584"/>
      <c r="D245" s="585"/>
      <c r="E245" s="585"/>
      <c r="F245" s="585"/>
      <c r="G245" s="585"/>
      <c r="H245" s="585"/>
      <c r="I245" s="585"/>
      <c r="J245" s="585"/>
      <c r="K245" s="585"/>
      <c r="L245" s="585"/>
      <c r="M245" s="585"/>
      <c r="N245" s="586"/>
    </row>
    <row r="246" spans="3:14" x14ac:dyDescent="0.2">
      <c r="C246" s="584"/>
      <c r="D246" s="585"/>
      <c r="E246" s="585"/>
      <c r="F246" s="585"/>
      <c r="G246" s="585"/>
      <c r="H246" s="585"/>
      <c r="I246" s="585"/>
      <c r="J246" s="585"/>
      <c r="K246" s="585"/>
      <c r="L246" s="585"/>
      <c r="M246" s="585"/>
      <c r="N246" s="586"/>
    </row>
    <row r="247" spans="3:14" x14ac:dyDescent="0.2">
      <c r="C247" s="584"/>
      <c r="D247" s="585"/>
      <c r="E247" s="585"/>
      <c r="F247" s="585"/>
      <c r="G247" s="585"/>
      <c r="H247" s="585"/>
      <c r="I247" s="585"/>
      <c r="J247" s="585"/>
      <c r="K247" s="585"/>
      <c r="L247" s="585"/>
      <c r="M247" s="585"/>
      <c r="N247" s="586"/>
    </row>
    <row r="248" spans="3:14" x14ac:dyDescent="0.2">
      <c r="C248" s="584"/>
      <c r="D248" s="585"/>
      <c r="E248" s="585"/>
      <c r="F248" s="585"/>
      <c r="G248" s="585"/>
      <c r="H248" s="585"/>
      <c r="I248" s="585"/>
      <c r="J248" s="585"/>
      <c r="K248" s="585"/>
      <c r="L248" s="585"/>
      <c r="M248" s="585"/>
      <c r="N248" s="586"/>
    </row>
    <row r="249" spans="3:14" x14ac:dyDescent="0.2">
      <c r="C249" s="584"/>
      <c r="D249" s="585"/>
      <c r="E249" s="585"/>
      <c r="F249" s="585"/>
      <c r="G249" s="585"/>
      <c r="H249" s="585"/>
      <c r="I249" s="585"/>
      <c r="J249" s="585"/>
      <c r="K249" s="585"/>
      <c r="L249" s="585"/>
      <c r="M249" s="585"/>
      <c r="N249" s="586"/>
    </row>
    <row r="250" spans="3:14" x14ac:dyDescent="0.2">
      <c r="C250" s="584"/>
      <c r="D250" s="585"/>
      <c r="E250" s="585"/>
      <c r="F250" s="585"/>
      <c r="G250" s="585"/>
      <c r="H250" s="585"/>
      <c r="I250" s="585"/>
      <c r="J250" s="585"/>
      <c r="K250" s="585"/>
      <c r="L250" s="585"/>
      <c r="M250" s="585"/>
      <c r="N250" s="586"/>
    </row>
    <row r="251" spans="3:14" x14ac:dyDescent="0.2">
      <c r="C251" s="584"/>
      <c r="D251" s="585"/>
      <c r="E251" s="585"/>
      <c r="F251" s="585"/>
      <c r="G251" s="585"/>
      <c r="H251" s="585"/>
      <c r="I251" s="585"/>
      <c r="J251" s="585"/>
      <c r="K251" s="585"/>
      <c r="L251" s="585"/>
      <c r="M251" s="585"/>
      <c r="N251" s="586"/>
    </row>
    <row r="252" spans="3:14" x14ac:dyDescent="0.2">
      <c r="C252" s="584"/>
      <c r="D252" s="585"/>
      <c r="E252" s="585"/>
      <c r="F252" s="585"/>
      <c r="G252" s="585"/>
      <c r="H252" s="585"/>
      <c r="I252" s="585"/>
      <c r="J252" s="585"/>
      <c r="K252" s="585"/>
      <c r="L252" s="585"/>
      <c r="M252" s="585"/>
      <c r="N252" s="586"/>
    </row>
    <row r="253" spans="3:14" x14ac:dyDescent="0.2">
      <c r="C253" s="587"/>
      <c r="D253" s="588"/>
      <c r="E253" s="588"/>
      <c r="F253" s="588"/>
      <c r="G253" s="588"/>
      <c r="H253" s="588"/>
      <c r="I253" s="588"/>
      <c r="J253" s="588"/>
      <c r="K253" s="588"/>
      <c r="L253" s="588"/>
      <c r="M253" s="588"/>
      <c r="N253" s="589"/>
    </row>
    <row r="254" spans="3:14" x14ac:dyDescent="0.2">
      <c r="H254" s="148"/>
    </row>
    <row r="255" spans="3:14" x14ac:dyDescent="0.2">
      <c r="H255" s="148"/>
    </row>
    <row r="256" spans="3:14" x14ac:dyDescent="0.2">
      <c r="C256" s="581" t="s">
        <v>376</v>
      </c>
      <c r="D256" s="590"/>
      <c r="E256" s="590"/>
      <c r="F256" s="590"/>
      <c r="G256" s="590"/>
      <c r="H256" s="590"/>
      <c r="I256" s="590"/>
      <c r="J256" s="590"/>
      <c r="K256" s="590"/>
      <c r="L256" s="590"/>
      <c r="M256" s="590"/>
      <c r="N256" s="591"/>
    </row>
    <row r="257" spans="3:14" x14ac:dyDescent="0.2">
      <c r="C257" s="592"/>
      <c r="D257" s="593"/>
      <c r="E257" s="593"/>
      <c r="F257" s="593"/>
      <c r="G257" s="593"/>
      <c r="H257" s="593"/>
      <c r="I257" s="593"/>
      <c r="J257" s="593"/>
      <c r="K257" s="593"/>
      <c r="L257" s="593"/>
      <c r="M257" s="593"/>
      <c r="N257" s="594"/>
    </row>
    <row r="258" spans="3:14" x14ac:dyDescent="0.2">
      <c r="C258" s="592"/>
      <c r="D258" s="593"/>
      <c r="E258" s="593"/>
      <c r="F258" s="593"/>
      <c r="G258" s="593"/>
      <c r="H258" s="593"/>
      <c r="I258" s="593"/>
      <c r="J258" s="593"/>
      <c r="K258" s="593"/>
      <c r="L258" s="593"/>
      <c r="M258" s="593"/>
      <c r="N258" s="594"/>
    </row>
    <row r="259" spans="3:14" x14ac:dyDescent="0.2">
      <c r="C259" s="592"/>
      <c r="D259" s="593"/>
      <c r="E259" s="593"/>
      <c r="F259" s="593"/>
      <c r="G259" s="593"/>
      <c r="H259" s="593"/>
      <c r="I259" s="593"/>
      <c r="J259" s="593"/>
      <c r="K259" s="593"/>
      <c r="L259" s="593"/>
      <c r="M259" s="593"/>
      <c r="N259" s="594"/>
    </row>
    <row r="260" spans="3:14" x14ac:dyDescent="0.2">
      <c r="C260" s="592"/>
      <c r="D260" s="593"/>
      <c r="E260" s="593"/>
      <c r="F260" s="593"/>
      <c r="G260" s="593"/>
      <c r="H260" s="593"/>
      <c r="I260" s="593"/>
      <c r="J260" s="593"/>
      <c r="K260" s="593"/>
      <c r="L260" s="593"/>
      <c r="M260" s="593"/>
      <c r="N260" s="594"/>
    </row>
    <row r="261" spans="3:14" x14ac:dyDescent="0.2">
      <c r="C261" s="592"/>
      <c r="D261" s="593"/>
      <c r="E261" s="593"/>
      <c r="F261" s="593"/>
      <c r="G261" s="593"/>
      <c r="H261" s="593"/>
      <c r="I261" s="593"/>
      <c r="J261" s="593"/>
      <c r="K261" s="593"/>
      <c r="L261" s="593"/>
      <c r="M261" s="593"/>
      <c r="N261" s="594"/>
    </row>
    <row r="262" spans="3:14" x14ac:dyDescent="0.2">
      <c r="C262" s="592"/>
      <c r="D262" s="593"/>
      <c r="E262" s="593"/>
      <c r="F262" s="593"/>
      <c r="G262" s="593"/>
      <c r="H262" s="593"/>
      <c r="I262" s="593"/>
      <c r="J262" s="593"/>
      <c r="K262" s="593"/>
      <c r="L262" s="593"/>
      <c r="M262" s="593"/>
      <c r="N262" s="594"/>
    </row>
    <row r="263" spans="3:14" x14ac:dyDescent="0.2">
      <c r="C263" s="592"/>
      <c r="D263" s="593"/>
      <c r="E263" s="593"/>
      <c r="F263" s="593"/>
      <c r="G263" s="593"/>
      <c r="H263" s="593"/>
      <c r="I263" s="593"/>
      <c r="J263" s="593"/>
      <c r="K263" s="593"/>
      <c r="L263" s="593"/>
      <c r="M263" s="593"/>
      <c r="N263" s="594"/>
    </row>
    <row r="264" spans="3:14" x14ac:dyDescent="0.2">
      <c r="C264" s="592"/>
      <c r="D264" s="593"/>
      <c r="E264" s="593"/>
      <c r="F264" s="593"/>
      <c r="G264" s="593"/>
      <c r="H264" s="593"/>
      <c r="I264" s="593"/>
      <c r="J264" s="593"/>
      <c r="K264" s="593"/>
      <c r="L264" s="593"/>
      <c r="M264" s="593"/>
      <c r="N264" s="594"/>
    </row>
    <row r="265" spans="3:14" x14ac:dyDescent="0.2">
      <c r="C265" s="592"/>
      <c r="D265" s="593"/>
      <c r="E265" s="593"/>
      <c r="F265" s="593"/>
      <c r="G265" s="593"/>
      <c r="H265" s="593"/>
      <c r="I265" s="593"/>
      <c r="J265" s="593"/>
      <c r="K265" s="593"/>
      <c r="L265" s="593"/>
      <c r="M265" s="593"/>
      <c r="N265" s="594"/>
    </row>
    <row r="266" spans="3:14" x14ac:dyDescent="0.2">
      <c r="C266" s="592"/>
      <c r="D266" s="593"/>
      <c r="E266" s="593"/>
      <c r="F266" s="593"/>
      <c r="G266" s="593"/>
      <c r="H266" s="593"/>
      <c r="I266" s="593"/>
      <c r="J266" s="593"/>
      <c r="K266" s="593"/>
      <c r="L266" s="593"/>
      <c r="M266" s="593"/>
      <c r="N266" s="594"/>
    </row>
    <row r="267" spans="3:14" x14ac:dyDescent="0.2">
      <c r="C267" s="592"/>
      <c r="D267" s="593"/>
      <c r="E267" s="593"/>
      <c r="F267" s="593"/>
      <c r="G267" s="593"/>
      <c r="H267" s="593"/>
      <c r="I267" s="593"/>
      <c r="J267" s="593"/>
      <c r="K267" s="593"/>
      <c r="L267" s="593"/>
      <c r="M267" s="593"/>
      <c r="N267" s="594"/>
    </row>
    <row r="268" spans="3:14" x14ac:dyDescent="0.2">
      <c r="C268" s="592"/>
      <c r="D268" s="593"/>
      <c r="E268" s="593"/>
      <c r="F268" s="593"/>
      <c r="G268" s="593"/>
      <c r="H268" s="593"/>
      <c r="I268" s="593"/>
      <c r="J268" s="593"/>
      <c r="K268" s="593"/>
      <c r="L268" s="593"/>
      <c r="M268" s="593"/>
      <c r="N268" s="594"/>
    </row>
    <row r="269" spans="3:14" x14ac:dyDescent="0.2">
      <c r="C269" s="592"/>
      <c r="D269" s="593"/>
      <c r="E269" s="593"/>
      <c r="F269" s="593"/>
      <c r="G269" s="593"/>
      <c r="H269" s="593"/>
      <c r="I269" s="593"/>
      <c r="J269" s="593"/>
      <c r="K269" s="593"/>
      <c r="L269" s="593"/>
      <c r="M269" s="593"/>
      <c r="N269" s="594"/>
    </row>
    <row r="270" spans="3:14" x14ac:dyDescent="0.2">
      <c r="C270" s="592"/>
      <c r="D270" s="593"/>
      <c r="E270" s="593"/>
      <c r="F270" s="593"/>
      <c r="G270" s="593"/>
      <c r="H270" s="593"/>
      <c r="I270" s="593"/>
      <c r="J270" s="593"/>
      <c r="K270" s="593"/>
      <c r="L270" s="593"/>
      <c r="M270" s="593"/>
      <c r="N270" s="594"/>
    </row>
    <row r="271" spans="3:14" x14ac:dyDescent="0.2">
      <c r="C271" s="592"/>
      <c r="D271" s="593"/>
      <c r="E271" s="593"/>
      <c r="F271" s="593"/>
      <c r="G271" s="593"/>
      <c r="H271" s="593"/>
      <c r="I271" s="593"/>
      <c r="J271" s="593"/>
      <c r="K271" s="593"/>
      <c r="L271" s="593"/>
      <c r="M271" s="593"/>
      <c r="N271" s="594"/>
    </row>
    <row r="272" spans="3:14" x14ac:dyDescent="0.2">
      <c r="C272" s="592"/>
      <c r="D272" s="593"/>
      <c r="E272" s="593"/>
      <c r="F272" s="593"/>
      <c r="G272" s="593"/>
      <c r="H272" s="593"/>
      <c r="I272" s="593"/>
      <c r="J272" s="593"/>
      <c r="K272" s="593"/>
      <c r="L272" s="593"/>
      <c r="M272" s="593"/>
      <c r="N272" s="594"/>
    </row>
    <row r="273" spans="3:14" x14ac:dyDescent="0.2">
      <c r="C273" s="592"/>
      <c r="D273" s="593"/>
      <c r="E273" s="593"/>
      <c r="F273" s="593"/>
      <c r="G273" s="593"/>
      <c r="H273" s="593"/>
      <c r="I273" s="593"/>
      <c r="J273" s="593"/>
      <c r="K273" s="593"/>
      <c r="L273" s="593"/>
      <c r="M273" s="593"/>
      <c r="N273" s="594"/>
    </row>
    <row r="274" spans="3:14" x14ac:dyDescent="0.2">
      <c r="C274" s="592"/>
      <c r="D274" s="593"/>
      <c r="E274" s="593"/>
      <c r="F274" s="593"/>
      <c r="G274" s="593"/>
      <c r="H274" s="593"/>
      <c r="I274" s="593"/>
      <c r="J274" s="593"/>
      <c r="K274" s="593"/>
      <c r="L274" s="593"/>
      <c r="M274" s="593"/>
      <c r="N274" s="594"/>
    </row>
    <row r="275" spans="3:14" x14ac:dyDescent="0.2">
      <c r="C275" s="592"/>
      <c r="D275" s="593"/>
      <c r="E275" s="593"/>
      <c r="F275" s="593"/>
      <c r="G275" s="593"/>
      <c r="H275" s="593"/>
      <c r="I275" s="593"/>
      <c r="J275" s="593"/>
      <c r="K275" s="593"/>
      <c r="L275" s="593"/>
      <c r="M275" s="593"/>
      <c r="N275" s="594"/>
    </row>
    <row r="276" spans="3:14" x14ac:dyDescent="0.2">
      <c r="C276" s="592"/>
      <c r="D276" s="593"/>
      <c r="E276" s="593"/>
      <c r="F276" s="593"/>
      <c r="G276" s="593"/>
      <c r="H276" s="593"/>
      <c r="I276" s="593"/>
      <c r="J276" s="593"/>
      <c r="K276" s="593"/>
      <c r="L276" s="593"/>
      <c r="M276" s="593"/>
      <c r="N276" s="594"/>
    </row>
    <row r="277" spans="3:14" x14ac:dyDescent="0.2">
      <c r="C277" s="592"/>
      <c r="D277" s="593"/>
      <c r="E277" s="593"/>
      <c r="F277" s="593"/>
      <c r="G277" s="593"/>
      <c r="H277" s="593"/>
      <c r="I277" s="593"/>
      <c r="J277" s="593"/>
      <c r="K277" s="593"/>
      <c r="L277" s="593"/>
      <c r="M277" s="593"/>
      <c r="N277" s="594"/>
    </row>
    <row r="278" spans="3:14" x14ac:dyDescent="0.2">
      <c r="C278" s="592"/>
      <c r="D278" s="593"/>
      <c r="E278" s="593"/>
      <c r="F278" s="593"/>
      <c r="G278" s="593"/>
      <c r="H278" s="593"/>
      <c r="I278" s="593"/>
      <c r="J278" s="593"/>
      <c r="K278" s="593"/>
      <c r="L278" s="593"/>
      <c r="M278" s="593"/>
      <c r="N278" s="594"/>
    </row>
    <row r="279" spans="3:14" x14ac:dyDescent="0.2">
      <c r="C279" s="592"/>
      <c r="D279" s="593"/>
      <c r="E279" s="593"/>
      <c r="F279" s="593"/>
      <c r="G279" s="593"/>
      <c r="H279" s="593"/>
      <c r="I279" s="593"/>
      <c r="J279" s="593"/>
      <c r="K279" s="593"/>
      <c r="L279" s="593"/>
      <c r="M279" s="593"/>
      <c r="N279" s="594"/>
    </row>
    <row r="280" spans="3:14" x14ac:dyDescent="0.2">
      <c r="C280" s="592"/>
      <c r="D280" s="593"/>
      <c r="E280" s="593"/>
      <c r="F280" s="593"/>
      <c r="G280" s="593"/>
      <c r="H280" s="593"/>
      <c r="I280" s="593"/>
      <c r="J280" s="593"/>
      <c r="K280" s="593"/>
      <c r="L280" s="593"/>
      <c r="M280" s="593"/>
      <c r="N280" s="594"/>
    </row>
    <row r="281" spans="3:14" x14ac:dyDescent="0.2">
      <c r="C281" s="592"/>
      <c r="D281" s="593"/>
      <c r="E281" s="593"/>
      <c r="F281" s="593"/>
      <c r="G281" s="593"/>
      <c r="H281" s="593"/>
      <c r="I281" s="593"/>
      <c r="J281" s="593"/>
      <c r="K281" s="593"/>
      <c r="L281" s="593"/>
      <c r="M281" s="593"/>
      <c r="N281" s="594"/>
    </row>
    <row r="282" spans="3:14" x14ac:dyDescent="0.2">
      <c r="C282" s="592"/>
      <c r="D282" s="593"/>
      <c r="E282" s="593"/>
      <c r="F282" s="593"/>
      <c r="G282" s="593"/>
      <c r="H282" s="593"/>
      <c r="I282" s="593"/>
      <c r="J282" s="593"/>
      <c r="K282" s="593"/>
      <c r="L282" s="593"/>
      <c r="M282" s="593"/>
      <c r="N282" s="594"/>
    </row>
    <row r="283" spans="3:14" x14ac:dyDescent="0.2">
      <c r="C283" s="592"/>
      <c r="D283" s="593"/>
      <c r="E283" s="593"/>
      <c r="F283" s="593"/>
      <c r="G283" s="593"/>
      <c r="H283" s="593"/>
      <c r="I283" s="593"/>
      <c r="J283" s="593"/>
      <c r="K283" s="593"/>
      <c r="L283" s="593"/>
      <c r="M283" s="593"/>
      <c r="N283" s="594"/>
    </row>
    <row r="284" spans="3:14" x14ac:dyDescent="0.2">
      <c r="C284" s="592"/>
      <c r="D284" s="593"/>
      <c r="E284" s="593"/>
      <c r="F284" s="593"/>
      <c r="G284" s="593"/>
      <c r="H284" s="593"/>
      <c r="I284" s="593"/>
      <c r="J284" s="593"/>
      <c r="K284" s="593"/>
      <c r="L284" s="593"/>
      <c r="M284" s="593"/>
      <c r="N284" s="594"/>
    </row>
    <row r="285" spans="3:14" x14ac:dyDescent="0.2">
      <c r="C285" s="592"/>
      <c r="D285" s="593"/>
      <c r="E285" s="593"/>
      <c r="F285" s="593"/>
      <c r="G285" s="593"/>
      <c r="H285" s="593"/>
      <c r="I285" s="593"/>
      <c r="J285" s="593"/>
      <c r="K285" s="593"/>
      <c r="L285" s="593"/>
      <c r="M285" s="593"/>
      <c r="N285" s="594"/>
    </row>
    <row r="286" spans="3:14" x14ac:dyDescent="0.2">
      <c r="C286" s="592"/>
      <c r="D286" s="593"/>
      <c r="E286" s="593"/>
      <c r="F286" s="593"/>
      <c r="G286" s="593"/>
      <c r="H286" s="593"/>
      <c r="I286" s="593"/>
      <c r="J286" s="593"/>
      <c r="K286" s="593"/>
      <c r="L286" s="593"/>
      <c r="M286" s="593"/>
      <c r="N286" s="594"/>
    </row>
    <row r="287" spans="3:14" x14ac:dyDescent="0.2">
      <c r="C287" s="595"/>
      <c r="D287" s="596"/>
      <c r="E287" s="596"/>
      <c r="F287" s="596"/>
      <c r="G287" s="596"/>
      <c r="H287" s="596"/>
      <c r="I287" s="596"/>
      <c r="J287" s="596"/>
      <c r="K287" s="596"/>
      <c r="L287" s="596"/>
      <c r="M287" s="596"/>
      <c r="N287" s="597"/>
    </row>
    <row r="288" spans="3:14" x14ac:dyDescent="0.2">
      <c r="H288" s="148"/>
    </row>
    <row r="289" spans="3:14" x14ac:dyDescent="0.2">
      <c r="H289" s="148"/>
    </row>
    <row r="290" spans="3:14" x14ac:dyDescent="0.2">
      <c r="H290" s="148"/>
    </row>
    <row r="291" spans="3:14" x14ac:dyDescent="0.2">
      <c r="H291" s="148"/>
    </row>
    <row r="292" spans="3:14" x14ac:dyDescent="0.2">
      <c r="H292" s="148"/>
    </row>
    <row r="293" spans="3:14" x14ac:dyDescent="0.2">
      <c r="H293" s="148"/>
    </row>
    <row r="294" spans="3:14" ht="12.75" customHeight="1" x14ac:dyDescent="0.2">
      <c r="C294" s="581" t="s">
        <v>318</v>
      </c>
      <c r="D294" s="582"/>
      <c r="E294" s="582"/>
      <c r="F294" s="582"/>
      <c r="G294" s="582"/>
      <c r="H294" s="582"/>
      <c r="I294" s="582"/>
      <c r="J294" s="582"/>
      <c r="K294" s="582"/>
      <c r="L294" s="582"/>
      <c r="M294" s="582"/>
      <c r="N294" s="583"/>
    </row>
    <row r="295" spans="3:14" x14ac:dyDescent="0.2">
      <c r="C295" s="584"/>
      <c r="D295" s="585"/>
      <c r="E295" s="585"/>
      <c r="F295" s="585"/>
      <c r="G295" s="585"/>
      <c r="H295" s="585"/>
      <c r="I295" s="585"/>
      <c r="J295" s="585"/>
      <c r="K295" s="585"/>
      <c r="L295" s="585"/>
      <c r="M295" s="585"/>
      <c r="N295" s="586"/>
    </row>
    <row r="296" spans="3:14" x14ac:dyDescent="0.2">
      <c r="C296" s="584"/>
      <c r="D296" s="585"/>
      <c r="E296" s="585"/>
      <c r="F296" s="585"/>
      <c r="G296" s="585"/>
      <c r="H296" s="585"/>
      <c r="I296" s="585"/>
      <c r="J296" s="585"/>
      <c r="K296" s="585"/>
      <c r="L296" s="585"/>
      <c r="M296" s="585"/>
      <c r="N296" s="586"/>
    </row>
    <row r="297" spans="3:14" x14ac:dyDescent="0.2">
      <c r="C297" s="584"/>
      <c r="D297" s="585"/>
      <c r="E297" s="585"/>
      <c r="F297" s="585"/>
      <c r="G297" s="585"/>
      <c r="H297" s="585"/>
      <c r="I297" s="585"/>
      <c r="J297" s="585"/>
      <c r="K297" s="585"/>
      <c r="L297" s="585"/>
      <c r="M297" s="585"/>
      <c r="N297" s="586"/>
    </row>
    <row r="298" spans="3:14" x14ac:dyDescent="0.2">
      <c r="C298" s="584"/>
      <c r="D298" s="585"/>
      <c r="E298" s="585"/>
      <c r="F298" s="585"/>
      <c r="G298" s="585"/>
      <c r="H298" s="585"/>
      <c r="I298" s="585"/>
      <c r="J298" s="585"/>
      <c r="K298" s="585"/>
      <c r="L298" s="585"/>
      <c r="M298" s="585"/>
      <c r="N298" s="586"/>
    </row>
    <row r="299" spans="3:14" x14ac:dyDescent="0.2">
      <c r="C299" s="584"/>
      <c r="D299" s="585"/>
      <c r="E299" s="585"/>
      <c r="F299" s="585"/>
      <c r="G299" s="585"/>
      <c r="H299" s="585"/>
      <c r="I299" s="585"/>
      <c r="J299" s="585"/>
      <c r="K299" s="585"/>
      <c r="L299" s="585"/>
      <c r="M299" s="585"/>
      <c r="N299" s="586"/>
    </row>
    <row r="300" spans="3:14" x14ac:dyDescent="0.2">
      <c r="C300" s="584"/>
      <c r="D300" s="585"/>
      <c r="E300" s="585"/>
      <c r="F300" s="585"/>
      <c r="G300" s="585"/>
      <c r="H300" s="585"/>
      <c r="I300" s="585"/>
      <c r="J300" s="585"/>
      <c r="K300" s="585"/>
      <c r="L300" s="585"/>
      <c r="M300" s="585"/>
      <c r="N300" s="586"/>
    </row>
    <row r="301" spans="3:14" x14ac:dyDescent="0.2">
      <c r="C301" s="584"/>
      <c r="D301" s="585"/>
      <c r="E301" s="585"/>
      <c r="F301" s="585"/>
      <c r="G301" s="585"/>
      <c r="H301" s="585"/>
      <c r="I301" s="585"/>
      <c r="J301" s="585"/>
      <c r="K301" s="585"/>
      <c r="L301" s="585"/>
      <c r="M301" s="585"/>
      <c r="N301" s="586"/>
    </row>
    <row r="302" spans="3:14" x14ac:dyDescent="0.2">
      <c r="C302" s="584"/>
      <c r="D302" s="585"/>
      <c r="E302" s="585"/>
      <c r="F302" s="585"/>
      <c r="G302" s="585"/>
      <c r="H302" s="585"/>
      <c r="I302" s="585"/>
      <c r="J302" s="585"/>
      <c r="K302" s="585"/>
      <c r="L302" s="585"/>
      <c r="M302" s="585"/>
      <c r="N302" s="586"/>
    </row>
    <row r="303" spans="3:14" x14ac:dyDescent="0.2">
      <c r="C303" s="584"/>
      <c r="D303" s="585"/>
      <c r="E303" s="585"/>
      <c r="F303" s="585"/>
      <c r="G303" s="585"/>
      <c r="H303" s="585"/>
      <c r="I303" s="585"/>
      <c r="J303" s="585"/>
      <c r="K303" s="585"/>
      <c r="L303" s="585"/>
      <c r="M303" s="585"/>
      <c r="N303" s="586"/>
    </row>
    <row r="304" spans="3:14" x14ac:dyDescent="0.2">
      <c r="C304" s="584"/>
      <c r="D304" s="585"/>
      <c r="E304" s="585"/>
      <c r="F304" s="585"/>
      <c r="G304" s="585"/>
      <c r="H304" s="585"/>
      <c r="I304" s="585"/>
      <c r="J304" s="585"/>
      <c r="K304" s="585"/>
      <c r="L304" s="585"/>
      <c r="M304" s="585"/>
      <c r="N304" s="586"/>
    </row>
    <row r="305" spans="3:14" x14ac:dyDescent="0.2">
      <c r="C305" s="584"/>
      <c r="D305" s="585"/>
      <c r="E305" s="585"/>
      <c r="F305" s="585"/>
      <c r="G305" s="585"/>
      <c r="H305" s="585"/>
      <c r="I305" s="585"/>
      <c r="J305" s="585"/>
      <c r="K305" s="585"/>
      <c r="L305" s="585"/>
      <c r="M305" s="585"/>
      <c r="N305" s="586"/>
    </row>
    <row r="306" spans="3:14" x14ac:dyDescent="0.2">
      <c r="C306" s="584"/>
      <c r="D306" s="585"/>
      <c r="E306" s="585"/>
      <c r="F306" s="585"/>
      <c r="G306" s="585"/>
      <c r="H306" s="585"/>
      <c r="I306" s="585"/>
      <c r="J306" s="585"/>
      <c r="K306" s="585"/>
      <c r="L306" s="585"/>
      <c r="M306" s="585"/>
      <c r="N306" s="586"/>
    </row>
    <row r="307" spans="3:14" x14ac:dyDescent="0.2">
      <c r="C307" s="584"/>
      <c r="D307" s="585"/>
      <c r="E307" s="585"/>
      <c r="F307" s="585"/>
      <c r="G307" s="585"/>
      <c r="H307" s="585"/>
      <c r="I307" s="585"/>
      <c r="J307" s="585"/>
      <c r="K307" s="585"/>
      <c r="L307" s="585"/>
      <c r="M307" s="585"/>
      <c r="N307" s="586"/>
    </row>
    <row r="308" spans="3:14" x14ac:dyDescent="0.2">
      <c r="C308" s="584"/>
      <c r="D308" s="585"/>
      <c r="E308" s="585"/>
      <c r="F308" s="585"/>
      <c r="G308" s="585"/>
      <c r="H308" s="585"/>
      <c r="I308" s="585"/>
      <c r="J308" s="585"/>
      <c r="K308" s="585"/>
      <c r="L308" s="585"/>
      <c r="M308" s="585"/>
      <c r="N308" s="586"/>
    </row>
    <row r="309" spans="3:14" x14ac:dyDescent="0.2">
      <c r="C309" s="584"/>
      <c r="D309" s="585"/>
      <c r="E309" s="585"/>
      <c r="F309" s="585"/>
      <c r="G309" s="585"/>
      <c r="H309" s="585"/>
      <c r="I309" s="585"/>
      <c r="J309" s="585"/>
      <c r="K309" s="585"/>
      <c r="L309" s="585"/>
      <c r="M309" s="585"/>
      <c r="N309" s="586"/>
    </row>
    <row r="310" spans="3:14" x14ac:dyDescent="0.2">
      <c r="C310" s="584"/>
      <c r="D310" s="585"/>
      <c r="E310" s="585"/>
      <c r="F310" s="585"/>
      <c r="G310" s="585"/>
      <c r="H310" s="585"/>
      <c r="I310" s="585"/>
      <c r="J310" s="585"/>
      <c r="K310" s="585"/>
      <c r="L310" s="585"/>
      <c r="M310" s="585"/>
      <c r="N310" s="586"/>
    </row>
    <row r="311" spans="3:14" x14ac:dyDescent="0.2">
      <c r="C311" s="584"/>
      <c r="D311" s="585"/>
      <c r="E311" s="585"/>
      <c r="F311" s="585"/>
      <c r="G311" s="585"/>
      <c r="H311" s="585"/>
      <c r="I311" s="585"/>
      <c r="J311" s="585"/>
      <c r="K311" s="585"/>
      <c r="L311" s="585"/>
      <c r="M311" s="585"/>
      <c r="N311" s="586"/>
    </row>
    <row r="312" spans="3:14" x14ac:dyDescent="0.2">
      <c r="C312" s="584"/>
      <c r="D312" s="585"/>
      <c r="E312" s="585"/>
      <c r="F312" s="585"/>
      <c r="G312" s="585"/>
      <c r="H312" s="585"/>
      <c r="I312" s="585"/>
      <c r="J312" s="585"/>
      <c r="K312" s="585"/>
      <c r="L312" s="585"/>
      <c r="M312" s="585"/>
      <c r="N312" s="586"/>
    </row>
    <row r="313" spans="3:14" x14ac:dyDescent="0.2">
      <c r="C313" s="584"/>
      <c r="D313" s="585"/>
      <c r="E313" s="585"/>
      <c r="F313" s="585"/>
      <c r="G313" s="585"/>
      <c r="H313" s="585"/>
      <c r="I313" s="585"/>
      <c r="J313" s="585"/>
      <c r="K313" s="585"/>
      <c r="L313" s="585"/>
      <c r="M313" s="585"/>
      <c r="N313" s="586"/>
    </row>
    <row r="314" spans="3:14" x14ac:dyDescent="0.2">
      <c r="C314" s="584"/>
      <c r="D314" s="585"/>
      <c r="E314" s="585"/>
      <c r="F314" s="585"/>
      <c r="G314" s="585"/>
      <c r="H314" s="585"/>
      <c r="I314" s="585"/>
      <c r="J314" s="585"/>
      <c r="K314" s="585"/>
      <c r="L314" s="585"/>
      <c r="M314" s="585"/>
      <c r="N314" s="586"/>
    </row>
    <row r="315" spans="3:14" x14ac:dyDescent="0.2">
      <c r="C315" s="584"/>
      <c r="D315" s="585"/>
      <c r="E315" s="585"/>
      <c r="F315" s="585"/>
      <c r="G315" s="585"/>
      <c r="H315" s="585"/>
      <c r="I315" s="585"/>
      <c r="J315" s="585"/>
      <c r="K315" s="585"/>
      <c r="L315" s="585"/>
      <c r="M315" s="585"/>
      <c r="N315" s="586"/>
    </row>
    <row r="316" spans="3:14" x14ac:dyDescent="0.2">
      <c r="C316" s="584"/>
      <c r="D316" s="585"/>
      <c r="E316" s="585"/>
      <c r="F316" s="585"/>
      <c r="G316" s="585"/>
      <c r="H316" s="585"/>
      <c r="I316" s="585"/>
      <c r="J316" s="585"/>
      <c r="K316" s="585"/>
      <c r="L316" s="585"/>
      <c r="M316" s="585"/>
      <c r="N316" s="586"/>
    </row>
    <row r="317" spans="3:14" x14ac:dyDescent="0.2">
      <c r="C317" s="587"/>
      <c r="D317" s="588"/>
      <c r="E317" s="588"/>
      <c r="F317" s="588"/>
      <c r="G317" s="588"/>
      <c r="H317" s="588"/>
      <c r="I317" s="588"/>
      <c r="J317" s="588"/>
      <c r="K317" s="588"/>
      <c r="L317" s="588"/>
      <c r="M317" s="588"/>
      <c r="N317" s="589"/>
    </row>
    <row r="318" spans="3:14" x14ac:dyDescent="0.2">
      <c r="C318" s="371"/>
      <c r="D318" s="371"/>
      <c r="E318" s="371"/>
      <c r="F318" s="371"/>
      <c r="G318" s="371"/>
      <c r="H318" s="371"/>
      <c r="I318" s="371"/>
      <c r="J318" s="371"/>
      <c r="K318" s="371"/>
      <c r="L318" s="371"/>
      <c r="M318" s="371"/>
      <c r="N318" s="371"/>
    </row>
    <row r="319" spans="3:14" x14ac:dyDescent="0.2">
      <c r="C319" s="371"/>
      <c r="D319" s="371"/>
      <c r="E319" s="371"/>
      <c r="F319" s="371"/>
      <c r="G319" s="371"/>
      <c r="H319" s="371"/>
      <c r="I319" s="371"/>
      <c r="J319" s="371"/>
      <c r="K319" s="371"/>
      <c r="L319" s="371"/>
      <c r="M319" s="371"/>
      <c r="N319" s="371"/>
    </row>
    <row r="320" spans="3:14" x14ac:dyDescent="0.2">
      <c r="C320" s="371"/>
      <c r="D320" s="371"/>
      <c r="E320" s="371"/>
      <c r="F320" s="371"/>
      <c r="G320" s="371"/>
      <c r="H320" s="371"/>
      <c r="I320" s="371"/>
      <c r="J320" s="371"/>
      <c r="K320" s="371"/>
      <c r="L320" s="371"/>
      <c r="M320" s="371"/>
      <c r="N320" s="371"/>
    </row>
    <row r="321" spans="3:14" x14ac:dyDescent="0.2">
      <c r="C321" s="371"/>
      <c r="D321" s="371"/>
      <c r="E321" s="371"/>
      <c r="F321" s="371"/>
      <c r="G321" s="371"/>
      <c r="H321" s="371"/>
      <c r="I321" s="371"/>
      <c r="J321" s="371"/>
      <c r="K321" s="371"/>
      <c r="L321" s="371"/>
      <c r="M321" s="371"/>
      <c r="N321" s="371"/>
    </row>
    <row r="322" spans="3:14" x14ac:dyDescent="0.2">
      <c r="C322" s="371"/>
      <c r="D322" s="371"/>
      <c r="E322" s="371"/>
      <c r="F322" s="371"/>
      <c r="G322" s="371"/>
      <c r="H322" s="371"/>
      <c r="I322" s="371"/>
      <c r="J322" s="371"/>
      <c r="K322" s="371"/>
      <c r="L322" s="371"/>
      <c r="M322" s="371"/>
      <c r="N322" s="371"/>
    </row>
    <row r="323" spans="3:14" x14ac:dyDescent="0.2">
      <c r="C323" s="371"/>
      <c r="D323" s="371"/>
      <c r="E323" s="371"/>
      <c r="F323" s="371"/>
      <c r="G323" s="371"/>
      <c r="H323" s="371"/>
      <c r="I323" s="371"/>
      <c r="J323" s="371"/>
      <c r="K323" s="371"/>
      <c r="L323" s="371"/>
      <c r="M323" s="371"/>
      <c r="N323" s="371"/>
    </row>
    <row r="324" spans="3:14" x14ac:dyDescent="0.2">
      <c r="C324" s="371"/>
      <c r="D324" s="371"/>
      <c r="E324" s="371"/>
      <c r="F324" s="371"/>
      <c r="G324" s="371"/>
      <c r="H324" s="371"/>
      <c r="I324" s="371"/>
      <c r="J324" s="371"/>
      <c r="K324" s="371"/>
      <c r="L324" s="371"/>
      <c r="M324" s="371"/>
      <c r="N324" s="371"/>
    </row>
    <row r="325" spans="3:14" x14ac:dyDescent="0.2">
      <c r="C325" s="371"/>
      <c r="D325" s="371"/>
      <c r="E325" s="371"/>
      <c r="F325" s="371"/>
      <c r="G325" s="371"/>
      <c r="H325" s="371"/>
      <c r="I325" s="371"/>
      <c r="J325" s="371"/>
      <c r="K325" s="371"/>
      <c r="L325" s="371"/>
      <c r="M325" s="371"/>
      <c r="N325" s="371"/>
    </row>
    <row r="326" spans="3:14" x14ac:dyDescent="0.2">
      <c r="C326" s="371"/>
      <c r="D326" s="371"/>
      <c r="E326" s="371"/>
      <c r="F326" s="371"/>
      <c r="G326" s="371"/>
      <c r="H326" s="371"/>
      <c r="I326" s="371"/>
      <c r="J326" s="371"/>
      <c r="K326" s="371"/>
      <c r="L326" s="371"/>
      <c r="M326" s="371"/>
      <c r="N326" s="371"/>
    </row>
    <row r="327" spans="3:14" x14ac:dyDescent="0.2">
      <c r="C327" s="371"/>
      <c r="D327" s="371"/>
      <c r="E327" s="371"/>
      <c r="F327" s="371"/>
      <c r="G327" s="371"/>
      <c r="H327" s="371"/>
      <c r="I327" s="371"/>
      <c r="J327" s="371"/>
      <c r="K327" s="371"/>
      <c r="L327" s="371"/>
      <c r="M327" s="371"/>
      <c r="N327" s="371"/>
    </row>
    <row r="328" spans="3:14" x14ac:dyDescent="0.2">
      <c r="C328" s="371"/>
      <c r="D328" s="371"/>
      <c r="E328" s="371"/>
      <c r="F328" s="371"/>
      <c r="G328" s="371"/>
      <c r="H328" s="371"/>
      <c r="I328" s="371"/>
      <c r="J328" s="371"/>
      <c r="K328" s="371"/>
      <c r="L328" s="371"/>
      <c r="M328" s="371"/>
      <c r="N328" s="371"/>
    </row>
    <row r="329" spans="3:14" x14ac:dyDescent="0.2">
      <c r="C329" s="371"/>
      <c r="D329" s="371"/>
      <c r="E329" s="371"/>
      <c r="F329" s="371"/>
      <c r="G329" s="371"/>
      <c r="H329" s="371"/>
      <c r="I329" s="371"/>
      <c r="J329" s="371"/>
      <c r="K329" s="371"/>
      <c r="L329" s="371"/>
      <c r="M329" s="371"/>
      <c r="N329" s="371"/>
    </row>
    <row r="330" spans="3:14" x14ac:dyDescent="0.2">
      <c r="C330" s="371"/>
      <c r="D330" s="371"/>
      <c r="E330" s="371"/>
      <c r="F330" s="371"/>
      <c r="G330" s="371"/>
      <c r="H330" s="371"/>
      <c r="I330" s="371"/>
      <c r="J330" s="371"/>
      <c r="K330" s="371"/>
      <c r="L330" s="371"/>
      <c r="M330" s="371"/>
      <c r="N330" s="371"/>
    </row>
    <row r="331" spans="3:14" x14ac:dyDescent="0.2">
      <c r="C331" s="371"/>
      <c r="D331" s="371"/>
      <c r="E331" s="371"/>
      <c r="F331" s="371"/>
      <c r="G331" s="371"/>
      <c r="H331" s="371"/>
      <c r="I331" s="371"/>
      <c r="J331" s="371"/>
      <c r="K331" s="371"/>
      <c r="L331" s="371"/>
      <c r="M331" s="371"/>
      <c r="N331" s="371"/>
    </row>
    <row r="332" spans="3:14" x14ac:dyDescent="0.2">
      <c r="C332" s="371"/>
      <c r="D332" s="371"/>
      <c r="E332" s="371"/>
      <c r="F332" s="371"/>
      <c r="G332" s="371"/>
      <c r="H332" s="371"/>
      <c r="I332" s="371"/>
      <c r="J332" s="371"/>
      <c r="K332" s="371"/>
      <c r="L332" s="371"/>
      <c r="M332" s="371"/>
      <c r="N332" s="371"/>
    </row>
    <row r="333" spans="3:14" x14ac:dyDescent="0.2">
      <c r="C333" s="371"/>
      <c r="D333" s="371"/>
      <c r="E333" s="371"/>
      <c r="F333" s="371"/>
      <c r="G333" s="371"/>
      <c r="H333" s="371"/>
      <c r="I333" s="371"/>
      <c r="J333" s="371"/>
      <c r="K333" s="371"/>
      <c r="L333" s="371"/>
      <c r="M333" s="371"/>
      <c r="N333" s="371"/>
    </row>
    <row r="334" spans="3:14" x14ac:dyDescent="0.2">
      <c r="C334" s="371"/>
      <c r="D334" s="371"/>
      <c r="E334" s="371"/>
      <c r="F334" s="371"/>
      <c r="G334" s="371"/>
      <c r="H334" s="371"/>
      <c r="I334" s="371"/>
      <c r="J334" s="371"/>
      <c r="K334" s="371"/>
      <c r="L334" s="371"/>
      <c r="M334" s="371"/>
      <c r="N334" s="371"/>
    </row>
    <row r="335" spans="3:14" x14ac:dyDescent="0.2">
      <c r="C335" s="371"/>
      <c r="D335" s="371"/>
      <c r="E335" s="371"/>
      <c r="F335" s="371"/>
      <c r="G335" s="371"/>
      <c r="H335" s="371"/>
      <c r="I335" s="371"/>
      <c r="J335" s="371"/>
      <c r="K335" s="371"/>
      <c r="L335" s="371"/>
      <c r="M335" s="371"/>
      <c r="N335" s="371"/>
    </row>
    <row r="336" spans="3:14" x14ac:dyDescent="0.2">
      <c r="C336" s="371"/>
      <c r="D336" s="371"/>
      <c r="E336" s="371"/>
      <c r="F336" s="371"/>
      <c r="G336" s="371"/>
      <c r="H336" s="371"/>
      <c r="I336" s="371"/>
      <c r="J336" s="371"/>
      <c r="K336" s="371"/>
      <c r="L336" s="371"/>
      <c r="M336" s="371"/>
      <c r="N336" s="371"/>
    </row>
    <row r="337" spans="3:14" x14ac:dyDescent="0.2">
      <c r="C337" s="371"/>
      <c r="D337" s="371"/>
      <c r="E337" s="371"/>
      <c r="F337" s="371"/>
      <c r="G337" s="371"/>
      <c r="H337" s="371"/>
      <c r="I337" s="371"/>
      <c r="J337" s="371"/>
      <c r="K337" s="371"/>
      <c r="L337" s="371"/>
      <c r="M337" s="371"/>
      <c r="N337" s="371"/>
    </row>
    <row r="338" spans="3:14" x14ac:dyDescent="0.2">
      <c r="C338" s="371"/>
      <c r="D338" s="371"/>
      <c r="E338" s="371"/>
      <c r="F338" s="371"/>
      <c r="G338" s="371"/>
      <c r="H338" s="371"/>
      <c r="I338" s="371"/>
      <c r="J338" s="371"/>
      <c r="K338" s="371"/>
      <c r="L338" s="371"/>
      <c r="M338" s="371"/>
      <c r="N338" s="371"/>
    </row>
    <row r="339" spans="3:14" x14ac:dyDescent="0.2">
      <c r="C339" s="371"/>
      <c r="D339" s="371"/>
      <c r="E339" s="371"/>
      <c r="F339" s="371"/>
      <c r="G339" s="371"/>
      <c r="H339" s="371"/>
      <c r="I339" s="371"/>
      <c r="J339" s="371"/>
      <c r="K339" s="371"/>
      <c r="L339" s="371"/>
      <c r="M339" s="371"/>
      <c r="N339" s="371"/>
    </row>
    <row r="340" spans="3:14" x14ac:dyDescent="0.2">
      <c r="C340" s="371"/>
      <c r="D340" s="371"/>
      <c r="E340" s="371"/>
      <c r="F340" s="371"/>
      <c r="G340" s="371"/>
      <c r="H340" s="371"/>
      <c r="I340" s="371"/>
      <c r="J340" s="371"/>
      <c r="K340" s="371"/>
      <c r="L340" s="371"/>
      <c r="M340" s="371"/>
      <c r="N340" s="371"/>
    </row>
    <row r="341" spans="3:14" x14ac:dyDescent="0.2">
      <c r="C341" s="371"/>
      <c r="D341" s="371"/>
      <c r="E341" s="371"/>
      <c r="F341" s="371"/>
      <c r="G341" s="371"/>
      <c r="H341" s="371"/>
      <c r="I341" s="371"/>
      <c r="J341" s="371"/>
      <c r="K341" s="371"/>
      <c r="L341" s="371"/>
      <c r="M341" s="371"/>
      <c r="N341" s="371"/>
    </row>
    <row r="342" spans="3:14" x14ac:dyDescent="0.2">
      <c r="C342" s="371"/>
      <c r="D342" s="371"/>
      <c r="E342" s="371"/>
      <c r="F342" s="371"/>
      <c r="G342" s="371"/>
      <c r="H342" s="371"/>
      <c r="I342" s="371"/>
      <c r="J342" s="371"/>
      <c r="K342" s="371"/>
      <c r="L342" s="371"/>
      <c r="M342" s="371"/>
      <c r="N342" s="371"/>
    </row>
    <row r="343" spans="3:14" x14ac:dyDescent="0.2">
      <c r="C343" s="371"/>
      <c r="D343" s="371"/>
      <c r="E343" s="371"/>
      <c r="F343" s="371"/>
      <c r="G343" s="371"/>
      <c r="H343" s="371"/>
      <c r="I343" s="371"/>
      <c r="J343" s="371"/>
      <c r="K343" s="371"/>
      <c r="L343" s="371"/>
      <c r="M343" s="371"/>
      <c r="N343" s="371"/>
    </row>
    <row r="344" spans="3:14" x14ac:dyDescent="0.2">
      <c r="C344" s="371"/>
      <c r="D344" s="371"/>
      <c r="E344" s="371"/>
      <c r="F344" s="371"/>
      <c r="G344" s="371"/>
      <c r="H344" s="371"/>
      <c r="I344" s="371"/>
      <c r="J344" s="371"/>
      <c r="K344" s="371"/>
      <c r="L344" s="371"/>
      <c r="M344" s="371"/>
      <c r="N344" s="371"/>
    </row>
    <row r="345" spans="3:14" x14ac:dyDescent="0.2">
      <c r="C345" s="371"/>
      <c r="D345" s="371"/>
      <c r="E345" s="371"/>
      <c r="F345" s="371"/>
      <c r="G345" s="371"/>
      <c r="H345" s="371"/>
      <c r="I345" s="371"/>
      <c r="J345" s="371"/>
      <c r="K345" s="371"/>
      <c r="L345" s="371"/>
      <c r="M345" s="371"/>
      <c r="N345" s="371"/>
    </row>
    <row r="346" spans="3:14" x14ac:dyDescent="0.2">
      <c r="C346" s="371"/>
      <c r="D346" s="371"/>
      <c r="E346" s="371"/>
      <c r="F346" s="371"/>
      <c r="G346" s="371"/>
      <c r="H346" s="371"/>
      <c r="I346" s="371"/>
      <c r="J346" s="371"/>
      <c r="K346" s="371"/>
      <c r="L346" s="371"/>
      <c r="M346" s="371"/>
      <c r="N346" s="371"/>
    </row>
    <row r="347" spans="3:14" x14ac:dyDescent="0.2">
      <c r="C347" s="371"/>
      <c r="D347" s="371"/>
      <c r="E347" s="371"/>
      <c r="F347" s="371"/>
      <c r="G347" s="371"/>
      <c r="H347" s="371"/>
      <c r="I347" s="371"/>
      <c r="J347" s="371"/>
      <c r="K347" s="371"/>
      <c r="L347" s="371"/>
      <c r="M347" s="371"/>
      <c r="N347" s="371"/>
    </row>
    <row r="348" spans="3:14" x14ac:dyDescent="0.2">
      <c r="C348" s="371"/>
      <c r="D348" s="371"/>
      <c r="E348" s="371"/>
      <c r="F348" s="371"/>
      <c r="G348" s="371"/>
      <c r="H348" s="371"/>
      <c r="I348" s="371"/>
      <c r="J348" s="371"/>
      <c r="K348" s="371"/>
      <c r="L348" s="371"/>
      <c r="M348" s="371"/>
      <c r="N348" s="371"/>
    </row>
    <row r="349" spans="3:14" x14ac:dyDescent="0.2">
      <c r="C349" s="581" t="s">
        <v>378</v>
      </c>
      <c r="D349" s="582"/>
      <c r="E349" s="582"/>
      <c r="F349" s="582"/>
      <c r="G349" s="582"/>
      <c r="H349" s="582"/>
      <c r="I349" s="582"/>
      <c r="J349" s="582"/>
      <c r="K349" s="582"/>
      <c r="L349" s="582"/>
      <c r="M349" s="582"/>
      <c r="N349" s="583"/>
    </row>
    <row r="350" spans="3:14" x14ac:dyDescent="0.2">
      <c r="C350" s="584"/>
      <c r="D350" s="585"/>
      <c r="E350" s="585"/>
      <c r="F350" s="585"/>
      <c r="G350" s="585"/>
      <c r="H350" s="585"/>
      <c r="I350" s="585"/>
      <c r="J350" s="585"/>
      <c r="K350" s="585"/>
      <c r="L350" s="585"/>
      <c r="M350" s="585"/>
      <c r="N350" s="586"/>
    </row>
    <row r="351" spans="3:14" ht="12.75" customHeight="1" x14ac:dyDescent="0.2">
      <c r="C351" s="584"/>
      <c r="D351" s="585"/>
      <c r="E351" s="585"/>
      <c r="F351" s="585"/>
      <c r="G351" s="585"/>
      <c r="H351" s="585"/>
      <c r="I351" s="585"/>
      <c r="J351" s="585"/>
      <c r="K351" s="585"/>
      <c r="L351" s="585"/>
      <c r="M351" s="585"/>
      <c r="N351" s="586"/>
    </row>
    <row r="352" spans="3:14" x14ac:dyDescent="0.2">
      <c r="C352" s="584"/>
      <c r="D352" s="585"/>
      <c r="E352" s="585"/>
      <c r="F352" s="585"/>
      <c r="G352" s="585"/>
      <c r="H352" s="585"/>
      <c r="I352" s="585"/>
      <c r="J352" s="585"/>
      <c r="K352" s="585"/>
      <c r="L352" s="585"/>
      <c r="M352" s="585"/>
      <c r="N352" s="586"/>
    </row>
    <row r="353" spans="3:14" x14ac:dyDescent="0.2">
      <c r="C353" s="584"/>
      <c r="D353" s="585"/>
      <c r="E353" s="585"/>
      <c r="F353" s="585"/>
      <c r="G353" s="585"/>
      <c r="H353" s="585"/>
      <c r="I353" s="585"/>
      <c r="J353" s="585"/>
      <c r="K353" s="585"/>
      <c r="L353" s="585"/>
      <c r="M353" s="585"/>
      <c r="N353" s="586"/>
    </row>
    <row r="354" spans="3:14" x14ac:dyDescent="0.2">
      <c r="C354" s="584"/>
      <c r="D354" s="585"/>
      <c r="E354" s="585"/>
      <c r="F354" s="585"/>
      <c r="G354" s="585"/>
      <c r="H354" s="585"/>
      <c r="I354" s="585"/>
      <c r="J354" s="585"/>
      <c r="K354" s="585"/>
      <c r="L354" s="585"/>
      <c r="M354" s="585"/>
      <c r="N354" s="586"/>
    </row>
    <row r="355" spans="3:14" x14ac:dyDescent="0.2">
      <c r="C355" s="584"/>
      <c r="D355" s="585"/>
      <c r="E355" s="585"/>
      <c r="F355" s="585"/>
      <c r="G355" s="585"/>
      <c r="H355" s="585"/>
      <c r="I355" s="585"/>
      <c r="J355" s="585"/>
      <c r="K355" s="585"/>
      <c r="L355" s="585"/>
      <c r="M355" s="585"/>
      <c r="N355" s="586"/>
    </row>
    <row r="356" spans="3:14" x14ac:dyDescent="0.2">
      <c r="C356" s="584"/>
      <c r="D356" s="585"/>
      <c r="E356" s="585"/>
      <c r="F356" s="585"/>
      <c r="G356" s="585"/>
      <c r="H356" s="585"/>
      <c r="I356" s="585"/>
      <c r="J356" s="585"/>
      <c r="K356" s="585"/>
      <c r="L356" s="585"/>
      <c r="M356" s="585"/>
      <c r="N356" s="586"/>
    </row>
    <row r="357" spans="3:14" x14ac:dyDescent="0.2">
      <c r="C357" s="584"/>
      <c r="D357" s="585"/>
      <c r="E357" s="585"/>
      <c r="F357" s="585"/>
      <c r="G357" s="585"/>
      <c r="H357" s="585"/>
      <c r="I357" s="585"/>
      <c r="J357" s="585"/>
      <c r="K357" s="585"/>
      <c r="L357" s="585"/>
      <c r="M357" s="585"/>
      <c r="N357" s="586"/>
    </row>
    <row r="358" spans="3:14" x14ac:dyDescent="0.2">
      <c r="C358" s="584"/>
      <c r="D358" s="585"/>
      <c r="E358" s="585"/>
      <c r="F358" s="585"/>
      <c r="G358" s="585"/>
      <c r="H358" s="585"/>
      <c r="I358" s="585"/>
      <c r="J358" s="585"/>
      <c r="K358" s="585"/>
      <c r="L358" s="585"/>
      <c r="M358" s="585"/>
      <c r="N358" s="586"/>
    </row>
    <row r="359" spans="3:14" x14ac:dyDescent="0.2">
      <c r="C359" s="584"/>
      <c r="D359" s="585"/>
      <c r="E359" s="585"/>
      <c r="F359" s="585"/>
      <c r="G359" s="585"/>
      <c r="H359" s="585"/>
      <c r="I359" s="585"/>
      <c r="J359" s="585"/>
      <c r="K359" s="585"/>
      <c r="L359" s="585"/>
      <c r="M359" s="585"/>
      <c r="N359" s="586"/>
    </row>
    <row r="360" spans="3:14" x14ac:dyDescent="0.2">
      <c r="C360" s="584"/>
      <c r="D360" s="585"/>
      <c r="E360" s="585"/>
      <c r="F360" s="585"/>
      <c r="G360" s="585"/>
      <c r="H360" s="585"/>
      <c r="I360" s="585"/>
      <c r="J360" s="585"/>
      <c r="K360" s="585"/>
      <c r="L360" s="585"/>
      <c r="M360" s="585"/>
      <c r="N360" s="586"/>
    </row>
    <row r="361" spans="3:14" x14ac:dyDescent="0.2">
      <c r="C361" s="584"/>
      <c r="D361" s="585"/>
      <c r="E361" s="585"/>
      <c r="F361" s="585"/>
      <c r="G361" s="585"/>
      <c r="H361" s="585"/>
      <c r="I361" s="585"/>
      <c r="J361" s="585"/>
      <c r="K361" s="585"/>
      <c r="L361" s="585"/>
      <c r="M361" s="585"/>
      <c r="N361" s="586"/>
    </row>
    <row r="362" spans="3:14" x14ac:dyDescent="0.2">
      <c r="C362" s="584"/>
      <c r="D362" s="585"/>
      <c r="E362" s="585"/>
      <c r="F362" s="585"/>
      <c r="G362" s="585"/>
      <c r="H362" s="585"/>
      <c r="I362" s="585"/>
      <c r="J362" s="585"/>
      <c r="K362" s="585"/>
      <c r="L362" s="585"/>
      <c r="M362" s="585"/>
      <c r="N362" s="586"/>
    </row>
    <row r="363" spans="3:14" x14ac:dyDescent="0.2">
      <c r="C363" s="584"/>
      <c r="D363" s="585"/>
      <c r="E363" s="585"/>
      <c r="F363" s="585"/>
      <c r="G363" s="585"/>
      <c r="H363" s="585"/>
      <c r="I363" s="585"/>
      <c r="J363" s="585"/>
      <c r="K363" s="585"/>
      <c r="L363" s="585"/>
      <c r="M363" s="585"/>
      <c r="N363" s="586"/>
    </row>
    <row r="364" spans="3:14" x14ac:dyDescent="0.2">
      <c r="C364" s="584"/>
      <c r="D364" s="585"/>
      <c r="E364" s="585"/>
      <c r="F364" s="585"/>
      <c r="G364" s="585"/>
      <c r="H364" s="585"/>
      <c r="I364" s="585"/>
      <c r="J364" s="585"/>
      <c r="K364" s="585"/>
      <c r="L364" s="585"/>
      <c r="M364" s="585"/>
      <c r="N364" s="586"/>
    </row>
    <row r="365" spans="3:14" x14ac:dyDescent="0.2">
      <c r="C365" s="584"/>
      <c r="D365" s="585"/>
      <c r="E365" s="585"/>
      <c r="F365" s="585"/>
      <c r="G365" s="585"/>
      <c r="H365" s="585"/>
      <c r="I365" s="585"/>
      <c r="J365" s="585"/>
      <c r="K365" s="585"/>
      <c r="L365" s="585"/>
      <c r="M365" s="585"/>
      <c r="N365" s="586"/>
    </row>
    <row r="366" spans="3:14" x14ac:dyDescent="0.2">
      <c r="C366" s="584"/>
      <c r="D366" s="585"/>
      <c r="E366" s="585"/>
      <c r="F366" s="585"/>
      <c r="G366" s="585"/>
      <c r="H366" s="585"/>
      <c r="I366" s="585"/>
      <c r="J366" s="585"/>
      <c r="K366" s="585"/>
      <c r="L366" s="585"/>
      <c r="M366" s="585"/>
      <c r="N366" s="586"/>
    </row>
    <row r="367" spans="3:14" x14ac:dyDescent="0.2">
      <c r="C367" s="584"/>
      <c r="D367" s="585"/>
      <c r="E367" s="585"/>
      <c r="F367" s="585"/>
      <c r="G367" s="585"/>
      <c r="H367" s="585"/>
      <c r="I367" s="585"/>
      <c r="J367" s="585"/>
      <c r="K367" s="585"/>
      <c r="L367" s="585"/>
      <c r="M367" s="585"/>
      <c r="N367" s="586"/>
    </row>
    <row r="368" spans="3:14" x14ac:dyDescent="0.2">
      <c r="C368" s="584"/>
      <c r="D368" s="585"/>
      <c r="E368" s="585"/>
      <c r="F368" s="585"/>
      <c r="G368" s="585"/>
      <c r="H368" s="585"/>
      <c r="I368" s="585"/>
      <c r="J368" s="585"/>
      <c r="K368" s="585"/>
      <c r="L368" s="585"/>
      <c r="M368" s="585"/>
      <c r="N368" s="586"/>
    </row>
    <row r="369" spans="2:26" x14ac:dyDescent="0.2">
      <c r="C369" s="584"/>
      <c r="D369" s="585"/>
      <c r="E369" s="585"/>
      <c r="F369" s="585"/>
      <c r="G369" s="585"/>
      <c r="H369" s="585"/>
      <c r="I369" s="585"/>
      <c r="J369" s="585"/>
      <c r="K369" s="585"/>
      <c r="L369" s="585"/>
      <c r="M369" s="585"/>
      <c r="N369" s="586"/>
    </row>
    <row r="370" spans="2:26" x14ac:dyDescent="0.2">
      <c r="C370" s="584"/>
      <c r="D370" s="585"/>
      <c r="E370" s="585"/>
      <c r="F370" s="585"/>
      <c r="G370" s="585"/>
      <c r="H370" s="585"/>
      <c r="I370" s="585"/>
      <c r="J370" s="585"/>
      <c r="K370" s="585"/>
      <c r="L370" s="585"/>
      <c r="M370" s="585"/>
      <c r="N370" s="586"/>
    </row>
    <row r="371" spans="2:26" x14ac:dyDescent="0.2">
      <c r="C371" s="584"/>
      <c r="D371" s="585"/>
      <c r="E371" s="585"/>
      <c r="F371" s="585"/>
      <c r="G371" s="585"/>
      <c r="H371" s="585"/>
      <c r="I371" s="585"/>
      <c r="J371" s="585"/>
      <c r="K371" s="585"/>
      <c r="L371" s="585"/>
      <c r="M371" s="585"/>
      <c r="N371" s="586"/>
    </row>
    <row r="372" spans="2:26" x14ac:dyDescent="0.2">
      <c r="B372" s="156"/>
      <c r="C372" s="584"/>
      <c r="D372" s="585"/>
      <c r="E372" s="585"/>
      <c r="F372" s="585"/>
      <c r="G372" s="585"/>
      <c r="H372" s="585"/>
      <c r="I372" s="585"/>
      <c r="J372" s="585"/>
      <c r="K372" s="585"/>
      <c r="L372" s="585"/>
      <c r="M372" s="585"/>
      <c r="N372" s="586"/>
      <c r="O372" s="156"/>
      <c r="P372" s="156"/>
      <c r="Q372" s="156"/>
      <c r="R372" s="156"/>
      <c r="S372" s="156"/>
      <c r="T372" s="156"/>
      <c r="U372" s="156"/>
      <c r="V372" s="156"/>
      <c r="W372" s="156"/>
      <c r="X372" s="156"/>
      <c r="Y372" s="156"/>
      <c r="Z372" s="156"/>
    </row>
    <row r="373" spans="2:26" x14ac:dyDescent="0.2">
      <c r="C373" s="584"/>
      <c r="D373" s="585"/>
      <c r="E373" s="585"/>
      <c r="F373" s="585"/>
      <c r="G373" s="585"/>
      <c r="H373" s="585"/>
      <c r="I373" s="585"/>
      <c r="J373" s="585"/>
      <c r="K373" s="585"/>
      <c r="L373" s="585"/>
      <c r="M373" s="585"/>
      <c r="N373" s="586"/>
    </row>
    <row r="374" spans="2:26" x14ac:dyDescent="0.2">
      <c r="C374" s="584"/>
      <c r="D374" s="585"/>
      <c r="E374" s="585"/>
      <c r="F374" s="585"/>
      <c r="G374" s="585"/>
      <c r="H374" s="585"/>
      <c r="I374" s="585"/>
      <c r="J374" s="585"/>
      <c r="K374" s="585"/>
      <c r="L374" s="585"/>
      <c r="M374" s="585"/>
      <c r="N374" s="586"/>
    </row>
    <row r="375" spans="2:26" x14ac:dyDescent="0.2">
      <c r="C375" s="584"/>
      <c r="D375" s="585"/>
      <c r="E375" s="585"/>
      <c r="F375" s="585"/>
      <c r="G375" s="585"/>
      <c r="H375" s="585"/>
      <c r="I375" s="585"/>
      <c r="J375" s="585"/>
      <c r="K375" s="585"/>
      <c r="L375" s="585"/>
      <c r="M375" s="585"/>
      <c r="N375" s="586"/>
    </row>
    <row r="376" spans="2:26" x14ac:dyDescent="0.2">
      <c r="C376" s="584"/>
      <c r="D376" s="585"/>
      <c r="E376" s="585"/>
      <c r="F376" s="585"/>
      <c r="G376" s="585"/>
      <c r="H376" s="585"/>
      <c r="I376" s="585"/>
      <c r="J376" s="585"/>
      <c r="K376" s="585"/>
      <c r="L376" s="585"/>
      <c r="M376" s="585"/>
      <c r="N376" s="586"/>
    </row>
    <row r="377" spans="2:26" x14ac:dyDescent="0.2">
      <c r="C377" s="584"/>
      <c r="D377" s="585"/>
      <c r="E377" s="585"/>
      <c r="F377" s="585"/>
      <c r="G377" s="585"/>
      <c r="H377" s="585"/>
      <c r="I377" s="585"/>
      <c r="J377" s="585"/>
      <c r="K377" s="585"/>
      <c r="L377" s="585"/>
      <c r="M377" s="585"/>
      <c r="N377" s="586"/>
    </row>
    <row r="378" spans="2:26" x14ac:dyDescent="0.2">
      <c r="C378" s="584"/>
      <c r="D378" s="585"/>
      <c r="E378" s="585"/>
      <c r="F378" s="585"/>
      <c r="G378" s="585"/>
      <c r="H378" s="585"/>
      <c r="I378" s="585"/>
      <c r="J378" s="585"/>
      <c r="K378" s="585"/>
      <c r="L378" s="585"/>
      <c r="M378" s="585"/>
      <c r="N378" s="586"/>
    </row>
    <row r="379" spans="2:26" x14ac:dyDescent="0.2">
      <c r="C379" s="584"/>
      <c r="D379" s="585"/>
      <c r="E379" s="585"/>
      <c r="F379" s="585"/>
      <c r="G379" s="585"/>
      <c r="H379" s="585"/>
      <c r="I379" s="585"/>
      <c r="J379" s="585"/>
      <c r="K379" s="585"/>
      <c r="L379" s="585"/>
      <c r="M379" s="585"/>
      <c r="N379" s="586"/>
    </row>
    <row r="380" spans="2:26" x14ac:dyDescent="0.2">
      <c r="C380" s="584"/>
      <c r="D380" s="585"/>
      <c r="E380" s="585"/>
      <c r="F380" s="585"/>
      <c r="G380" s="585"/>
      <c r="H380" s="585"/>
      <c r="I380" s="585"/>
      <c r="J380" s="585"/>
      <c r="K380" s="585"/>
      <c r="L380" s="585"/>
      <c r="M380" s="585"/>
      <c r="N380" s="586"/>
    </row>
    <row r="381" spans="2:26" x14ac:dyDescent="0.2">
      <c r="C381" s="584"/>
      <c r="D381" s="585"/>
      <c r="E381" s="585"/>
      <c r="F381" s="585"/>
      <c r="G381" s="585"/>
      <c r="H381" s="585"/>
      <c r="I381" s="585"/>
      <c r="J381" s="585"/>
      <c r="K381" s="585"/>
      <c r="L381" s="585"/>
      <c r="M381" s="585"/>
      <c r="N381" s="586"/>
    </row>
    <row r="382" spans="2:26" x14ac:dyDescent="0.2">
      <c r="C382" s="584"/>
      <c r="D382" s="585"/>
      <c r="E382" s="585"/>
      <c r="F382" s="585"/>
      <c r="G382" s="585"/>
      <c r="H382" s="585"/>
      <c r="I382" s="585"/>
      <c r="J382" s="585"/>
      <c r="K382" s="585"/>
      <c r="L382" s="585"/>
      <c r="M382" s="585"/>
      <c r="N382" s="586"/>
    </row>
    <row r="383" spans="2:26" x14ac:dyDescent="0.2">
      <c r="C383" s="584"/>
      <c r="D383" s="585"/>
      <c r="E383" s="585"/>
      <c r="F383" s="585"/>
      <c r="G383" s="585"/>
      <c r="H383" s="585"/>
      <c r="I383" s="585"/>
      <c r="J383" s="585"/>
      <c r="K383" s="585"/>
      <c r="L383" s="585"/>
      <c r="M383" s="585"/>
      <c r="N383" s="586"/>
    </row>
    <row r="384" spans="2:26" x14ac:dyDescent="0.2">
      <c r="C384" s="584"/>
      <c r="D384" s="585"/>
      <c r="E384" s="585"/>
      <c r="F384" s="585"/>
      <c r="G384" s="585"/>
      <c r="H384" s="585"/>
      <c r="I384" s="585"/>
      <c r="J384" s="585"/>
      <c r="K384" s="585"/>
      <c r="L384" s="585"/>
      <c r="M384" s="585"/>
      <c r="N384" s="586"/>
    </row>
    <row r="385" spans="3:14" x14ac:dyDescent="0.2">
      <c r="C385" s="584"/>
      <c r="D385" s="585"/>
      <c r="E385" s="585"/>
      <c r="F385" s="585"/>
      <c r="G385" s="585"/>
      <c r="H385" s="585"/>
      <c r="I385" s="585"/>
      <c r="J385" s="585"/>
      <c r="K385" s="585"/>
      <c r="L385" s="585"/>
      <c r="M385" s="585"/>
      <c r="N385" s="586"/>
    </row>
    <row r="386" spans="3:14" x14ac:dyDescent="0.2">
      <c r="C386" s="584"/>
      <c r="D386" s="585"/>
      <c r="E386" s="585"/>
      <c r="F386" s="585"/>
      <c r="G386" s="585"/>
      <c r="H386" s="585"/>
      <c r="I386" s="585"/>
      <c r="J386" s="585"/>
      <c r="K386" s="585"/>
      <c r="L386" s="585"/>
      <c r="M386" s="585"/>
      <c r="N386" s="586"/>
    </row>
    <row r="387" spans="3:14" x14ac:dyDescent="0.2">
      <c r="C387" s="584"/>
      <c r="D387" s="585"/>
      <c r="E387" s="585"/>
      <c r="F387" s="585"/>
      <c r="G387" s="585"/>
      <c r="H387" s="585"/>
      <c r="I387" s="585"/>
      <c r="J387" s="585"/>
      <c r="K387" s="585"/>
      <c r="L387" s="585"/>
      <c r="M387" s="585"/>
      <c r="N387" s="586"/>
    </row>
    <row r="388" spans="3:14" x14ac:dyDescent="0.2">
      <c r="C388" s="584"/>
      <c r="D388" s="585"/>
      <c r="E388" s="585"/>
      <c r="F388" s="585"/>
      <c r="G388" s="585"/>
      <c r="H388" s="585"/>
      <c r="I388" s="585"/>
      <c r="J388" s="585"/>
      <c r="K388" s="585"/>
      <c r="L388" s="585"/>
      <c r="M388" s="585"/>
      <c r="N388" s="586"/>
    </row>
    <row r="389" spans="3:14" x14ac:dyDescent="0.2">
      <c r="C389" s="584"/>
      <c r="D389" s="585"/>
      <c r="E389" s="585"/>
      <c r="F389" s="585"/>
      <c r="G389" s="585"/>
      <c r="H389" s="585"/>
      <c r="I389" s="585"/>
      <c r="J389" s="585"/>
      <c r="K389" s="585"/>
      <c r="L389" s="585"/>
      <c r="M389" s="585"/>
      <c r="N389" s="586"/>
    </row>
    <row r="390" spans="3:14" x14ac:dyDescent="0.2">
      <c r="C390" s="584"/>
      <c r="D390" s="585"/>
      <c r="E390" s="585"/>
      <c r="F390" s="585"/>
      <c r="G390" s="585"/>
      <c r="H390" s="585"/>
      <c r="I390" s="585"/>
      <c r="J390" s="585"/>
      <c r="K390" s="585"/>
      <c r="L390" s="585"/>
      <c r="M390" s="585"/>
      <c r="N390" s="586"/>
    </row>
    <row r="391" spans="3:14" x14ac:dyDescent="0.2">
      <c r="C391" s="584"/>
      <c r="D391" s="585"/>
      <c r="E391" s="585"/>
      <c r="F391" s="585"/>
      <c r="G391" s="585"/>
      <c r="H391" s="585"/>
      <c r="I391" s="585"/>
      <c r="J391" s="585"/>
      <c r="K391" s="585"/>
      <c r="L391" s="585"/>
      <c r="M391" s="585"/>
      <c r="N391" s="586"/>
    </row>
    <row r="392" spans="3:14" x14ac:dyDescent="0.2">
      <c r="C392" s="584"/>
      <c r="D392" s="585"/>
      <c r="E392" s="585"/>
      <c r="F392" s="585"/>
      <c r="G392" s="585"/>
      <c r="H392" s="585"/>
      <c r="I392" s="585"/>
      <c r="J392" s="585"/>
      <c r="K392" s="585"/>
      <c r="L392" s="585"/>
      <c r="M392" s="585"/>
      <c r="N392" s="586"/>
    </row>
    <row r="393" spans="3:14" x14ac:dyDescent="0.2">
      <c r="C393" s="584"/>
      <c r="D393" s="585"/>
      <c r="E393" s="585"/>
      <c r="F393" s="585"/>
      <c r="G393" s="585"/>
      <c r="H393" s="585"/>
      <c r="I393" s="585"/>
      <c r="J393" s="585"/>
      <c r="K393" s="585"/>
      <c r="L393" s="585"/>
      <c r="M393" s="585"/>
      <c r="N393" s="586"/>
    </row>
    <row r="394" spans="3:14" x14ac:dyDescent="0.2">
      <c r="C394" s="584"/>
      <c r="D394" s="585"/>
      <c r="E394" s="585"/>
      <c r="F394" s="585"/>
      <c r="G394" s="585"/>
      <c r="H394" s="585"/>
      <c r="I394" s="585"/>
      <c r="J394" s="585"/>
      <c r="K394" s="585"/>
      <c r="L394" s="585"/>
      <c r="M394" s="585"/>
      <c r="N394" s="586"/>
    </row>
    <row r="395" spans="3:14" x14ac:dyDescent="0.2">
      <c r="C395" s="584"/>
      <c r="D395" s="585"/>
      <c r="E395" s="585"/>
      <c r="F395" s="585"/>
      <c r="G395" s="585"/>
      <c r="H395" s="585"/>
      <c r="I395" s="585"/>
      <c r="J395" s="585"/>
      <c r="K395" s="585"/>
      <c r="L395" s="585"/>
      <c r="M395" s="585"/>
      <c r="N395" s="586"/>
    </row>
    <row r="396" spans="3:14" x14ac:dyDescent="0.2">
      <c r="C396" s="584"/>
      <c r="D396" s="585"/>
      <c r="E396" s="585"/>
      <c r="F396" s="585"/>
      <c r="G396" s="585"/>
      <c r="H396" s="585"/>
      <c r="I396" s="585"/>
      <c r="J396" s="585"/>
      <c r="K396" s="585"/>
      <c r="L396" s="585"/>
      <c r="M396" s="585"/>
      <c r="N396" s="586"/>
    </row>
    <row r="397" spans="3:14" x14ac:dyDescent="0.2">
      <c r="C397" s="584"/>
      <c r="D397" s="585"/>
      <c r="E397" s="585"/>
      <c r="F397" s="585"/>
      <c r="G397" s="585"/>
      <c r="H397" s="585"/>
      <c r="I397" s="585"/>
      <c r="J397" s="585"/>
      <c r="K397" s="585"/>
      <c r="L397" s="585"/>
      <c r="M397" s="585"/>
      <c r="N397" s="586"/>
    </row>
    <row r="398" spans="3:14" x14ac:dyDescent="0.2">
      <c r="C398" s="584"/>
      <c r="D398" s="585"/>
      <c r="E398" s="585"/>
      <c r="F398" s="585"/>
      <c r="G398" s="585"/>
      <c r="H398" s="585"/>
      <c r="I398" s="585"/>
      <c r="J398" s="585"/>
      <c r="K398" s="585"/>
      <c r="L398" s="585"/>
      <c r="M398" s="585"/>
      <c r="N398" s="586"/>
    </row>
    <row r="399" spans="3:14" x14ac:dyDescent="0.2">
      <c r="C399" s="584"/>
      <c r="D399" s="585"/>
      <c r="E399" s="585"/>
      <c r="F399" s="585"/>
      <c r="G399" s="585"/>
      <c r="H399" s="585"/>
      <c r="I399" s="585"/>
      <c r="J399" s="585"/>
      <c r="K399" s="585"/>
      <c r="L399" s="585"/>
      <c r="M399" s="585"/>
      <c r="N399" s="586"/>
    </row>
    <row r="400" spans="3:14" x14ac:dyDescent="0.2">
      <c r="C400" s="584"/>
      <c r="D400" s="585"/>
      <c r="E400" s="585"/>
      <c r="F400" s="585"/>
      <c r="G400" s="585"/>
      <c r="H400" s="585"/>
      <c r="I400" s="585"/>
      <c r="J400" s="585"/>
      <c r="K400" s="585"/>
      <c r="L400" s="585"/>
      <c r="M400" s="585"/>
      <c r="N400" s="586"/>
    </row>
    <row r="401" spans="2:26" x14ac:dyDescent="0.2">
      <c r="C401" s="584"/>
      <c r="D401" s="585"/>
      <c r="E401" s="585"/>
      <c r="F401" s="585"/>
      <c r="G401" s="585"/>
      <c r="H401" s="585"/>
      <c r="I401" s="585"/>
      <c r="J401" s="585"/>
      <c r="K401" s="585"/>
      <c r="L401" s="585"/>
      <c r="M401" s="585"/>
      <c r="N401" s="586"/>
    </row>
    <row r="402" spans="2:26" x14ac:dyDescent="0.2">
      <c r="C402" s="584"/>
      <c r="D402" s="585"/>
      <c r="E402" s="585"/>
      <c r="F402" s="585"/>
      <c r="G402" s="585"/>
      <c r="H402" s="585"/>
      <c r="I402" s="585"/>
      <c r="J402" s="585"/>
      <c r="K402" s="585"/>
      <c r="L402" s="585"/>
      <c r="M402" s="585"/>
      <c r="N402" s="586"/>
    </row>
    <row r="403" spans="2:26" x14ac:dyDescent="0.2">
      <c r="C403" s="587"/>
      <c r="D403" s="588"/>
      <c r="E403" s="588"/>
      <c r="F403" s="588"/>
      <c r="G403" s="588"/>
      <c r="H403" s="588"/>
      <c r="I403" s="588"/>
      <c r="J403" s="588"/>
      <c r="K403" s="588"/>
      <c r="L403" s="588"/>
      <c r="M403" s="588"/>
      <c r="N403" s="589"/>
    </row>
    <row r="404" spans="2:26" x14ac:dyDescent="0.2">
      <c r="C404" s="275"/>
    </row>
    <row r="405" spans="2:26" x14ac:dyDescent="0.2">
      <c r="C405" s="275"/>
    </row>
    <row r="406" spans="2:26" x14ac:dyDescent="0.2">
      <c r="C406" s="275"/>
    </row>
    <row r="407" spans="2:26" ht="13.5" customHeight="1" x14ac:dyDescent="0.2">
      <c r="B407" s="156"/>
      <c r="C407" s="581" t="s">
        <v>370</v>
      </c>
      <c r="D407" s="582"/>
      <c r="E407" s="582"/>
      <c r="F407" s="582"/>
      <c r="G407" s="582"/>
      <c r="H407" s="582"/>
      <c r="I407" s="582"/>
      <c r="J407" s="582"/>
      <c r="K407" s="582"/>
      <c r="L407" s="582"/>
      <c r="M407" s="582"/>
      <c r="N407" s="583"/>
      <c r="O407" s="156"/>
      <c r="P407" s="156"/>
      <c r="Q407" s="156"/>
      <c r="R407" s="156"/>
      <c r="S407" s="156"/>
      <c r="T407" s="156"/>
      <c r="U407" s="156"/>
      <c r="V407" s="156"/>
      <c r="W407" s="156"/>
      <c r="X407" s="156"/>
      <c r="Y407" s="156"/>
      <c r="Z407" s="156"/>
    </row>
    <row r="408" spans="2:26" ht="13.5" customHeight="1" x14ac:dyDescent="0.2">
      <c r="B408" s="156"/>
      <c r="C408" s="584"/>
      <c r="D408" s="585"/>
      <c r="E408" s="585"/>
      <c r="F408" s="585"/>
      <c r="G408" s="585"/>
      <c r="H408" s="585"/>
      <c r="I408" s="585"/>
      <c r="J408" s="585"/>
      <c r="K408" s="585"/>
      <c r="L408" s="585"/>
      <c r="M408" s="585"/>
      <c r="N408" s="586"/>
      <c r="O408" s="156"/>
      <c r="P408" s="156"/>
      <c r="Q408" s="156"/>
      <c r="R408" s="156"/>
      <c r="S408" s="156"/>
      <c r="T408" s="156"/>
      <c r="U408" s="156"/>
      <c r="V408" s="156"/>
      <c r="W408" s="156"/>
      <c r="X408" s="156"/>
      <c r="Y408" s="156"/>
      <c r="Z408" s="156"/>
    </row>
    <row r="409" spans="2:26" ht="13.5" customHeight="1" x14ac:dyDescent="0.2">
      <c r="B409" s="156"/>
      <c r="C409" s="584"/>
      <c r="D409" s="585"/>
      <c r="E409" s="585"/>
      <c r="F409" s="585"/>
      <c r="G409" s="585"/>
      <c r="H409" s="585"/>
      <c r="I409" s="585"/>
      <c r="J409" s="585"/>
      <c r="K409" s="585"/>
      <c r="L409" s="585"/>
      <c r="M409" s="585"/>
      <c r="N409" s="586"/>
      <c r="O409" s="156"/>
      <c r="P409" s="156"/>
      <c r="Q409" s="156"/>
      <c r="R409" s="156"/>
      <c r="S409" s="156"/>
      <c r="T409" s="156"/>
      <c r="U409" s="156"/>
      <c r="V409" s="156"/>
      <c r="W409" s="156"/>
      <c r="X409" s="156"/>
      <c r="Y409" s="156"/>
      <c r="Z409" s="156"/>
    </row>
    <row r="410" spans="2:26" ht="13.5" customHeight="1" x14ac:dyDescent="0.2">
      <c r="B410" s="156"/>
      <c r="C410" s="584"/>
      <c r="D410" s="585"/>
      <c r="E410" s="585"/>
      <c r="F410" s="585"/>
      <c r="G410" s="585"/>
      <c r="H410" s="585"/>
      <c r="I410" s="585"/>
      <c r="J410" s="585"/>
      <c r="K410" s="585"/>
      <c r="L410" s="585"/>
      <c r="M410" s="585"/>
      <c r="N410" s="586"/>
      <c r="O410" s="156"/>
      <c r="P410" s="156"/>
      <c r="Q410" s="156"/>
      <c r="R410" s="156"/>
      <c r="S410" s="156"/>
      <c r="T410" s="156"/>
      <c r="U410" s="156"/>
      <c r="V410" s="156"/>
      <c r="W410" s="156"/>
      <c r="X410" s="156"/>
      <c r="Y410" s="156"/>
      <c r="Z410" s="156"/>
    </row>
    <row r="411" spans="2:26" ht="13.5" customHeight="1" x14ac:dyDescent="0.2">
      <c r="B411" s="156"/>
      <c r="C411" s="584"/>
      <c r="D411" s="585"/>
      <c r="E411" s="585"/>
      <c r="F411" s="585"/>
      <c r="G411" s="585"/>
      <c r="H411" s="585"/>
      <c r="I411" s="585"/>
      <c r="J411" s="585"/>
      <c r="K411" s="585"/>
      <c r="L411" s="585"/>
      <c r="M411" s="585"/>
      <c r="N411" s="586"/>
      <c r="O411" s="156"/>
      <c r="P411" s="156"/>
      <c r="Q411" s="156"/>
      <c r="R411" s="156"/>
      <c r="S411" s="156"/>
      <c r="T411" s="156"/>
      <c r="U411" s="156"/>
      <c r="V411" s="156"/>
      <c r="W411" s="156"/>
      <c r="X411" s="156"/>
      <c r="Y411" s="156"/>
      <c r="Z411" s="156"/>
    </row>
    <row r="412" spans="2:26" ht="13.5" customHeight="1" x14ac:dyDescent="0.2">
      <c r="B412" s="156"/>
      <c r="C412" s="584"/>
      <c r="D412" s="585"/>
      <c r="E412" s="585"/>
      <c r="F412" s="585"/>
      <c r="G412" s="585"/>
      <c r="H412" s="585"/>
      <c r="I412" s="585"/>
      <c r="J412" s="585"/>
      <c r="K412" s="585"/>
      <c r="L412" s="585"/>
      <c r="M412" s="585"/>
      <c r="N412" s="586"/>
      <c r="O412" s="156"/>
      <c r="P412" s="156"/>
      <c r="Q412" s="156"/>
      <c r="R412" s="156"/>
      <c r="S412" s="156"/>
      <c r="T412" s="156"/>
      <c r="U412" s="156"/>
      <c r="V412" s="156"/>
      <c r="W412" s="156"/>
      <c r="X412" s="156"/>
      <c r="Y412" s="156"/>
      <c r="Z412" s="156"/>
    </row>
    <row r="413" spans="2:26" ht="13.5" customHeight="1" x14ac:dyDescent="0.2">
      <c r="B413" s="156"/>
      <c r="C413" s="584"/>
      <c r="D413" s="585"/>
      <c r="E413" s="585"/>
      <c r="F413" s="585"/>
      <c r="G413" s="585"/>
      <c r="H413" s="585"/>
      <c r="I413" s="585"/>
      <c r="J413" s="585"/>
      <c r="K413" s="585"/>
      <c r="L413" s="585"/>
      <c r="M413" s="585"/>
      <c r="N413" s="586"/>
      <c r="O413" s="156"/>
      <c r="P413" s="156"/>
      <c r="Q413" s="156"/>
      <c r="R413" s="156"/>
      <c r="S413" s="156"/>
      <c r="T413" s="156"/>
      <c r="U413" s="156"/>
      <c r="V413" s="156"/>
      <c r="W413" s="156"/>
      <c r="X413" s="156"/>
      <c r="Y413" s="156"/>
      <c r="Z413" s="156"/>
    </row>
    <row r="414" spans="2:26" ht="13.5" customHeight="1" x14ac:dyDescent="0.2">
      <c r="C414" s="584"/>
      <c r="D414" s="585"/>
      <c r="E414" s="585"/>
      <c r="F414" s="585"/>
      <c r="G414" s="585"/>
      <c r="H414" s="585"/>
      <c r="I414" s="585"/>
      <c r="J414" s="585"/>
      <c r="K414" s="585"/>
      <c r="L414" s="585"/>
      <c r="M414" s="585"/>
      <c r="N414" s="586"/>
    </row>
    <row r="415" spans="2:26" ht="13.5" customHeight="1" x14ac:dyDescent="0.2">
      <c r="C415" s="584"/>
      <c r="D415" s="585"/>
      <c r="E415" s="585"/>
      <c r="F415" s="585"/>
      <c r="G415" s="585"/>
      <c r="H415" s="585"/>
      <c r="I415" s="585"/>
      <c r="J415" s="585"/>
      <c r="K415" s="585"/>
      <c r="L415" s="585"/>
      <c r="M415" s="585"/>
      <c r="N415" s="586"/>
    </row>
    <row r="416" spans="2:26" ht="13.5" customHeight="1" x14ac:dyDescent="0.2">
      <c r="C416" s="584"/>
      <c r="D416" s="585"/>
      <c r="E416" s="585"/>
      <c r="F416" s="585"/>
      <c r="G416" s="585"/>
      <c r="H416" s="585"/>
      <c r="I416" s="585"/>
      <c r="J416" s="585"/>
      <c r="K416" s="585"/>
      <c r="L416" s="585"/>
      <c r="M416" s="585"/>
      <c r="N416" s="586"/>
    </row>
    <row r="417" spans="3:14" ht="13.5" customHeight="1" x14ac:dyDescent="0.2">
      <c r="C417" s="584"/>
      <c r="D417" s="585"/>
      <c r="E417" s="585"/>
      <c r="F417" s="585"/>
      <c r="G417" s="585"/>
      <c r="H417" s="585"/>
      <c r="I417" s="585"/>
      <c r="J417" s="585"/>
      <c r="K417" s="585"/>
      <c r="L417" s="585"/>
      <c r="M417" s="585"/>
      <c r="N417" s="586"/>
    </row>
    <row r="418" spans="3:14" ht="13.5" customHeight="1" x14ac:dyDescent="0.2">
      <c r="C418" s="584"/>
      <c r="D418" s="585"/>
      <c r="E418" s="585"/>
      <c r="F418" s="585"/>
      <c r="G418" s="585"/>
      <c r="H418" s="585"/>
      <c r="I418" s="585"/>
      <c r="J418" s="585"/>
      <c r="K418" s="585"/>
      <c r="L418" s="585"/>
      <c r="M418" s="585"/>
      <c r="N418" s="586"/>
    </row>
    <row r="419" spans="3:14" ht="13.5" customHeight="1" x14ac:dyDescent="0.2">
      <c r="C419" s="584"/>
      <c r="D419" s="585"/>
      <c r="E419" s="585"/>
      <c r="F419" s="585"/>
      <c r="G419" s="585"/>
      <c r="H419" s="585"/>
      <c r="I419" s="585"/>
      <c r="J419" s="585"/>
      <c r="K419" s="585"/>
      <c r="L419" s="585"/>
      <c r="M419" s="585"/>
      <c r="N419" s="586"/>
    </row>
    <row r="420" spans="3:14" ht="13.5" customHeight="1" x14ac:dyDescent="0.2">
      <c r="C420" s="584"/>
      <c r="D420" s="585"/>
      <c r="E420" s="585"/>
      <c r="F420" s="585"/>
      <c r="G420" s="585"/>
      <c r="H420" s="585"/>
      <c r="I420" s="585"/>
      <c r="J420" s="585"/>
      <c r="K420" s="585"/>
      <c r="L420" s="585"/>
      <c r="M420" s="585"/>
      <c r="N420" s="586"/>
    </row>
    <row r="421" spans="3:14" ht="13.5" customHeight="1" x14ac:dyDescent="0.2">
      <c r="C421" s="584"/>
      <c r="D421" s="585"/>
      <c r="E421" s="585"/>
      <c r="F421" s="585"/>
      <c r="G421" s="585"/>
      <c r="H421" s="585"/>
      <c r="I421" s="585"/>
      <c r="J421" s="585"/>
      <c r="K421" s="585"/>
      <c r="L421" s="585"/>
      <c r="M421" s="585"/>
      <c r="N421" s="586"/>
    </row>
    <row r="422" spans="3:14" ht="13.5" customHeight="1" x14ac:dyDescent="0.2">
      <c r="C422" s="584"/>
      <c r="D422" s="585"/>
      <c r="E422" s="585"/>
      <c r="F422" s="585"/>
      <c r="G422" s="585"/>
      <c r="H422" s="585"/>
      <c r="I422" s="585"/>
      <c r="J422" s="585"/>
      <c r="K422" s="585"/>
      <c r="L422" s="585"/>
      <c r="M422" s="585"/>
      <c r="N422" s="586"/>
    </row>
    <row r="423" spans="3:14" ht="13.5" customHeight="1" x14ac:dyDescent="0.2">
      <c r="C423" s="584"/>
      <c r="D423" s="585"/>
      <c r="E423" s="585"/>
      <c r="F423" s="585"/>
      <c r="G423" s="585"/>
      <c r="H423" s="585"/>
      <c r="I423" s="585"/>
      <c r="J423" s="585"/>
      <c r="K423" s="585"/>
      <c r="L423" s="585"/>
      <c r="M423" s="585"/>
      <c r="N423" s="586"/>
    </row>
    <row r="424" spans="3:14" ht="13.5" customHeight="1" x14ac:dyDescent="0.2">
      <c r="C424" s="584"/>
      <c r="D424" s="585"/>
      <c r="E424" s="585"/>
      <c r="F424" s="585"/>
      <c r="G424" s="585"/>
      <c r="H424" s="585"/>
      <c r="I424" s="585"/>
      <c r="J424" s="585"/>
      <c r="K424" s="585"/>
      <c r="L424" s="585"/>
      <c r="M424" s="585"/>
      <c r="N424" s="586"/>
    </row>
    <row r="425" spans="3:14" ht="13.5" customHeight="1" x14ac:dyDescent="0.2">
      <c r="C425" s="584"/>
      <c r="D425" s="585"/>
      <c r="E425" s="585"/>
      <c r="F425" s="585"/>
      <c r="G425" s="585"/>
      <c r="H425" s="585"/>
      <c r="I425" s="585"/>
      <c r="J425" s="585"/>
      <c r="K425" s="585"/>
      <c r="L425" s="585"/>
      <c r="M425" s="585"/>
      <c r="N425" s="586"/>
    </row>
    <row r="426" spans="3:14" ht="13.5" customHeight="1" x14ac:dyDescent="0.2">
      <c r="C426" s="584"/>
      <c r="D426" s="585"/>
      <c r="E426" s="585"/>
      <c r="F426" s="585"/>
      <c r="G426" s="585"/>
      <c r="H426" s="585"/>
      <c r="I426" s="585"/>
      <c r="J426" s="585"/>
      <c r="K426" s="585"/>
      <c r="L426" s="585"/>
      <c r="M426" s="585"/>
      <c r="N426" s="586"/>
    </row>
    <row r="427" spans="3:14" ht="13.5" customHeight="1" x14ac:dyDescent="0.2">
      <c r="C427" s="584"/>
      <c r="D427" s="585"/>
      <c r="E427" s="585"/>
      <c r="F427" s="585"/>
      <c r="G427" s="585"/>
      <c r="H427" s="585"/>
      <c r="I427" s="585"/>
      <c r="J427" s="585"/>
      <c r="K427" s="585"/>
      <c r="L427" s="585"/>
      <c r="M427" s="585"/>
      <c r="N427" s="586"/>
    </row>
    <row r="428" spans="3:14" ht="13.5" customHeight="1" x14ac:dyDescent="0.2">
      <c r="C428" s="584"/>
      <c r="D428" s="585"/>
      <c r="E428" s="585"/>
      <c r="F428" s="585"/>
      <c r="G428" s="585"/>
      <c r="H428" s="585"/>
      <c r="I428" s="585"/>
      <c r="J428" s="585"/>
      <c r="K428" s="585"/>
      <c r="L428" s="585"/>
      <c r="M428" s="585"/>
      <c r="N428" s="586"/>
    </row>
    <row r="429" spans="3:14" ht="13.5" customHeight="1" x14ac:dyDescent="0.2">
      <c r="C429" s="584"/>
      <c r="D429" s="585"/>
      <c r="E429" s="585"/>
      <c r="F429" s="585"/>
      <c r="G429" s="585"/>
      <c r="H429" s="585"/>
      <c r="I429" s="585"/>
      <c r="J429" s="585"/>
      <c r="K429" s="585"/>
      <c r="L429" s="585"/>
      <c r="M429" s="585"/>
      <c r="N429" s="586"/>
    </row>
    <row r="430" spans="3:14" ht="13.5" customHeight="1" x14ac:dyDescent="0.2">
      <c r="C430" s="584"/>
      <c r="D430" s="585"/>
      <c r="E430" s="585"/>
      <c r="F430" s="585"/>
      <c r="G430" s="585"/>
      <c r="H430" s="585"/>
      <c r="I430" s="585"/>
      <c r="J430" s="585"/>
      <c r="K430" s="585"/>
      <c r="L430" s="585"/>
      <c r="M430" s="585"/>
      <c r="N430" s="586"/>
    </row>
    <row r="431" spans="3:14" ht="13.5" customHeight="1" x14ac:dyDescent="0.2">
      <c r="C431" s="584"/>
      <c r="D431" s="585"/>
      <c r="E431" s="585"/>
      <c r="F431" s="585"/>
      <c r="G431" s="585"/>
      <c r="H431" s="585"/>
      <c r="I431" s="585"/>
      <c r="J431" s="585"/>
      <c r="K431" s="585"/>
      <c r="L431" s="585"/>
      <c r="M431" s="585"/>
      <c r="N431" s="586"/>
    </row>
    <row r="432" spans="3:14" ht="13.5" customHeight="1" x14ac:dyDescent="0.2">
      <c r="C432" s="584"/>
      <c r="D432" s="585"/>
      <c r="E432" s="585"/>
      <c r="F432" s="585"/>
      <c r="G432" s="585"/>
      <c r="H432" s="585"/>
      <c r="I432" s="585"/>
      <c r="J432" s="585"/>
      <c r="K432" s="585"/>
      <c r="L432" s="585"/>
      <c r="M432" s="585"/>
      <c r="N432" s="586"/>
    </row>
    <row r="433" spans="3:15" ht="13.5" customHeight="1" x14ac:dyDescent="0.2">
      <c r="C433" s="584"/>
      <c r="D433" s="585"/>
      <c r="E433" s="585"/>
      <c r="F433" s="585"/>
      <c r="G433" s="585"/>
      <c r="H433" s="585"/>
      <c r="I433" s="585"/>
      <c r="J433" s="585"/>
      <c r="K433" s="585"/>
      <c r="L433" s="585"/>
      <c r="M433" s="585"/>
      <c r="N433" s="586"/>
    </row>
    <row r="434" spans="3:15" ht="13.5" customHeight="1" x14ac:dyDescent="0.2">
      <c r="C434" s="584"/>
      <c r="D434" s="585"/>
      <c r="E434" s="585"/>
      <c r="F434" s="585"/>
      <c r="G434" s="585"/>
      <c r="H434" s="585"/>
      <c r="I434" s="585"/>
      <c r="J434" s="585"/>
      <c r="K434" s="585"/>
      <c r="L434" s="585"/>
      <c r="M434" s="585"/>
      <c r="N434" s="586"/>
    </row>
    <row r="435" spans="3:15" ht="13.5" customHeight="1" x14ac:dyDescent="0.2">
      <c r="C435" s="584"/>
      <c r="D435" s="585"/>
      <c r="E435" s="585"/>
      <c r="F435" s="585"/>
      <c r="G435" s="585"/>
      <c r="H435" s="585"/>
      <c r="I435" s="585"/>
      <c r="J435" s="585"/>
      <c r="K435" s="585"/>
      <c r="L435" s="585"/>
      <c r="M435" s="585"/>
      <c r="N435" s="586"/>
    </row>
    <row r="436" spans="3:15" ht="13.5" customHeight="1" x14ac:dyDescent="0.2">
      <c r="C436" s="584"/>
      <c r="D436" s="585"/>
      <c r="E436" s="585"/>
      <c r="F436" s="585"/>
      <c r="G436" s="585"/>
      <c r="H436" s="585"/>
      <c r="I436" s="585"/>
      <c r="J436" s="585"/>
      <c r="K436" s="585"/>
      <c r="L436" s="585"/>
      <c r="M436" s="585"/>
      <c r="N436" s="586"/>
    </row>
    <row r="437" spans="3:15" ht="13.5" customHeight="1" x14ac:dyDescent="0.2">
      <c r="C437" s="584"/>
      <c r="D437" s="585"/>
      <c r="E437" s="585"/>
      <c r="F437" s="585"/>
      <c r="G437" s="585"/>
      <c r="H437" s="585"/>
      <c r="I437" s="585"/>
      <c r="J437" s="585"/>
      <c r="K437" s="585"/>
      <c r="L437" s="585"/>
      <c r="M437" s="585"/>
      <c r="N437" s="586"/>
    </row>
    <row r="438" spans="3:15" ht="13.5" customHeight="1" x14ac:dyDescent="0.2">
      <c r="C438" s="584"/>
      <c r="D438" s="585"/>
      <c r="E438" s="585"/>
      <c r="F438" s="585"/>
      <c r="G438" s="585"/>
      <c r="H438" s="585"/>
      <c r="I438" s="585"/>
      <c r="J438" s="585"/>
      <c r="K438" s="585"/>
      <c r="L438" s="585"/>
      <c r="M438" s="585"/>
      <c r="N438" s="586"/>
    </row>
    <row r="439" spans="3:15" ht="13.5" customHeight="1" x14ac:dyDescent="0.2">
      <c r="C439" s="584"/>
      <c r="D439" s="585"/>
      <c r="E439" s="585"/>
      <c r="F439" s="585"/>
      <c r="G439" s="585"/>
      <c r="H439" s="585"/>
      <c r="I439" s="585"/>
      <c r="J439" s="585"/>
      <c r="K439" s="585"/>
      <c r="L439" s="585"/>
      <c r="M439" s="585"/>
      <c r="N439" s="586"/>
    </row>
    <row r="440" spans="3:15" ht="13.5" customHeight="1" x14ac:dyDescent="0.2">
      <c r="C440" s="584"/>
      <c r="D440" s="585"/>
      <c r="E440" s="585"/>
      <c r="F440" s="585"/>
      <c r="G440" s="585"/>
      <c r="H440" s="585"/>
      <c r="I440" s="585"/>
      <c r="J440" s="585"/>
      <c r="K440" s="585"/>
      <c r="L440" s="585"/>
      <c r="M440" s="585"/>
      <c r="N440" s="586"/>
    </row>
    <row r="441" spans="3:15" ht="13.5" customHeight="1" x14ac:dyDescent="0.2">
      <c r="C441" s="584"/>
      <c r="D441" s="585"/>
      <c r="E441" s="585"/>
      <c r="F441" s="585"/>
      <c r="G441" s="585"/>
      <c r="H441" s="585"/>
      <c r="I441" s="585"/>
      <c r="J441" s="585"/>
      <c r="K441" s="585"/>
      <c r="L441" s="585"/>
      <c r="M441" s="585"/>
      <c r="N441" s="586"/>
    </row>
    <row r="442" spans="3:15" ht="13.5" customHeight="1" x14ac:dyDescent="0.2">
      <c r="C442" s="584"/>
      <c r="D442" s="585"/>
      <c r="E442" s="585"/>
      <c r="F442" s="585"/>
      <c r="G442" s="585"/>
      <c r="H442" s="585"/>
      <c r="I442" s="585"/>
      <c r="J442" s="585"/>
      <c r="K442" s="585"/>
      <c r="L442" s="585"/>
      <c r="M442" s="585"/>
      <c r="N442" s="586"/>
    </row>
    <row r="443" spans="3:15" ht="13.5" customHeight="1" x14ac:dyDescent="0.2">
      <c r="C443" s="584"/>
      <c r="D443" s="585"/>
      <c r="E443" s="585"/>
      <c r="F443" s="585"/>
      <c r="G443" s="585"/>
      <c r="H443" s="585"/>
      <c r="I443" s="585"/>
      <c r="J443" s="585"/>
      <c r="K443" s="585"/>
      <c r="L443" s="585"/>
      <c r="M443" s="585"/>
      <c r="N443" s="586"/>
    </row>
    <row r="444" spans="3:15" ht="13.5" customHeight="1" x14ac:dyDescent="0.2">
      <c r="C444" s="587"/>
      <c r="D444" s="588"/>
      <c r="E444" s="588"/>
      <c r="F444" s="588"/>
      <c r="G444" s="588"/>
      <c r="H444" s="588"/>
      <c r="I444" s="588"/>
      <c r="J444" s="588"/>
      <c r="K444" s="588"/>
      <c r="L444" s="588"/>
      <c r="M444" s="588"/>
      <c r="N444" s="589"/>
    </row>
    <row r="445" spans="3:15" ht="13.5" customHeight="1" x14ac:dyDescent="0.2">
      <c r="D445" s="372"/>
      <c r="E445" s="372"/>
      <c r="F445" s="372"/>
      <c r="G445" s="372"/>
      <c r="H445" s="372"/>
      <c r="I445" s="372"/>
      <c r="J445" s="372"/>
      <c r="K445" s="372"/>
      <c r="L445" s="372"/>
      <c r="M445" s="372"/>
      <c r="N445" s="372"/>
      <c r="O445" s="156"/>
    </row>
    <row r="446" spans="3:15" ht="13.5" customHeight="1" x14ac:dyDescent="0.2">
      <c r="C446" s="581" t="s">
        <v>313</v>
      </c>
      <c r="D446" s="582"/>
      <c r="E446" s="582"/>
      <c r="F446" s="582"/>
      <c r="G446" s="582"/>
      <c r="H446" s="582"/>
      <c r="I446" s="582"/>
      <c r="J446" s="582"/>
      <c r="K446" s="582"/>
      <c r="L446" s="582"/>
      <c r="M446" s="582"/>
      <c r="N446" s="583"/>
    </row>
    <row r="447" spans="3:15" ht="13.5" customHeight="1" x14ac:dyDescent="0.2">
      <c r="C447" s="584"/>
      <c r="D447" s="585"/>
      <c r="E447" s="585"/>
      <c r="F447" s="585"/>
      <c r="G447" s="585"/>
      <c r="H447" s="585"/>
      <c r="I447" s="585"/>
      <c r="J447" s="585"/>
      <c r="K447" s="585"/>
      <c r="L447" s="585"/>
      <c r="M447" s="585"/>
      <c r="N447" s="586"/>
    </row>
    <row r="448" spans="3:15" ht="13.5" customHeight="1" x14ac:dyDescent="0.2">
      <c r="C448" s="584"/>
      <c r="D448" s="585"/>
      <c r="E448" s="585"/>
      <c r="F448" s="585"/>
      <c r="G448" s="585"/>
      <c r="H448" s="585"/>
      <c r="I448" s="585"/>
      <c r="J448" s="585"/>
      <c r="K448" s="585"/>
      <c r="L448" s="585"/>
      <c r="M448" s="585"/>
      <c r="N448" s="586"/>
    </row>
    <row r="449" spans="3:17" ht="13.5" customHeight="1" x14ac:dyDescent="0.2">
      <c r="C449" s="584"/>
      <c r="D449" s="585"/>
      <c r="E449" s="585"/>
      <c r="F449" s="585"/>
      <c r="G449" s="585"/>
      <c r="H449" s="585"/>
      <c r="I449" s="585"/>
      <c r="J449" s="585"/>
      <c r="K449" s="585"/>
      <c r="L449" s="585"/>
      <c r="M449" s="585"/>
      <c r="N449" s="586"/>
    </row>
    <row r="450" spans="3:17" ht="13.5" customHeight="1" x14ac:dyDescent="0.2">
      <c r="C450" s="584"/>
      <c r="D450" s="585"/>
      <c r="E450" s="585"/>
      <c r="F450" s="585"/>
      <c r="G450" s="585"/>
      <c r="H450" s="585"/>
      <c r="I450" s="585"/>
      <c r="J450" s="585"/>
      <c r="K450" s="585"/>
      <c r="L450" s="585"/>
      <c r="M450" s="585"/>
      <c r="N450" s="586"/>
      <c r="Q450" s="156"/>
    </row>
    <row r="451" spans="3:17" ht="13.5" customHeight="1" x14ac:dyDescent="0.2">
      <c r="C451" s="584"/>
      <c r="D451" s="585"/>
      <c r="E451" s="585"/>
      <c r="F451" s="585"/>
      <c r="G451" s="585"/>
      <c r="H451" s="585"/>
      <c r="I451" s="585"/>
      <c r="J451" s="585"/>
      <c r="K451" s="585"/>
      <c r="L451" s="585"/>
      <c r="M451" s="585"/>
      <c r="N451" s="586"/>
    </row>
    <row r="452" spans="3:17" ht="13.5" customHeight="1" x14ac:dyDescent="0.2">
      <c r="C452" s="584"/>
      <c r="D452" s="585"/>
      <c r="E452" s="585"/>
      <c r="F452" s="585"/>
      <c r="G452" s="585"/>
      <c r="H452" s="585"/>
      <c r="I452" s="585"/>
      <c r="J452" s="585"/>
      <c r="K452" s="585"/>
      <c r="L452" s="585"/>
      <c r="M452" s="585"/>
      <c r="N452" s="586"/>
    </row>
    <row r="453" spans="3:17" ht="13.5" customHeight="1" x14ac:dyDescent="0.2">
      <c r="C453" s="584"/>
      <c r="D453" s="585"/>
      <c r="E453" s="585"/>
      <c r="F453" s="585"/>
      <c r="G453" s="585"/>
      <c r="H453" s="585"/>
      <c r="I453" s="585"/>
      <c r="J453" s="585"/>
      <c r="K453" s="585"/>
      <c r="L453" s="585"/>
      <c r="M453" s="585"/>
      <c r="N453" s="586"/>
    </row>
    <row r="454" spans="3:17" ht="13.5" customHeight="1" x14ac:dyDescent="0.2">
      <c r="C454" s="584"/>
      <c r="D454" s="585"/>
      <c r="E454" s="585"/>
      <c r="F454" s="585"/>
      <c r="G454" s="585"/>
      <c r="H454" s="585"/>
      <c r="I454" s="585"/>
      <c r="J454" s="585"/>
      <c r="K454" s="585"/>
      <c r="L454" s="585"/>
      <c r="M454" s="585"/>
      <c r="N454" s="586"/>
    </row>
    <row r="455" spans="3:17" ht="13.5" customHeight="1" x14ac:dyDescent="0.2">
      <c r="C455" s="584"/>
      <c r="D455" s="585"/>
      <c r="E455" s="585"/>
      <c r="F455" s="585"/>
      <c r="G455" s="585"/>
      <c r="H455" s="585"/>
      <c r="I455" s="585"/>
      <c r="J455" s="585"/>
      <c r="K455" s="585"/>
      <c r="L455" s="585"/>
      <c r="M455" s="585"/>
      <c r="N455" s="586"/>
    </row>
    <row r="456" spans="3:17" ht="13.5" customHeight="1" x14ac:dyDescent="0.2">
      <c r="C456" s="587"/>
      <c r="D456" s="588"/>
      <c r="E456" s="588"/>
      <c r="F456" s="588"/>
      <c r="G456" s="588"/>
      <c r="H456" s="588"/>
      <c r="I456" s="588"/>
      <c r="J456" s="588"/>
      <c r="K456" s="588"/>
      <c r="L456" s="588"/>
      <c r="M456" s="588"/>
      <c r="N456" s="589"/>
    </row>
    <row r="457" spans="3:17" ht="13.5" customHeight="1" x14ac:dyDescent="0.2"/>
    <row r="458" spans="3:17" ht="13.5" customHeight="1" x14ac:dyDescent="0.2"/>
    <row r="459" spans="3:17" ht="13.5" customHeight="1" x14ac:dyDescent="0.2"/>
    <row r="460" spans="3:17" ht="13.5" customHeight="1" x14ac:dyDescent="0.2"/>
    <row r="461" spans="3:17" ht="13.5" customHeight="1" x14ac:dyDescent="0.2">
      <c r="C461" s="581" t="s">
        <v>381</v>
      </c>
      <c r="D461" s="590"/>
      <c r="E461" s="590"/>
      <c r="F461" s="590"/>
      <c r="G461" s="590"/>
      <c r="H461" s="590"/>
      <c r="I461" s="590"/>
      <c r="J461" s="590"/>
      <c r="K461" s="590"/>
      <c r="L461" s="590"/>
      <c r="M461" s="590"/>
      <c r="N461" s="591"/>
    </row>
    <row r="462" spans="3:17" ht="13.5" customHeight="1" x14ac:dyDescent="0.2">
      <c r="C462" s="592"/>
      <c r="D462" s="593"/>
      <c r="E462" s="593"/>
      <c r="F462" s="593"/>
      <c r="G462" s="593"/>
      <c r="H462" s="593"/>
      <c r="I462" s="593"/>
      <c r="J462" s="593"/>
      <c r="K462" s="593"/>
      <c r="L462" s="593"/>
      <c r="M462" s="593"/>
      <c r="N462" s="594"/>
      <c r="Q462" s="156"/>
    </row>
    <row r="463" spans="3:17" ht="13.5" customHeight="1" x14ac:dyDescent="0.2">
      <c r="C463" s="592"/>
      <c r="D463" s="593"/>
      <c r="E463" s="593"/>
      <c r="F463" s="593"/>
      <c r="G463" s="593"/>
      <c r="H463" s="593"/>
      <c r="I463" s="593"/>
      <c r="J463" s="593"/>
      <c r="K463" s="593"/>
      <c r="L463" s="593"/>
      <c r="M463" s="593"/>
      <c r="N463" s="594"/>
    </row>
    <row r="464" spans="3:17" ht="13.5" customHeight="1" x14ac:dyDescent="0.2">
      <c r="C464" s="592"/>
      <c r="D464" s="593"/>
      <c r="E464" s="593"/>
      <c r="F464" s="593"/>
      <c r="G464" s="593"/>
      <c r="H464" s="593"/>
      <c r="I464" s="593"/>
      <c r="J464" s="593"/>
      <c r="K464" s="593"/>
      <c r="L464" s="593"/>
      <c r="M464" s="593"/>
      <c r="N464" s="594"/>
    </row>
    <row r="465" spans="3:14" ht="13.5" customHeight="1" x14ac:dyDescent="0.2">
      <c r="C465" s="592"/>
      <c r="D465" s="593"/>
      <c r="E465" s="593"/>
      <c r="F465" s="593"/>
      <c r="G465" s="593"/>
      <c r="H465" s="593"/>
      <c r="I465" s="593"/>
      <c r="J465" s="593"/>
      <c r="K465" s="593"/>
      <c r="L465" s="593"/>
      <c r="M465" s="593"/>
      <c r="N465" s="594"/>
    </row>
    <row r="466" spans="3:14" ht="13.5" customHeight="1" x14ac:dyDescent="0.2">
      <c r="C466" s="592"/>
      <c r="D466" s="593"/>
      <c r="E466" s="593"/>
      <c r="F466" s="593"/>
      <c r="G466" s="593"/>
      <c r="H466" s="593"/>
      <c r="I466" s="593"/>
      <c r="J466" s="593"/>
      <c r="K466" s="593"/>
      <c r="L466" s="593"/>
      <c r="M466" s="593"/>
      <c r="N466" s="594"/>
    </row>
    <row r="467" spans="3:14" ht="13.5" customHeight="1" x14ac:dyDescent="0.2">
      <c r="C467" s="592"/>
      <c r="D467" s="593"/>
      <c r="E467" s="593"/>
      <c r="F467" s="593"/>
      <c r="G467" s="593"/>
      <c r="H467" s="593"/>
      <c r="I467" s="593"/>
      <c r="J467" s="593"/>
      <c r="K467" s="593"/>
      <c r="L467" s="593"/>
      <c r="M467" s="593"/>
      <c r="N467" s="594"/>
    </row>
    <row r="468" spans="3:14" ht="13.5" customHeight="1" x14ac:dyDescent="0.2">
      <c r="C468" s="592"/>
      <c r="D468" s="593"/>
      <c r="E468" s="593"/>
      <c r="F468" s="593"/>
      <c r="G468" s="593"/>
      <c r="H468" s="593"/>
      <c r="I468" s="593"/>
      <c r="J468" s="593"/>
      <c r="K468" s="593"/>
      <c r="L468" s="593"/>
      <c r="M468" s="593"/>
      <c r="N468" s="594"/>
    </row>
    <row r="469" spans="3:14" ht="13.5" customHeight="1" x14ac:dyDescent="0.2">
      <c r="C469" s="592"/>
      <c r="D469" s="593"/>
      <c r="E469" s="593"/>
      <c r="F469" s="593"/>
      <c r="G469" s="593"/>
      <c r="H469" s="593"/>
      <c r="I469" s="593"/>
      <c r="J469" s="593"/>
      <c r="K469" s="593"/>
      <c r="L469" s="593"/>
      <c r="M469" s="593"/>
      <c r="N469" s="594"/>
    </row>
    <row r="470" spans="3:14" ht="13.5" customHeight="1" x14ac:dyDescent="0.2">
      <c r="C470" s="592"/>
      <c r="D470" s="593"/>
      <c r="E470" s="593"/>
      <c r="F470" s="593"/>
      <c r="G470" s="593"/>
      <c r="H470" s="593"/>
      <c r="I470" s="593"/>
      <c r="J470" s="593"/>
      <c r="K470" s="593"/>
      <c r="L470" s="593"/>
      <c r="M470" s="593"/>
      <c r="N470" s="594"/>
    </row>
    <row r="471" spans="3:14" ht="13.5" customHeight="1" x14ac:dyDescent="0.2">
      <c r="C471" s="592"/>
      <c r="D471" s="593"/>
      <c r="E471" s="593"/>
      <c r="F471" s="593"/>
      <c r="G471" s="593"/>
      <c r="H471" s="593"/>
      <c r="I471" s="593"/>
      <c r="J471" s="593"/>
      <c r="K471" s="593"/>
      <c r="L471" s="593"/>
      <c r="M471" s="593"/>
      <c r="N471" s="594"/>
    </row>
    <row r="472" spans="3:14" ht="13.5" customHeight="1" x14ac:dyDescent="0.2">
      <c r="C472" s="592"/>
      <c r="D472" s="593"/>
      <c r="E472" s="593"/>
      <c r="F472" s="593"/>
      <c r="G472" s="593"/>
      <c r="H472" s="593"/>
      <c r="I472" s="593"/>
      <c r="J472" s="593"/>
      <c r="K472" s="593"/>
      <c r="L472" s="593"/>
      <c r="M472" s="593"/>
      <c r="N472" s="594"/>
    </row>
    <row r="473" spans="3:14" ht="13.5" customHeight="1" x14ac:dyDescent="0.2">
      <c r="C473" s="592"/>
      <c r="D473" s="593"/>
      <c r="E473" s="593"/>
      <c r="F473" s="593"/>
      <c r="G473" s="593"/>
      <c r="H473" s="593"/>
      <c r="I473" s="593"/>
      <c r="J473" s="593"/>
      <c r="K473" s="593"/>
      <c r="L473" s="593"/>
      <c r="M473" s="593"/>
      <c r="N473" s="594"/>
    </row>
    <row r="474" spans="3:14" ht="13.5" customHeight="1" x14ac:dyDescent="0.2">
      <c r="C474" s="592"/>
      <c r="D474" s="593"/>
      <c r="E474" s="593"/>
      <c r="F474" s="593"/>
      <c r="G474" s="593"/>
      <c r="H474" s="593"/>
      <c r="I474" s="593"/>
      <c r="J474" s="593"/>
      <c r="K474" s="593"/>
      <c r="L474" s="593"/>
      <c r="M474" s="593"/>
      <c r="N474" s="594"/>
    </row>
    <row r="475" spans="3:14" ht="13.5" customHeight="1" x14ac:dyDescent="0.2">
      <c r="C475" s="592"/>
      <c r="D475" s="593"/>
      <c r="E475" s="593"/>
      <c r="F475" s="593"/>
      <c r="G475" s="593"/>
      <c r="H475" s="593"/>
      <c r="I475" s="593"/>
      <c r="J475" s="593"/>
      <c r="K475" s="593"/>
      <c r="L475" s="593"/>
      <c r="M475" s="593"/>
      <c r="N475" s="594"/>
    </row>
    <row r="476" spans="3:14" ht="13.5" customHeight="1" x14ac:dyDescent="0.2">
      <c r="C476" s="592"/>
      <c r="D476" s="593"/>
      <c r="E476" s="593"/>
      <c r="F476" s="593"/>
      <c r="G476" s="593"/>
      <c r="H476" s="593"/>
      <c r="I476" s="593"/>
      <c r="J476" s="593"/>
      <c r="K476" s="593"/>
      <c r="L476" s="593"/>
      <c r="M476" s="593"/>
      <c r="N476" s="594"/>
    </row>
    <row r="477" spans="3:14" ht="13.5" customHeight="1" x14ac:dyDescent="0.2">
      <c r="C477" s="592"/>
      <c r="D477" s="593"/>
      <c r="E477" s="593"/>
      <c r="F477" s="593"/>
      <c r="G477" s="593"/>
      <c r="H477" s="593"/>
      <c r="I477" s="593"/>
      <c r="J477" s="593"/>
      <c r="K477" s="593"/>
      <c r="L477" s="593"/>
      <c r="M477" s="593"/>
      <c r="N477" s="594"/>
    </row>
    <row r="478" spans="3:14" ht="13.5" customHeight="1" x14ac:dyDescent="0.2">
      <c r="C478" s="592"/>
      <c r="D478" s="593"/>
      <c r="E478" s="593"/>
      <c r="F478" s="593"/>
      <c r="G478" s="593"/>
      <c r="H478" s="593"/>
      <c r="I478" s="593"/>
      <c r="J478" s="593"/>
      <c r="K478" s="593"/>
      <c r="L478" s="593"/>
      <c r="M478" s="593"/>
      <c r="N478" s="594"/>
    </row>
    <row r="479" spans="3:14" ht="13.5" customHeight="1" x14ac:dyDescent="0.2">
      <c r="C479" s="592"/>
      <c r="D479" s="593"/>
      <c r="E479" s="593"/>
      <c r="F479" s="593"/>
      <c r="G479" s="593"/>
      <c r="H479" s="593"/>
      <c r="I479" s="593"/>
      <c r="J479" s="593"/>
      <c r="K479" s="593"/>
      <c r="L479" s="593"/>
      <c r="M479" s="593"/>
      <c r="N479" s="594"/>
    </row>
    <row r="480" spans="3:14" ht="13.5" customHeight="1" x14ac:dyDescent="0.2">
      <c r="C480" s="592"/>
      <c r="D480" s="593"/>
      <c r="E480" s="593"/>
      <c r="F480" s="593"/>
      <c r="G480" s="593"/>
      <c r="H480" s="593"/>
      <c r="I480" s="593"/>
      <c r="J480" s="593"/>
      <c r="K480" s="593"/>
      <c r="L480" s="593"/>
      <c r="M480" s="593"/>
      <c r="N480" s="594"/>
    </row>
    <row r="481" spans="3:14" ht="13.5" customHeight="1" x14ac:dyDescent="0.2">
      <c r="C481" s="592"/>
      <c r="D481" s="593"/>
      <c r="E481" s="593"/>
      <c r="F481" s="593"/>
      <c r="G481" s="593"/>
      <c r="H481" s="593"/>
      <c r="I481" s="593"/>
      <c r="J481" s="593"/>
      <c r="K481" s="593"/>
      <c r="L481" s="593"/>
      <c r="M481" s="593"/>
      <c r="N481" s="594"/>
    </row>
    <row r="482" spans="3:14" ht="13.5" customHeight="1" x14ac:dyDescent="0.2">
      <c r="C482" s="592"/>
      <c r="D482" s="593"/>
      <c r="E482" s="593"/>
      <c r="F482" s="593"/>
      <c r="G482" s="593"/>
      <c r="H482" s="593"/>
      <c r="I482" s="593"/>
      <c r="J482" s="593"/>
      <c r="K482" s="593"/>
      <c r="L482" s="593"/>
      <c r="M482" s="593"/>
      <c r="N482" s="594"/>
    </row>
    <row r="483" spans="3:14" ht="13.5" customHeight="1" x14ac:dyDescent="0.2">
      <c r="C483" s="592"/>
      <c r="D483" s="593"/>
      <c r="E483" s="593"/>
      <c r="F483" s="593"/>
      <c r="G483" s="593"/>
      <c r="H483" s="593"/>
      <c r="I483" s="593"/>
      <c r="J483" s="593"/>
      <c r="K483" s="593"/>
      <c r="L483" s="593"/>
      <c r="M483" s="593"/>
      <c r="N483" s="594"/>
    </row>
    <row r="484" spans="3:14" ht="13.5" customHeight="1" x14ac:dyDescent="0.2">
      <c r="C484" s="592"/>
      <c r="D484" s="593"/>
      <c r="E484" s="593"/>
      <c r="F484" s="593"/>
      <c r="G484" s="593"/>
      <c r="H484" s="593"/>
      <c r="I484" s="593"/>
      <c r="J484" s="593"/>
      <c r="K484" s="593"/>
      <c r="L484" s="593"/>
      <c r="M484" s="593"/>
      <c r="N484" s="594"/>
    </row>
    <row r="485" spans="3:14" ht="13.5" customHeight="1" x14ac:dyDescent="0.2">
      <c r="C485" s="592"/>
      <c r="D485" s="593"/>
      <c r="E485" s="593"/>
      <c r="F485" s="593"/>
      <c r="G485" s="593"/>
      <c r="H485" s="593"/>
      <c r="I485" s="593"/>
      <c r="J485" s="593"/>
      <c r="K485" s="593"/>
      <c r="L485" s="593"/>
      <c r="M485" s="593"/>
      <c r="N485" s="594"/>
    </row>
    <row r="486" spans="3:14" ht="13.5" customHeight="1" x14ac:dyDescent="0.2">
      <c r="C486" s="592"/>
      <c r="D486" s="593"/>
      <c r="E486" s="593"/>
      <c r="F486" s="593"/>
      <c r="G486" s="593"/>
      <c r="H486" s="593"/>
      <c r="I486" s="593"/>
      <c r="J486" s="593"/>
      <c r="K486" s="593"/>
      <c r="L486" s="593"/>
      <c r="M486" s="593"/>
      <c r="N486" s="594"/>
    </row>
    <row r="487" spans="3:14" ht="13.5" customHeight="1" x14ac:dyDescent="0.2">
      <c r="C487" s="592"/>
      <c r="D487" s="593"/>
      <c r="E487" s="593"/>
      <c r="F487" s="593"/>
      <c r="G487" s="593"/>
      <c r="H487" s="593"/>
      <c r="I487" s="593"/>
      <c r="J487" s="593"/>
      <c r="K487" s="593"/>
      <c r="L487" s="593"/>
      <c r="M487" s="593"/>
      <c r="N487" s="594"/>
    </row>
    <row r="488" spans="3:14" ht="13.5" customHeight="1" x14ac:dyDescent="0.2">
      <c r="C488" s="592"/>
      <c r="D488" s="593"/>
      <c r="E488" s="593"/>
      <c r="F488" s="593"/>
      <c r="G488" s="593"/>
      <c r="H488" s="593"/>
      <c r="I488" s="593"/>
      <c r="J488" s="593"/>
      <c r="K488" s="593"/>
      <c r="L488" s="593"/>
      <c r="M488" s="593"/>
      <c r="N488" s="594"/>
    </row>
    <row r="489" spans="3:14" ht="13.5" customHeight="1" x14ac:dyDescent="0.2">
      <c r="C489" s="595"/>
      <c r="D489" s="596"/>
      <c r="E489" s="596"/>
      <c r="F489" s="596"/>
      <c r="G489" s="596"/>
      <c r="H489" s="596"/>
      <c r="I489" s="596"/>
      <c r="J489" s="596"/>
      <c r="K489" s="596"/>
      <c r="L489" s="596"/>
      <c r="M489" s="596"/>
      <c r="N489" s="597"/>
    </row>
    <row r="490" spans="3:14" ht="13.5" customHeight="1" x14ac:dyDescent="0.2"/>
    <row r="491" spans="3:14" ht="13.5" customHeight="1" x14ac:dyDescent="0.2"/>
    <row r="492" spans="3:14" ht="13.5" customHeight="1" x14ac:dyDescent="0.2">
      <c r="C492" s="581" t="s">
        <v>371</v>
      </c>
      <c r="D492" s="582"/>
      <c r="E492" s="582"/>
      <c r="F492" s="582"/>
      <c r="G492" s="582"/>
      <c r="H492" s="582"/>
      <c r="I492" s="582"/>
      <c r="J492" s="582"/>
      <c r="K492" s="582"/>
      <c r="L492" s="582"/>
      <c r="M492" s="582"/>
      <c r="N492" s="583"/>
    </row>
    <row r="493" spans="3:14" ht="13.5" customHeight="1" x14ac:dyDescent="0.2">
      <c r="C493" s="584"/>
      <c r="D493" s="585"/>
      <c r="E493" s="585"/>
      <c r="F493" s="585"/>
      <c r="G493" s="585"/>
      <c r="H493" s="585"/>
      <c r="I493" s="585"/>
      <c r="J493" s="585"/>
      <c r="K493" s="585"/>
      <c r="L493" s="585"/>
      <c r="M493" s="585"/>
      <c r="N493" s="586"/>
    </row>
    <row r="494" spans="3:14" ht="13.5" customHeight="1" x14ac:dyDescent="0.2">
      <c r="C494" s="584"/>
      <c r="D494" s="585"/>
      <c r="E494" s="585"/>
      <c r="F494" s="585"/>
      <c r="G494" s="585"/>
      <c r="H494" s="585"/>
      <c r="I494" s="585"/>
      <c r="J494" s="585"/>
      <c r="K494" s="585"/>
      <c r="L494" s="585"/>
      <c r="M494" s="585"/>
      <c r="N494" s="586"/>
    </row>
    <row r="495" spans="3:14" ht="13.5" customHeight="1" x14ac:dyDescent="0.2">
      <c r="C495" s="584"/>
      <c r="D495" s="585"/>
      <c r="E495" s="585"/>
      <c r="F495" s="585"/>
      <c r="G495" s="585"/>
      <c r="H495" s="585"/>
      <c r="I495" s="585"/>
      <c r="J495" s="585"/>
      <c r="K495" s="585"/>
      <c r="L495" s="585"/>
      <c r="M495" s="585"/>
      <c r="N495" s="586"/>
    </row>
    <row r="496" spans="3:14" ht="13.5" customHeight="1" x14ac:dyDescent="0.2">
      <c r="C496" s="584"/>
      <c r="D496" s="585"/>
      <c r="E496" s="585"/>
      <c r="F496" s="585"/>
      <c r="G496" s="585"/>
      <c r="H496" s="585"/>
      <c r="I496" s="585"/>
      <c r="J496" s="585"/>
      <c r="K496" s="585"/>
      <c r="L496" s="585"/>
      <c r="M496" s="585"/>
      <c r="N496" s="586"/>
    </row>
    <row r="497" spans="3:14" ht="13.5" customHeight="1" x14ac:dyDescent="0.2">
      <c r="C497" s="584"/>
      <c r="D497" s="585"/>
      <c r="E497" s="585"/>
      <c r="F497" s="585"/>
      <c r="G497" s="585"/>
      <c r="H497" s="585"/>
      <c r="I497" s="585"/>
      <c r="J497" s="585"/>
      <c r="K497" s="585"/>
      <c r="L497" s="585"/>
      <c r="M497" s="585"/>
      <c r="N497" s="586"/>
    </row>
    <row r="498" spans="3:14" ht="13.5" customHeight="1" x14ac:dyDescent="0.2">
      <c r="C498" s="584"/>
      <c r="D498" s="585"/>
      <c r="E498" s="585"/>
      <c r="F498" s="585"/>
      <c r="G498" s="585"/>
      <c r="H498" s="585"/>
      <c r="I498" s="585"/>
      <c r="J498" s="585"/>
      <c r="K498" s="585"/>
      <c r="L498" s="585"/>
      <c r="M498" s="585"/>
      <c r="N498" s="586"/>
    </row>
    <row r="499" spans="3:14" ht="13.5" customHeight="1" x14ac:dyDescent="0.2">
      <c r="C499" s="584"/>
      <c r="D499" s="585"/>
      <c r="E499" s="585"/>
      <c r="F499" s="585"/>
      <c r="G499" s="585"/>
      <c r="H499" s="585"/>
      <c r="I499" s="585"/>
      <c r="J499" s="585"/>
      <c r="K499" s="585"/>
      <c r="L499" s="585"/>
      <c r="M499" s="585"/>
      <c r="N499" s="586"/>
    </row>
    <row r="500" spans="3:14" ht="13.5" customHeight="1" x14ac:dyDescent="0.2">
      <c r="C500" s="584"/>
      <c r="D500" s="585"/>
      <c r="E500" s="585"/>
      <c r="F500" s="585"/>
      <c r="G500" s="585"/>
      <c r="H500" s="585"/>
      <c r="I500" s="585"/>
      <c r="J500" s="585"/>
      <c r="K500" s="585"/>
      <c r="L500" s="585"/>
      <c r="M500" s="585"/>
      <c r="N500" s="586"/>
    </row>
    <row r="501" spans="3:14" ht="13.5" customHeight="1" x14ac:dyDescent="0.2">
      <c r="C501" s="584"/>
      <c r="D501" s="585"/>
      <c r="E501" s="585"/>
      <c r="F501" s="585"/>
      <c r="G501" s="585"/>
      <c r="H501" s="585"/>
      <c r="I501" s="585"/>
      <c r="J501" s="585"/>
      <c r="K501" s="585"/>
      <c r="L501" s="585"/>
      <c r="M501" s="585"/>
      <c r="N501" s="586"/>
    </row>
    <row r="502" spans="3:14" ht="13.5" customHeight="1" x14ac:dyDescent="0.2">
      <c r="C502" s="584"/>
      <c r="D502" s="585"/>
      <c r="E502" s="585"/>
      <c r="F502" s="585"/>
      <c r="G502" s="585"/>
      <c r="H502" s="585"/>
      <c r="I502" s="585"/>
      <c r="J502" s="585"/>
      <c r="K502" s="585"/>
      <c r="L502" s="585"/>
      <c r="M502" s="585"/>
      <c r="N502" s="586"/>
    </row>
    <row r="503" spans="3:14" ht="13.5" customHeight="1" x14ac:dyDescent="0.2">
      <c r="C503" s="584"/>
      <c r="D503" s="585"/>
      <c r="E503" s="585"/>
      <c r="F503" s="585"/>
      <c r="G503" s="585"/>
      <c r="H503" s="585"/>
      <c r="I503" s="585"/>
      <c r="J503" s="585"/>
      <c r="K503" s="585"/>
      <c r="L503" s="585"/>
      <c r="M503" s="585"/>
      <c r="N503" s="586"/>
    </row>
    <row r="504" spans="3:14" ht="13.5" customHeight="1" x14ac:dyDescent="0.2">
      <c r="C504" s="584"/>
      <c r="D504" s="585"/>
      <c r="E504" s="585"/>
      <c r="F504" s="585"/>
      <c r="G504" s="585"/>
      <c r="H504" s="585"/>
      <c r="I504" s="585"/>
      <c r="J504" s="585"/>
      <c r="K504" s="585"/>
      <c r="L504" s="585"/>
      <c r="M504" s="585"/>
      <c r="N504" s="586"/>
    </row>
    <row r="505" spans="3:14" ht="13.5" customHeight="1" x14ac:dyDescent="0.2">
      <c r="C505" s="584"/>
      <c r="D505" s="585"/>
      <c r="E505" s="585"/>
      <c r="F505" s="585"/>
      <c r="G505" s="585"/>
      <c r="H505" s="585"/>
      <c r="I505" s="585"/>
      <c r="J505" s="585"/>
      <c r="K505" s="585"/>
      <c r="L505" s="585"/>
      <c r="M505" s="585"/>
      <c r="N505" s="586"/>
    </row>
    <row r="506" spans="3:14" ht="13.5" customHeight="1" x14ac:dyDescent="0.2">
      <c r="C506" s="584"/>
      <c r="D506" s="585"/>
      <c r="E506" s="585"/>
      <c r="F506" s="585"/>
      <c r="G506" s="585"/>
      <c r="H506" s="585"/>
      <c r="I506" s="585"/>
      <c r="J506" s="585"/>
      <c r="K506" s="585"/>
      <c r="L506" s="585"/>
      <c r="M506" s="585"/>
      <c r="N506" s="586"/>
    </row>
    <row r="507" spans="3:14" ht="13.5" customHeight="1" x14ac:dyDescent="0.2">
      <c r="C507" s="584"/>
      <c r="D507" s="585"/>
      <c r="E507" s="585"/>
      <c r="F507" s="585"/>
      <c r="G507" s="585"/>
      <c r="H507" s="585"/>
      <c r="I507" s="585"/>
      <c r="J507" s="585"/>
      <c r="K507" s="585"/>
      <c r="L507" s="585"/>
      <c r="M507" s="585"/>
      <c r="N507" s="586"/>
    </row>
    <row r="508" spans="3:14" ht="13.5" customHeight="1" x14ac:dyDescent="0.2">
      <c r="C508" s="584"/>
      <c r="D508" s="585"/>
      <c r="E508" s="585"/>
      <c r="F508" s="585"/>
      <c r="G508" s="585"/>
      <c r="H508" s="585"/>
      <c r="I508" s="585"/>
      <c r="J508" s="585"/>
      <c r="K508" s="585"/>
      <c r="L508" s="585"/>
      <c r="M508" s="585"/>
      <c r="N508" s="586"/>
    </row>
    <row r="509" spans="3:14" ht="13.5" customHeight="1" x14ac:dyDescent="0.2">
      <c r="C509" s="587"/>
      <c r="D509" s="588"/>
      <c r="E509" s="588"/>
      <c r="F509" s="588"/>
      <c r="G509" s="588"/>
      <c r="H509" s="588"/>
      <c r="I509" s="588"/>
      <c r="J509" s="588"/>
      <c r="K509" s="588"/>
      <c r="L509" s="588"/>
      <c r="M509" s="588"/>
      <c r="N509" s="589"/>
    </row>
    <row r="510" spans="3:14" ht="13.5" customHeight="1" x14ac:dyDescent="0.2"/>
    <row r="511" spans="3:14" ht="13.5" customHeight="1" x14ac:dyDescent="0.2"/>
    <row r="512" spans="3:14" ht="13.5" customHeight="1" x14ac:dyDescent="0.2"/>
    <row r="513" spans="3:14" ht="13.5" customHeight="1" x14ac:dyDescent="0.2"/>
    <row r="514" spans="3:14" ht="13.5" customHeight="1" x14ac:dyDescent="0.2">
      <c r="C514" s="581" t="s">
        <v>319</v>
      </c>
      <c r="D514" s="590"/>
      <c r="E514" s="590"/>
      <c r="F514" s="590"/>
      <c r="G514" s="590"/>
      <c r="H514" s="590"/>
      <c r="I514" s="590"/>
      <c r="J514" s="590"/>
      <c r="K514" s="590"/>
      <c r="L514" s="590"/>
      <c r="M514" s="590"/>
      <c r="N514" s="591"/>
    </row>
    <row r="515" spans="3:14" ht="13.5" customHeight="1" x14ac:dyDescent="0.2">
      <c r="C515" s="592"/>
      <c r="D515" s="593"/>
      <c r="E515" s="593"/>
      <c r="F515" s="593"/>
      <c r="G515" s="593"/>
      <c r="H515" s="593"/>
      <c r="I515" s="593"/>
      <c r="J515" s="593"/>
      <c r="K515" s="593"/>
      <c r="L515" s="593"/>
      <c r="M515" s="593"/>
      <c r="N515" s="594"/>
    </row>
    <row r="516" spans="3:14" ht="13.5" customHeight="1" x14ac:dyDescent="0.2">
      <c r="C516" s="592"/>
      <c r="D516" s="593"/>
      <c r="E516" s="593"/>
      <c r="F516" s="593"/>
      <c r="G516" s="593"/>
      <c r="H516" s="593"/>
      <c r="I516" s="593"/>
      <c r="J516" s="593"/>
      <c r="K516" s="593"/>
      <c r="L516" s="593"/>
      <c r="M516" s="593"/>
      <c r="N516" s="594"/>
    </row>
    <row r="517" spans="3:14" ht="13.5" customHeight="1" x14ac:dyDescent="0.2">
      <c r="C517" s="592"/>
      <c r="D517" s="593"/>
      <c r="E517" s="593"/>
      <c r="F517" s="593"/>
      <c r="G517" s="593"/>
      <c r="H517" s="593"/>
      <c r="I517" s="593"/>
      <c r="J517" s="593"/>
      <c r="K517" s="593"/>
      <c r="L517" s="593"/>
      <c r="M517" s="593"/>
      <c r="N517" s="594"/>
    </row>
    <row r="518" spans="3:14" x14ac:dyDescent="0.2">
      <c r="C518" s="592"/>
      <c r="D518" s="593"/>
      <c r="E518" s="593"/>
      <c r="F518" s="593"/>
      <c r="G518" s="593"/>
      <c r="H518" s="593"/>
      <c r="I518" s="593"/>
      <c r="J518" s="593"/>
      <c r="K518" s="593"/>
      <c r="L518" s="593"/>
      <c r="M518" s="593"/>
      <c r="N518" s="594"/>
    </row>
    <row r="519" spans="3:14" x14ac:dyDescent="0.2">
      <c r="C519" s="592"/>
      <c r="D519" s="593"/>
      <c r="E519" s="593"/>
      <c r="F519" s="593"/>
      <c r="G519" s="593"/>
      <c r="H519" s="593"/>
      <c r="I519" s="593"/>
      <c r="J519" s="593"/>
      <c r="K519" s="593"/>
      <c r="L519" s="593"/>
      <c r="M519" s="593"/>
      <c r="N519" s="594"/>
    </row>
    <row r="520" spans="3:14" x14ac:dyDescent="0.2">
      <c r="C520" s="592"/>
      <c r="D520" s="593"/>
      <c r="E520" s="593"/>
      <c r="F520" s="593"/>
      <c r="G520" s="593"/>
      <c r="H520" s="593"/>
      <c r="I520" s="593"/>
      <c r="J520" s="593"/>
      <c r="K520" s="593"/>
      <c r="L520" s="593"/>
      <c r="M520" s="593"/>
      <c r="N520" s="594"/>
    </row>
    <row r="521" spans="3:14" x14ac:dyDescent="0.2">
      <c r="C521" s="592"/>
      <c r="D521" s="593"/>
      <c r="E521" s="593"/>
      <c r="F521" s="593"/>
      <c r="G521" s="593"/>
      <c r="H521" s="593"/>
      <c r="I521" s="593"/>
      <c r="J521" s="593"/>
      <c r="K521" s="593"/>
      <c r="L521" s="593"/>
      <c r="M521" s="593"/>
      <c r="N521" s="594"/>
    </row>
    <row r="522" spans="3:14" x14ac:dyDescent="0.2">
      <c r="C522" s="592"/>
      <c r="D522" s="593"/>
      <c r="E522" s="593"/>
      <c r="F522" s="593"/>
      <c r="G522" s="593"/>
      <c r="H522" s="593"/>
      <c r="I522" s="593"/>
      <c r="J522" s="593"/>
      <c r="K522" s="593"/>
      <c r="L522" s="593"/>
      <c r="M522" s="593"/>
      <c r="N522" s="594"/>
    </row>
    <row r="523" spans="3:14" x14ac:dyDescent="0.2">
      <c r="C523" s="592"/>
      <c r="D523" s="593"/>
      <c r="E523" s="593"/>
      <c r="F523" s="593"/>
      <c r="G523" s="593"/>
      <c r="H523" s="593"/>
      <c r="I523" s="593"/>
      <c r="J523" s="593"/>
      <c r="K523" s="593"/>
      <c r="L523" s="593"/>
      <c r="M523" s="593"/>
      <c r="N523" s="594"/>
    </row>
    <row r="524" spans="3:14" x14ac:dyDescent="0.2">
      <c r="C524" s="592"/>
      <c r="D524" s="593"/>
      <c r="E524" s="593"/>
      <c r="F524" s="593"/>
      <c r="G524" s="593"/>
      <c r="H524" s="593"/>
      <c r="I524" s="593"/>
      <c r="J524" s="593"/>
      <c r="K524" s="593"/>
      <c r="L524" s="593"/>
      <c r="M524" s="593"/>
      <c r="N524" s="594"/>
    </row>
    <row r="525" spans="3:14" x14ac:dyDescent="0.2">
      <c r="C525" s="592"/>
      <c r="D525" s="593"/>
      <c r="E525" s="593"/>
      <c r="F525" s="593"/>
      <c r="G525" s="593"/>
      <c r="H525" s="593"/>
      <c r="I525" s="593"/>
      <c r="J525" s="593"/>
      <c r="K525" s="593"/>
      <c r="L525" s="593"/>
      <c r="M525" s="593"/>
      <c r="N525" s="594"/>
    </row>
    <row r="526" spans="3:14" x14ac:dyDescent="0.2">
      <c r="C526" s="592"/>
      <c r="D526" s="593"/>
      <c r="E526" s="593"/>
      <c r="F526" s="593"/>
      <c r="G526" s="593"/>
      <c r="H526" s="593"/>
      <c r="I526" s="593"/>
      <c r="J526" s="593"/>
      <c r="K526" s="593"/>
      <c r="L526" s="593"/>
      <c r="M526" s="593"/>
      <c r="N526" s="594"/>
    </row>
    <row r="527" spans="3:14" x14ac:dyDescent="0.2">
      <c r="C527" s="592"/>
      <c r="D527" s="593"/>
      <c r="E527" s="593"/>
      <c r="F527" s="593"/>
      <c r="G527" s="593"/>
      <c r="H527" s="593"/>
      <c r="I527" s="593"/>
      <c r="J527" s="593"/>
      <c r="K527" s="593"/>
      <c r="L527" s="593"/>
      <c r="M527" s="593"/>
      <c r="N527" s="594"/>
    </row>
    <row r="528" spans="3:14" x14ac:dyDescent="0.2">
      <c r="C528" s="592"/>
      <c r="D528" s="593"/>
      <c r="E528" s="593"/>
      <c r="F528" s="593"/>
      <c r="G528" s="593"/>
      <c r="H528" s="593"/>
      <c r="I528" s="593"/>
      <c r="J528" s="593"/>
      <c r="K528" s="593"/>
      <c r="L528" s="593"/>
      <c r="M528" s="593"/>
      <c r="N528" s="594"/>
    </row>
    <row r="529" spans="3:14" x14ac:dyDescent="0.2">
      <c r="C529" s="592"/>
      <c r="D529" s="593"/>
      <c r="E529" s="593"/>
      <c r="F529" s="593"/>
      <c r="G529" s="593"/>
      <c r="H529" s="593"/>
      <c r="I529" s="593"/>
      <c r="J529" s="593"/>
      <c r="K529" s="593"/>
      <c r="L529" s="593"/>
      <c r="M529" s="593"/>
      <c r="N529" s="594"/>
    </row>
    <row r="530" spans="3:14" x14ac:dyDescent="0.2">
      <c r="C530" s="592"/>
      <c r="D530" s="593"/>
      <c r="E530" s="593"/>
      <c r="F530" s="593"/>
      <c r="G530" s="593"/>
      <c r="H530" s="593"/>
      <c r="I530" s="593"/>
      <c r="J530" s="593"/>
      <c r="K530" s="593"/>
      <c r="L530" s="593"/>
      <c r="M530" s="593"/>
      <c r="N530" s="594"/>
    </row>
    <row r="531" spans="3:14" x14ac:dyDescent="0.2">
      <c r="C531" s="592"/>
      <c r="D531" s="593"/>
      <c r="E531" s="593"/>
      <c r="F531" s="593"/>
      <c r="G531" s="593"/>
      <c r="H531" s="593"/>
      <c r="I531" s="593"/>
      <c r="J531" s="593"/>
      <c r="K531" s="593"/>
      <c r="L531" s="593"/>
      <c r="M531" s="593"/>
      <c r="N531" s="594"/>
    </row>
    <row r="532" spans="3:14" x14ac:dyDescent="0.2">
      <c r="C532" s="592"/>
      <c r="D532" s="593"/>
      <c r="E532" s="593"/>
      <c r="F532" s="593"/>
      <c r="G532" s="593"/>
      <c r="H532" s="593"/>
      <c r="I532" s="593"/>
      <c r="J532" s="593"/>
      <c r="K532" s="593"/>
      <c r="L532" s="593"/>
      <c r="M532" s="593"/>
      <c r="N532" s="594"/>
    </row>
    <row r="533" spans="3:14" x14ac:dyDescent="0.2">
      <c r="C533" s="592"/>
      <c r="D533" s="593"/>
      <c r="E533" s="593"/>
      <c r="F533" s="593"/>
      <c r="G533" s="593"/>
      <c r="H533" s="593"/>
      <c r="I533" s="593"/>
      <c r="J533" s="593"/>
      <c r="K533" s="593"/>
      <c r="L533" s="593"/>
      <c r="M533" s="593"/>
      <c r="N533" s="594"/>
    </row>
    <row r="534" spans="3:14" x14ac:dyDescent="0.2">
      <c r="C534" s="592"/>
      <c r="D534" s="593"/>
      <c r="E534" s="593"/>
      <c r="F534" s="593"/>
      <c r="G534" s="593"/>
      <c r="H534" s="593"/>
      <c r="I534" s="593"/>
      <c r="J534" s="593"/>
      <c r="K534" s="593"/>
      <c r="L534" s="593"/>
      <c r="M534" s="593"/>
      <c r="N534" s="594"/>
    </row>
    <row r="535" spans="3:14" x14ac:dyDescent="0.2">
      <c r="C535" s="595"/>
      <c r="D535" s="596"/>
      <c r="E535" s="596"/>
      <c r="F535" s="596"/>
      <c r="G535" s="596"/>
      <c r="H535" s="596"/>
      <c r="I535" s="596"/>
      <c r="J535" s="596"/>
      <c r="K535" s="596"/>
      <c r="L535" s="596"/>
      <c r="M535" s="596"/>
      <c r="N535" s="597"/>
    </row>
    <row r="538" spans="3:14" ht="12.75" customHeight="1" x14ac:dyDescent="0.2">
      <c r="C538" s="581" t="s">
        <v>320</v>
      </c>
      <c r="D538" s="590"/>
      <c r="E538" s="590"/>
      <c r="F538" s="590"/>
      <c r="G538" s="590"/>
      <c r="H538" s="590"/>
      <c r="I538" s="590"/>
      <c r="J538" s="590"/>
      <c r="K538" s="590"/>
      <c r="L538" s="590"/>
      <c r="M538" s="590"/>
      <c r="N538" s="591"/>
    </row>
    <row r="539" spans="3:14" x14ac:dyDescent="0.2">
      <c r="C539" s="592"/>
      <c r="D539" s="593"/>
      <c r="E539" s="593"/>
      <c r="F539" s="593"/>
      <c r="G539" s="593"/>
      <c r="H539" s="593"/>
      <c r="I539" s="593"/>
      <c r="J539" s="593"/>
      <c r="K539" s="593"/>
      <c r="L539" s="593"/>
      <c r="M539" s="593"/>
      <c r="N539" s="594"/>
    </row>
    <row r="540" spans="3:14" x14ac:dyDescent="0.2">
      <c r="C540" s="592"/>
      <c r="D540" s="593"/>
      <c r="E540" s="593"/>
      <c r="F540" s="593"/>
      <c r="G540" s="593"/>
      <c r="H540" s="593"/>
      <c r="I540" s="593"/>
      <c r="J540" s="593"/>
      <c r="K540" s="593"/>
      <c r="L540" s="593"/>
      <c r="M540" s="593"/>
      <c r="N540" s="594"/>
    </row>
    <row r="541" spans="3:14" x14ac:dyDescent="0.2">
      <c r="C541" s="592"/>
      <c r="D541" s="593"/>
      <c r="E541" s="593"/>
      <c r="F541" s="593"/>
      <c r="G541" s="593"/>
      <c r="H541" s="593"/>
      <c r="I541" s="593"/>
      <c r="J541" s="593"/>
      <c r="K541" s="593"/>
      <c r="L541" s="593"/>
      <c r="M541" s="593"/>
      <c r="N541" s="594"/>
    </row>
    <row r="542" spans="3:14" x14ac:dyDescent="0.2">
      <c r="C542" s="592"/>
      <c r="D542" s="593"/>
      <c r="E542" s="593"/>
      <c r="F542" s="593"/>
      <c r="G542" s="593"/>
      <c r="H542" s="593"/>
      <c r="I542" s="593"/>
      <c r="J542" s="593"/>
      <c r="K542" s="593"/>
      <c r="L542" s="593"/>
      <c r="M542" s="593"/>
      <c r="N542" s="594"/>
    </row>
    <row r="543" spans="3:14" x14ac:dyDescent="0.2">
      <c r="C543" s="592"/>
      <c r="D543" s="593"/>
      <c r="E543" s="593"/>
      <c r="F543" s="593"/>
      <c r="G543" s="593"/>
      <c r="H543" s="593"/>
      <c r="I543" s="593"/>
      <c r="J543" s="593"/>
      <c r="K543" s="593"/>
      <c r="L543" s="593"/>
      <c r="M543" s="593"/>
      <c r="N543" s="594"/>
    </row>
    <row r="544" spans="3:14" x14ac:dyDescent="0.2">
      <c r="C544" s="592"/>
      <c r="D544" s="593"/>
      <c r="E544" s="593"/>
      <c r="F544" s="593"/>
      <c r="G544" s="593"/>
      <c r="H544" s="593"/>
      <c r="I544" s="593"/>
      <c r="J544" s="593"/>
      <c r="K544" s="593"/>
      <c r="L544" s="593"/>
      <c r="M544" s="593"/>
      <c r="N544" s="594"/>
    </row>
    <row r="545" spans="3:14" x14ac:dyDescent="0.2">
      <c r="C545" s="592"/>
      <c r="D545" s="593"/>
      <c r="E545" s="593"/>
      <c r="F545" s="593"/>
      <c r="G545" s="593"/>
      <c r="H545" s="593"/>
      <c r="I545" s="593"/>
      <c r="J545" s="593"/>
      <c r="K545" s="593"/>
      <c r="L545" s="593"/>
      <c r="M545" s="593"/>
      <c r="N545" s="594"/>
    </row>
    <row r="546" spans="3:14" x14ac:dyDescent="0.2">
      <c r="C546" s="592"/>
      <c r="D546" s="593"/>
      <c r="E546" s="593"/>
      <c r="F546" s="593"/>
      <c r="G546" s="593"/>
      <c r="H546" s="593"/>
      <c r="I546" s="593"/>
      <c r="J546" s="593"/>
      <c r="K546" s="593"/>
      <c r="L546" s="593"/>
      <c r="M546" s="593"/>
      <c r="N546" s="594"/>
    </row>
    <row r="547" spans="3:14" x14ac:dyDescent="0.2">
      <c r="C547" s="592"/>
      <c r="D547" s="593"/>
      <c r="E547" s="593"/>
      <c r="F547" s="593"/>
      <c r="G547" s="593"/>
      <c r="H547" s="593"/>
      <c r="I547" s="593"/>
      <c r="J547" s="593"/>
      <c r="K547" s="593"/>
      <c r="L547" s="593"/>
      <c r="M547" s="593"/>
      <c r="N547" s="594"/>
    </row>
    <row r="548" spans="3:14" x14ac:dyDescent="0.2">
      <c r="C548" s="592"/>
      <c r="D548" s="593"/>
      <c r="E548" s="593"/>
      <c r="F548" s="593"/>
      <c r="G548" s="593"/>
      <c r="H548" s="593"/>
      <c r="I548" s="593"/>
      <c r="J548" s="593"/>
      <c r="K548" s="593"/>
      <c r="L548" s="593"/>
      <c r="M548" s="593"/>
      <c r="N548" s="594"/>
    </row>
    <row r="549" spans="3:14" x14ac:dyDescent="0.2">
      <c r="C549" s="592"/>
      <c r="D549" s="593"/>
      <c r="E549" s="593"/>
      <c r="F549" s="593"/>
      <c r="G549" s="593"/>
      <c r="H549" s="593"/>
      <c r="I549" s="593"/>
      <c r="J549" s="593"/>
      <c r="K549" s="593"/>
      <c r="L549" s="593"/>
      <c r="M549" s="593"/>
      <c r="N549" s="594"/>
    </row>
    <row r="550" spans="3:14" x14ac:dyDescent="0.2">
      <c r="C550" s="592"/>
      <c r="D550" s="593"/>
      <c r="E550" s="593"/>
      <c r="F550" s="593"/>
      <c r="G550" s="593"/>
      <c r="H550" s="593"/>
      <c r="I550" s="593"/>
      <c r="J550" s="593"/>
      <c r="K550" s="593"/>
      <c r="L550" s="593"/>
      <c r="M550" s="593"/>
      <c r="N550" s="594"/>
    </row>
    <row r="551" spans="3:14" x14ac:dyDescent="0.2">
      <c r="C551" s="592"/>
      <c r="D551" s="593"/>
      <c r="E551" s="593"/>
      <c r="F551" s="593"/>
      <c r="G551" s="593"/>
      <c r="H551" s="593"/>
      <c r="I551" s="593"/>
      <c r="J551" s="593"/>
      <c r="K551" s="593"/>
      <c r="L551" s="593"/>
      <c r="M551" s="593"/>
      <c r="N551" s="594"/>
    </row>
    <row r="552" spans="3:14" x14ac:dyDescent="0.2">
      <c r="C552" s="592"/>
      <c r="D552" s="593"/>
      <c r="E552" s="593"/>
      <c r="F552" s="593"/>
      <c r="G552" s="593"/>
      <c r="H552" s="593"/>
      <c r="I552" s="593"/>
      <c r="J552" s="593"/>
      <c r="K552" s="593"/>
      <c r="L552" s="593"/>
      <c r="M552" s="593"/>
      <c r="N552" s="594"/>
    </row>
    <row r="553" spans="3:14" x14ac:dyDescent="0.2">
      <c r="C553" s="592"/>
      <c r="D553" s="593"/>
      <c r="E553" s="593"/>
      <c r="F553" s="593"/>
      <c r="G553" s="593"/>
      <c r="H553" s="593"/>
      <c r="I553" s="593"/>
      <c r="J553" s="593"/>
      <c r="K553" s="593"/>
      <c r="L553" s="593"/>
      <c r="M553" s="593"/>
      <c r="N553" s="594"/>
    </row>
    <row r="554" spans="3:14" x14ac:dyDescent="0.2">
      <c r="C554" s="592"/>
      <c r="D554" s="593"/>
      <c r="E554" s="593"/>
      <c r="F554" s="593"/>
      <c r="G554" s="593"/>
      <c r="H554" s="593"/>
      <c r="I554" s="593"/>
      <c r="J554" s="593"/>
      <c r="K554" s="593"/>
      <c r="L554" s="593"/>
      <c r="M554" s="593"/>
      <c r="N554" s="594"/>
    </row>
    <row r="555" spans="3:14" x14ac:dyDescent="0.2">
      <c r="C555" s="592"/>
      <c r="D555" s="593"/>
      <c r="E555" s="593"/>
      <c r="F555" s="593"/>
      <c r="G555" s="593"/>
      <c r="H555" s="593"/>
      <c r="I555" s="593"/>
      <c r="J555" s="593"/>
      <c r="K555" s="593"/>
      <c r="L555" s="593"/>
      <c r="M555" s="593"/>
      <c r="N555" s="594"/>
    </row>
    <row r="556" spans="3:14" x14ac:dyDescent="0.2">
      <c r="C556" s="592"/>
      <c r="D556" s="593"/>
      <c r="E556" s="593"/>
      <c r="F556" s="593"/>
      <c r="G556" s="593"/>
      <c r="H556" s="593"/>
      <c r="I556" s="593"/>
      <c r="J556" s="593"/>
      <c r="K556" s="593"/>
      <c r="L556" s="593"/>
      <c r="M556" s="593"/>
      <c r="N556" s="594"/>
    </row>
    <row r="557" spans="3:14" x14ac:dyDescent="0.2">
      <c r="C557" s="592"/>
      <c r="D557" s="593"/>
      <c r="E557" s="593"/>
      <c r="F557" s="593"/>
      <c r="G557" s="593"/>
      <c r="H557" s="593"/>
      <c r="I557" s="593"/>
      <c r="J557" s="593"/>
      <c r="K557" s="593"/>
      <c r="L557" s="593"/>
      <c r="M557" s="593"/>
      <c r="N557" s="594"/>
    </row>
    <row r="558" spans="3:14" x14ac:dyDescent="0.2">
      <c r="C558" s="592"/>
      <c r="D558" s="593"/>
      <c r="E558" s="593"/>
      <c r="F558" s="593"/>
      <c r="G558" s="593"/>
      <c r="H558" s="593"/>
      <c r="I558" s="593"/>
      <c r="J558" s="593"/>
      <c r="K558" s="593"/>
      <c r="L558" s="593"/>
      <c r="M558" s="593"/>
      <c r="N558" s="594"/>
    </row>
    <row r="559" spans="3:14" x14ac:dyDescent="0.2">
      <c r="C559" s="592"/>
      <c r="D559" s="593"/>
      <c r="E559" s="593"/>
      <c r="F559" s="593"/>
      <c r="G559" s="593"/>
      <c r="H559" s="593"/>
      <c r="I559" s="593"/>
      <c r="J559" s="593"/>
      <c r="K559" s="593"/>
      <c r="L559" s="593"/>
      <c r="M559" s="593"/>
      <c r="N559" s="594"/>
    </row>
    <row r="560" spans="3:14" x14ac:dyDescent="0.2">
      <c r="C560" s="592"/>
      <c r="D560" s="593"/>
      <c r="E560" s="593"/>
      <c r="F560" s="593"/>
      <c r="G560" s="593"/>
      <c r="H560" s="593"/>
      <c r="I560" s="593"/>
      <c r="J560" s="593"/>
      <c r="K560" s="593"/>
      <c r="L560" s="593"/>
      <c r="M560" s="593"/>
      <c r="N560" s="594"/>
    </row>
    <row r="561" spans="3:14" x14ac:dyDescent="0.2">
      <c r="C561" s="592"/>
      <c r="D561" s="593"/>
      <c r="E561" s="593"/>
      <c r="F561" s="593"/>
      <c r="G561" s="593"/>
      <c r="H561" s="593"/>
      <c r="I561" s="593"/>
      <c r="J561" s="593"/>
      <c r="K561" s="593"/>
      <c r="L561" s="593"/>
      <c r="M561" s="593"/>
      <c r="N561" s="594"/>
    </row>
    <row r="562" spans="3:14" x14ac:dyDescent="0.2">
      <c r="C562" s="592"/>
      <c r="D562" s="593"/>
      <c r="E562" s="593"/>
      <c r="F562" s="593"/>
      <c r="G562" s="593"/>
      <c r="H562" s="593"/>
      <c r="I562" s="593"/>
      <c r="J562" s="593"/>
      <c r="K562" s="593"/>
      <c r="L562" s="593"/>
      <c r="M562" s="593"/>
      <c r="N562" s="594"/>
    </row>
    <row r="563" spans="3:14" x14ac:dyDescent="0.2">
      <c r="C563" s="595"/>
      <c r="D563" s="596"/>
      <c r="E563" s="596"/>
      <c r="F563" s="596"/>
      <c r="G563" s="596"/>
      <c r="H563" s="596"/>
      <c r="I563" s="596"/>
      <c r="J563" s="596"/>
      <c r="K563" s="596"/>
      <c r="L563" s="596"/>
      <c r="M563" s="596"/>
      <c r="N563" s="597"/>
    </row>
    <row r="564" spans="3:14" x14ac:dyDescent="0.2">
      <c r="C564" s="371"/>
      <c r="D564" s="371"/>
      <c r="E564" s="371"/>
      <c r="F564" s="371"/>
      <c r="G564" s="371"/>
      <c r="H564" s="371"/>
      <c r="I564" s="371"/>
      <c r="J564" s="371"/>
      <c r="K564" s="371"/>
      <c r="L564" s="371"/>
      <c r="M564" s="371"/>
      <c r="N564" s="371"/>
    </row>
    <row r="565" spans="3:14" x14ac:dyDescent="0.2">
      <c r="C565" s="371"/>
      <c r="D565" s="371"/>
      <c r="E565" s="371"/>
      <c r="F565" s="371"/>
      <c r="G565" s="371"/>
      <c r="H565" s="371"/>
      <c r="I565" s="371"/>
      <c r="J565" s="371"/>
      <c r="K565" s="371"/>
      <c r="L565" s="371"/>
      <c r="M565" s="371"/>
      <c r="N565" s="371"/>
    </row>
    <row r="566" spans="3:14" x14ac:dyDescent="0.2">
      <c r="C566" s="371"/>
      <c r="D566" s="371"/>
      <c r="E566" s="371"/>
      <c r="F566" s="371"/>
      <c r="G566" s="371"/>
      <c r="H566" s="371"/>
      <c r="I566" s="371"/>
      <c r="J566" s="371"/>
      <c r="K566" s="371"/>
      <c r="L566" s="371"/>
      <c r="M566" s="371"/>
      <c r="N566" s="371"/>
    </row>
    <row r="567" spans="3:14" x14ac:dyDescent="0.2">
      <c r="C567" s="371"/>
      <c r="D567" s="371"/>
      <c r="E567" s="371"/>
      <c r="F567" s="371"/>
      <c r="G567" s="371"/>
      <c r="H567" s="371"/>
      <c r="I567" s="371"/>
      <c r="J567" s="371"/>
      <c r="K567" s="371"/>
      <c r="L567" s="371"/>
      <c r="M567" s="371"/>
      <c r="N567" s="371"/>
    </row>
    <row r="568" spans="3:14" x14ac:dyDescent="0.2">
      <c r="F568" s="299"/>
      <c r="G568" s="299"/>
      <c r="H568" s="299"/>
      <c r="I568" s="299"/>
      <c r="J568" s="299"/>
      <c r="K568" s="299"/>
    </row>
    <row r="569" spans="3:14" x14ac:dyDescent="0.2">
      <c r="F569" s="299"/>
      <c r="G569" s="299"/>
      <c r="H569" s="299"/>
      <c r="I569" s="299"/>
      <c r="J569" s="299"/>
      <c r="K569" s="299"/>
    </row>
    <row r="570" spans="3:14" x14ac:dyDescent="0.2">
      <c r="C570" s="581" t="s">
        <v>314</v>
      </c>
      <c r="D570" s="590"/>
      <c r="E570" s="590"/>
      <c r="F570" s="590"/>
      <c r="G570" s="590"/>
      <c r="H570" s="590"/>
      <c r="I570" s="590"/>
      <c r="J570" s="590"/>
      <c r="K570" s="590"/>
      <c r="L570" s="590"/>
      <c r="M570" s="590"/>
      <c r="N570" s="591"/>
    </row>
    <row r="571" spans="3:14" x14ac:dyDescent="0.2">
      <c r="C571" s="592"/>
      <c r="D571" s="593"/>
      <c r="E571" s="593"/>
      <c r="F571" s="593"/>
      <c r="G571" s="593"/>
      <c r="H571" s="593"/>
      <c r="I571" s="593"/>
      <c r="J571" s="593"/>
      <c r="K571" s="593"/>
      <c r="L571" s="593"/>
      <c r="M571" s="593"/>
      <c r="N571" s="594"/>
    </row>
    <row r="572" spans="3:14" x14ac:dyDescent="0.2">
      <c r="C572" s="592"/>
      <c r="D572" s="593"/>
      <c r="E572" s="593"/>
      <c r="F572" s="593"/>
      <c r="G572" s="593"/>
      <c r="H572" s="593"/>
      <c r="I572" s="593"/>
      <c r="J572" s="593"/>
      <c r="K572" s="593"/>
      <c r="L572" s="593"/>
      <c r="M572" s="593"/>
      <c r="N572" s="594"/>
    </row>
    <row r="573" spans="3:14" x14ac:dyDescent="0.2">
      <c r="C573" s="592"/>
      <c r="D573" s="593"/>
      <c r="E573" s="593"/>
      <c r="F573" s="593"/>
      <c r="G573" s="593"/>
      <c r="H573" s="593"/>
      <c r="I573" s="593"/>
      <c r="J573" s="593"/>
      <c r="K573" s="593"/>
      <c r="L573" s="593"/>
      <c r="M573" s="593"/>
      <c r="N573" s="594"/>
    </row>
    <row r="574" spans="3:14" x14ac:dyDescent="0.2">
      <c r="C574" s="592"/>
      <c r="D574" s="593"/>
      <c r="E574" s="593"/>
      <c r="F574" s="593"/>
      <c r="G574" s="593"/>
      <c r="H574" s="593"/>
      <c r="I574" s="593"/>
      <c r="J574" s="593"/>
      <c r="K574" s="593"/>
      <c r="L574" s="593"/>
      <c r="M574" s="593"/>
      <c r="N574" s="594"/>
    </row>
    <row r="575" spans="3:14" x14ac:dyDescent="0.2">
      <c r="C575" s="592"/>
      <c r="D575" s="593"/>
      <c r="E575" s="593"/>
      <c r="F575" s="593"/>
      <c r="G575" s="593"/>
      <c r="H575" s="593"/>
      <c r="I575" s="593"/>
      <c r="J575" s="593"/>
      <c r="K575" s="593"/>
      <c r="L575" s="593"/>
      <c r="M575" s="593"/>
      <c r="N575" s="594"/>
    </row>
    <row r="576" spans="3:14" x14ac:dyDescent="0.2">
      <c r="C576" s="595"/>
      <c r="D576" s="596"/>
      <c r="E576" s="596"/>
      <c r="F576" s="596"/>
      <c r="G576" s="596"/>
      <c r="H576" s="596"/>
      <c r="I576" s="596"/>
      <c r="J576" s="596"/>
      <c r="K576" s="596"/>
      <c r="L576" s="596"/>
      <c r="M576" s="596"/>
      <c r="N576" s="597"/>
    </row>
    <row r="577" spans="6:11" x14ac:dyDescent="0.2">
      <c r="F577" s="299"/>
      <c r="G577" s="299"/>
      <c r="H577" s="299"/>
      <c r="I577" s="299"/>
      <c r="J577" s="299"/>
      <c r="K577" s="299"/>
    </row>
    <row r="578" spans="6:11" x14ac:dyDescent="0.2">
      <c r="F578" s="299"/>
      <c r="G578" s="299"/>
      <c r="H578" s="299"/>
      <c r="I578" s="299"/>
      <c r="J578" s="299"/>
      <c r="K578" s="299"/>
    </row>
    <row r="579" spans="6:11" x14ac:dyDescent="0.2">
      <c r="F579" s="299"/>
      <c r="G579" s="299"/>
      <c r="H579" s="299"/>
      <c r="I579" s="299"/>
      <c r="J579" s="299"/>
      <c r="K579" s="299"/>
    </row>
    <row r="580" spans="6:11" x14ac:dyDescent="0.2">
      <c r="F580" s="299"/>
      <c r="G580" s="299"/>
      <c r="H580" s="299"/>
      <c r="I580" s="299"/>
      <c r="J580" s="299"/>
      <c r="K580" s="299"/>
    </row>
    <row r="581" spans="6:11" x14ac:dyDescent="0.2">
      <c r="F581" s="299"/>
      <c r="G581" s="299"/>
      <c r="H581" s="299"/>
      <c r="I581" s="299"/>
      <c r="J581" s="299"/>
      <c r="K581" s="299"/>
    </row>
    <row r="582" spans="6:11" x14ac:dyDescent="0.2">
      <c r="F582" s="299"/>
      <c r="G582" s="299"/>
      <c r="H582" s="299"/>
      <c r="I582" s="299"/>
      <c r="J582" s="299"/>
      <c r="K582" s="299"/>
    </row>
    <row r="583" spans="6:11" x14ac:dyDescent="0.2">
      <c r="F583" s="299"/>
      <c r="G583" s="299"/>
      <c r="H583" s="299"/>
      <c r="I583" s="299"/>
      <c r="J583" s="299"/>
      <c r="K583" s="299"/>
    </row>
    <row r="584" spans="6:11" x14ac:dyDescent="0.2">
      <c r="F584" s="299"/>
      <c r="G584" s="299"/>
      <c r="H584" s="299"/>
      <c r="I584" s="299"/>
      <c r="J584" s="299"/>
      <c r="K584" s="299"/>
    </row>
    <row r="585" spans="6:11" x14ac:dyDescent="0.2">
      <c r="F585" s="299"/>
      <c r="G585" s="299"/>
      <c r="H585" s="299"/>
      <c r="I585" s="299"/>
      <c r="J585" s="299"/>
      <c r="K585" s="299"/>
    </row>
    <row r="586" spans="6:11" x14ac:dyDescent="0.2">
      <c r="F586" s="299"/>
      <c r="G586" s="299"/>
      <c r="H586" s="299"/>
      <c r="I586" s="299"/>
      <c r="J586" s="299"/>
      <c r="K586" s="299"/>
    </row>
    <row r="587" spans="6:11" x14ac:dyDescent="0.2">
      <c r="F587" s="299"/>
      <c r="G587" s="299"/>
      <c r="H587" s="299"/>
      <c r="I587" s="299"/>
      <c r="J587" s="299"/>
      <c r="K587" s="299"/>
    </row>
    <row r="588" spans="6:11" x14ac:dyDescent="0.2">
      <c r="F588" s="299"/>
      <c r="G588" s="299"/>
      <c r="H588" s="299"/>
      <c r="I588" s="299"/>
      <c r="J588" s="299"/>
      <c r="K588" s="299"/>
    </row>
    <row r="589" spans="6:11" x14ac:dyDescent="0.2">
      <c r="F589" s="299"/>
      <c r="G589" s="299"/>
      <c r="H589" s="299"/>
      <c r="I589" s="299"/>
      <c r="J589" s="299"/>
      <c r="K589" s="299"/>
    </row>
    <row r="590" spans="6:11" x14ac:dyDescent="0.2">
      <c r="F590" s="299" t="s">
        <v>223</v>
      </c>
      <c r="G590" s="299"/>
      <c r="H590" s="299"/>
      <c r="I590" s="299"/>
      <c r="J590" s="299"/>
      <c r="K590" s="299" t="s">
        <v>102</v>
      </c>
    </row>
    <row r="591" spans="6:11" x14ac:dyDescent="0.2">
      <c r="F591" s="299" t="s">
        <v>224</v>
      </c>
      <c r="G591" s="299"/>
      <c r="H591" s="299"/>
      <c r="I591" s="299"/>
      <c r="J591" s="299"/>
      <c r="K591" s="299"/>
    </row>
    <row r="592" spans="6:11" x14ac:dyDescent="0.2">
      <c r="F592" s="299" t="s">
        <v>225</v>
      </c>
      <c r="G592" s="299"/>
      <c r="H592" s="299"/>
      <c r="I592" s="299"/>
      <c r="J592" s="299"/>
      <c r="K592" s="299"/>
    </row>
    <row r="593" spans="6:11" x14ac:dyDescent="0.2">
      <c r="F593" s="299" t="s">
        <v>226</v>
      </c>
      <c r="G593" s="299"/>
      <c r="H593" s="299"/>
      <c r="I593" s="299"/>
      <c r="J593" s="299"/>
      <c r="K593" s="299"/>
    </row>
    <row r="594" spans="6:11" x14ac:dyDescent="0.2">
      <c r="F594" s="299" t="s">
        <v>227</v>
      </c>
      <c r="G594" s="299"/>
      <c r="H594" s="299"/>
      <c r="I594" s="299"/>
      <c r="J594" s="299"/>
      <c r="K594" s="299"/>
    </row>
    <row r="595" spans="6:11" x14ac:dyDescent="0.2">
      <c r="F595" s="299" t="s">
        <v>228</v>
      </c>
      <c r="G595" s="299"/>
      <c r="H595" s="299"/>
      <c r="I595" s="299"/>
      <c r="J595" s="299"/>
      <c r="K595" s="299"/>
    </row>
    <row r="596" spans="6:11" x14ac:dyDescent="0.2">
      <c r="F596" s="299" t="s">
        <v>229</v>
      </c>
      <c r="G596" s="299"/>
      <c r="H596" s="299"/>
      <c r="I596" s="299"/>
      <c r="J596" s="299"/>
      <c r="K596" s="299"/>
    </row>
    <row r="597" spans="6:11" x14ac:dyDescent="0.2">
      <c r="F597" s="299" t="s">
        <v>230</v>
      </c>
      <c r="G597" s="299"/>
      <c r="H597" s="299"/>
      <c r="I597" s="299"/>
      <c r="J597" s="299"/>
      <c r="K597" s="299"/>
    </row>
    <row r="598" spans="6:11" x14ac:dyDescent="0.2">
      <c r="F598" s="299" t="s">
        <v>231</v>
      </c>
      <c r="G598" s="299"/>
      <c r="H598" s="299"/>
      <c r="I598" s="299"/>
      <c r="J598" s="299"/>
      <c r="K598" s="299"/>
    </row>
    <row r="599" spans="6:11" x14ac:dyDescent="0.2">
      <c r="F599" s="299" t="s">
        <v>31</v>
      </c>
      <c r="G599" s="299"/>
      <c r="H599" s="299"/>
      <c r="I599" s="299"/>
      <c r="J599" s="299"/>
      <c r="K599" s="299"/>
    </row>
    <row r="600" spans="6:11" x14ac:dyDescent="0.2">
      <c r="F600" s="299" t="s">
        <v>32</v>
      </c>
      <c r="G600" s="299"/>
      <c r="H600" s="299"/>
      <c r="I600" s="299"/>
      <c r="J600" s="299"/>
      <c r="K600" s="299"/>
    </row>
    <row r="601" spans="6:11" x14ac:dyDescent="0.2">
      <c r="F601" s="299" t="s">
        <v>33</v>
      </c>
      <c r="G601" s="299"/>
      <c r="H601" s="299"/>
      <c r="I601" s="299"/>
      <c r="J601" s="299"/>
      <c r="K601" s="299"/>
    </row>
    <row r="602" spans="6:11" x14ac:dyDescent="0.2">
      <c r="F602" s="299" t="s">
        <v>34</v>
      </c>
      <c r="G602" s="299"/>
      <c r="H602" s="299"/>
      <c r="I602" s="299"/>
      <c r="J602" s="299"/>
      <c r="K602" s="299"/>
    </row>
    <row r="603" spans="6:11" x14ac:dyDescent="0.2">
      <c r="F603" s="299" t="s">
        <v>35</v>
      </c>
      <c r="G603" s="299"/>
      <c r="H603" s="299"/>
      <c r="I603" s="299"/>
      <c r="J603" s="299"/>
      <c r="K603" s="299"/>
    </row>
    <row r="604" spans="6:11" x14ac:dyDescent="0.2">
      <c r="F604" s="299" t="s">
        <v>36</v>
      </c>
      <c r="G604" s="299"/>
      <c r="H604" s="299"/>
      <c r="I604" s="299"/>
      <c r="J604" s="299"/>
      <c r="K604" s="299"/>
    </row>
    <row r="605" spans="6:11" x14ac:dyDescent="0.2">
      <c r="F605" s="299" t="s">
        <v>37</v>
      </c>
      <c r="G605" s="299"/>
      <c r="H605" s="299"/>
      <c r="I605" s="299"/>
      <c r="J605" s="299"/>
      <c r="K605" s="299"/>
    </row>
    <row r="606" spans="6:11" x14ac:dyDescent="0.2">
      <c r="F606" s="299" t="s">
        <v>38</v>
      </c>
      <c r="G606" s="299"/>
      <c r="H606" s="299"/>
      <c r="I606" s="299"/>
      <c r="J606" s="299"/>
      <c r="K606" s="299"/>
    </row>
    <row r="607" spans="6:11" x14ac:dyDescent="0.2">
      <c r="F607" s="299" t="s">
        <v>39</v>
      </c>
      <c r="G607" s="299"/>
      <c r="H607" s="299"/>
      <c r="I607" s="299"/>
      <c r="J607" s="299"/>
      <c r="K607" s="299"/>
    </row>
    <row r="608" spans="6:11" x14ac:dyDescent="0.2">
      <c r="F608" s="299" t="s">
        <v>40</v>
      </c>
      <c r="G608" s="299"/>
      <c r="H608" s="299"/>
      <c r="I608" s="299"/>
      <c r="J608" s="299"/>
      <c r="K608" s="299"/>
    </row>
    <row r="609" spans="6:11" x14ac:dyDescent="0.2">
      <c r="F609" s="299" t="s">
        <v>41</v>
      </c>
      <c r="G609" s="299"/>
      <c r="H609" s="299"/>
      <c r="I609" s="299"/>
      <c r="J609" s="299"/>
      <c r="K609" s="299"/>
    </row>
    <row r="610" spans="6:11" x14ac:dyDescent="0.2">
      <c r="F610" s="299" t="s">
        <v>42</v>
      </c>
      <c r="G610" s="299"/>
      <c r="H610" s="299"/>
      <c r="I610" s="299"/>
      <c r="J610" s="299"/>
      <c r="K610" s="299"/>
    </row>
    <row r="611" spans="6:11" x14ac:dyDescent="0.2">
      <c r="F611" s="299" t="s">
        <v>43</v>
      </c>
      <c r="G611" s="299"/>
      <c r="H611" s="299"/>
      <c r="I611" s="299"/>
      <c r="J611" s="299"/>
      <c r="K611" s="299"/>
    </row>
    <row r="612" spans="6:11" x14ac:dyDescent="0.2">
      <c r="F612" s="299" t="s">
        <v>44</v>
      </c>
      <c r="G612" s="299"/>
      <c r="H612" s="299"/>
      <c r="I612" s="299"/>
      <c r="J612" s="299"/>
      <c r="K612" s="299"/>
    </row>
    <row r="613" spans="6:11" x14ac:dyDescent="0.2">
      <c r="F613" s="299" t="s">
        <v>45</v>
      </c>
      <c r="G613" s="299"/>
      <c r="H613" s="299"/>
      <c r="I613" s="299"/>
      <c r="J613" s="299"/>
      <c r="K613" s="299"/>
    </row>
    <row r="614" spans="6:11" x14ac:dyDescent="0.2">
      <c r="F614" s="299" t="s">
        <v>46</v>
      </c>
      <c r="G614" s="299"/>
      <c r="H614" s="299"/>
      <c r="I614" s="299"/>
      <c r="J614" s="299"/>
      <c r="K614" s="299"/>
    </row>
    <row r="615" spans="6:11" x14ac:dyDescent="0.2">
      <c r="F615" s="299" t="s">
        <v>47</v>
      </c>
      <c r="G615" s="299"/>
      <c r="H615" s="299"/>
      <c r="I615" s="299"/>
      <c r="J615" s="299"/>
      <c r="K615" s="299"/>
    </row>
    <row r="616" spans="6:11" x14ac:dyDescent="0.2">
      <c r="F616" s="299" t="s">
        <v>48</v>
      </c>
      <c r="G616" s="299"/>
      <c r="H616" s="299"/>
      <c r="I616" s="299"/>
      <c r="J616" s="299"/>
      <c r="K616" s="299"/>
    </row>
    <row r="617" spans="6:11" x14ac:dyDescent="0.2">
      <c r="F617" s="299" t="s">
        <v>49</v>
      </c>
      <c r="G617" s="299"/>
      <c r="H617" s="299"/>
      <c r="I617" s="299"/>
      <c r="J617" s="299"/>
      <c r="K617" s="299"/>
    </row>
    <row r="618" spans="6:11" x14ac:dyDescent="0.2">
      <c r="F618" s="299" t="s">
        <v>50</v>
      </c>
      <c r="G618" s="299"/>
      <c r="H618" s="299"/>
      <c r="I618" s="299"/>
      <c r="J618" s="299"/>
      <c r="K618" s="299"/>
    </row>
    <row r="619" spans="6:11" x14ac:dyDescent="0.2">
      <c r="F619" s="299" t="s">
        <v>51</v>
      </c>
      <c r="G619" s="299"/>
      <c r="H619" s="299"/>
      <c r="I619" s="299"/>
      <c r="J619" s="299"/>
      <c r="K619" s="299"/>
    </row>
    <row r="620" spans="6:11" x14ac:dyDescent="0.2">
      <c r="F620" s="299" t="s">
        <v>52</v>
      </c>
      <c r="G620" s="299"/>
      <c r="H620" s="299"/>
      <c r="I620" s="299"/>
      <c r="J620" s="299"/>
      <c r="K620" s="299"/>
    </row>
    <row r="621" spans="6:11" x14ac:dyDescent="0.2">
      <c r="F621" s="299" t="s">
        <v>53</v>
      </c>
      <c r="G621" s="299"/>
      <c r="H621" s="299"/>
      <c r="I621" s="299"/>
      <c r="J621" s="299"/>
      <c r="K621" s="299"/>
    </row>
    <row r="622" spans="6:11" x14ac:dyDescent="0.2">
      <c r="F622" s="299" t="s">
        <v>54</v>
      </c>
      <c r="G622" s="299"/>
      <c r="H622" s="299"/>
      <c r="I622" s="299"/>
      <c r="J622" s="299"/>
      <c r="K622" s="299"/>
    </row>
    <row r="623" spans="6:11" x14ac:dyDescent="0.2">
      <c r="F623" s="299" t="s">
        <v>55</v>
      </c>
      <c r="G623" s="299"/>
      <c r="H623" s="299"/>
      <c r="I623" s="299"/>
      <c r="J623" s="299"/>
      <c r="K623" s="299"/>
    </row>
    <row r="624" spans="6:11" x14ac:dyDescent="0.2">
      <c r="F624" s="299" t="s">
        <v>56</v>
      </c>
      <c r="G624" s="299"/>
      <c r="H624" s="299"/>
      <c r="I624" s="299"/>
      <c r="J624" s="299"/>
      <c r="K624" s="299"/>
    </row>
    <row r="625" spans="6:11" x14ac:dyDescent="0.2">
      <c r="F625" s="299" t="s">
        <v>57</v>
      </c>
      <c r="G625" s="299"/>
      <c r="H625" s="299"/>
      <c r="I625" s="299"/>
      <c r="J625" s="299"/>
      <c r="K625" s="299"/>
    </row>
    <row r="626" spans="6:11" x14ac:dyDescent="0.2">
      <c r="F626" s="299" t="s">
        <v>58</v>
      </c>
      <c r="G626" s="299"/>
      <c r="H626" s="299"/>
      <c r="I626" s="299"/>
      <c r="J626" s="299"/>
      <c r="K626" s="299"/>
    </row>
    <row r="627" spans="6:11" x14ac:dyDescent="0.2">
      <c r="F627" s="299" t="s">
        <v>59</v>
      </c>
      <c r="G627" s="299"/>
      <c r="H627" s="299"/>
      <c r="I627" s="299"/>
      <c r="J627" s="299"/>
      <c r="K627" s="299"/>
    </row>
    <row r="628" spans="6:11" x14ac:dyDescent="0.2">
      <c r="F628" s="299" t="s">
        <v>60</v>
      </c>
      <c r="G628" s="299"/>
      <c r="H628" s="299"/>
      <c r="I628" s="299"/>
      <c r="J628" s="299"/>
      <c r="K628" s="299"/>
    </row>
    <row r="629" spans="6:11" x14ac:dyDescent="0.2">
      <c r="F629" s="299" t="s">
        <v>61</v>
      </c>
      <c r="G629" s="299"/>
      <c r="H629" s="299"/>
      <c r="I629" s="299"/>
      <c r="J629" s="299"/>
      <c r="K629" s="299"/>
    </row>
    <row r="630" spans="6:11" x14ac:dyDescent="0.2">
      <c r="F630" s="299" t="s">
        <v>62</v>
      </c>
      <c r="G630" s="299"/>
      <c r="H630" s="299"/>
      <c r="I630" s="299"/>
      <c r="J630" s="299"/>
      <c r="K630" s="299"/>
    </row>
    <row r="631" spans="6:11" x14ac:dyDescent="0.2">
      <c r="F631" s="299" t="s">
        <v>63</v>
      </c>
      <c r="G631" s="299"/>
      <c r="H631" s="299"/>
      <c r="I631" s="299"/>
      <c r="J631" s="299"/>
      <c r="K631" s="299"/>
    </row>
    <row r="632" spans="6:11" x14ac:dyDescent="0.2">
      <c r="F632" s="299" t="s">
        <v>64</v>
      </c>
      <c r="G632" s="299"/>
      <c r="H632" s="299"/>
      <c r="I632" s="299"/>
      <c r="J632" s="299"/>
      <c r="K632" s="299"/>
    </row>
    <row r="633" spans="6:11" x14ac:dyDescent="0.2">
      <c r="F633" s="299" t="s">
        <v>65</v>
      </c>
      <c r="G633" s="299"/>
      <c r="H633" s="299"/>
      <c r="I633" s="299"/>
      <c r="J633" s="299"/>
      <c r="K633" s="299"/>
    </row>
    <row r="634" spans="6:11" x14ac:dyDescent="0.2">
      <c r="F634" s="299" t="s">
        <v>66</v>
      </c>
      <c r="G634" s="299"/>
      <c r="H634" s="299"/>
      <c r="I634" s="299"/>
      <c r="J634" s="299"/>
      <c r="K634" s="299"/>
    </row>
    <row r="635" spans="6:11" x14ac:dyDescent="0.2">
      <c r="F635" s="299" t="s">
        <v>67</v>
      </c>
      <c r="G635" s="299"/>
      <c r="H635" s="299"/>
      <c r="I635" s="299"/>
      <c r="J635" s="299"/>
      <c r="K635" s="299"/>
    </row>
    <row r="636" spans="6:11" x14ac:dyDescent="0.2">
      <c r="F636" s="299" t="s">
        <v>68</v>
      </c>
      <c r="G636" s="299"/>
      <c r="H636" s="299"/>
      <c r="I636" s="299"/>
      <c r="J636" s="299"/>
      <c r="K636" s="299"/>
    </row>
    <row r="637" spans="6:11" x14ac:dyDescent="0.2">
      <c r="F637" s="299" t="s">
        <v>69</v>
      </c>
      <c r="G637" s="299"/>
      <c r="H637" s="299"/>
      <c r="I637" s="299"/>
      <c r="J637" s="299"/>
      <c r="K637" s="299"/>
    </row>
    <row r="638" spans="6:11" x14ac:dyDescent="0.2">
      <c r="F638" s="299" t="s">
        <v>70</v>
      </c>
      <c r="G638" s="299"/>
      <c r="H638" s="299"/>
      <c r="I638" s="299"/>
      <c r="J638" s="299"/>
      <c r="K638" s="299"/>
    </row>
    <row r="639" spans="6:11" x14ac:dyDescent="0.2">
      <c r="F639" s="299" t="s">
        <v>71</v>
      </c>
      <c r="G639" s="299"/>
      <c r="H639" s="299"/>
      <c r="I639" s="299"/>
      <c r="J639" s="299"/>
      <c r="K639" s="299"/>
    </row>
    <row r="640" spans="6:11" x14ac:dyDescent="0.2">
      <c r="F640" s="299" t="s">
        <v>72</v>
      </c>
      <c r="G640" s="299"/>
      <c r="H640" s="299"/>
      <c r="I640" s="299"/>
      <c r="J640" s="299"/>
      <c r="K640" s="299"/>
    </row>
    <row r="641" spans="6:11" x14ac:dyDescent="0.2">
      <c r="F641" s="299" t="s">
        <v>73</v>
      </c>
      <c r="G641" s="299"/>
      <c r="H641" s="299"/>
      <c r="I641" s="299"/>
      <c r="J641" s="299"/>
      <c r="K641" s="299"/>
    </row>
    <row r="642" spans="6:11" x14ac:dyDescent="0.2">
      <c r="F642" s="299" t="s">
        <v>74</v>
      </c>
      <c r="G642" s="299"/>
      <c r="H642" s="299"/>
      <c r="I642" s="299"/>
      <c r="J642" s="299"/>
      <c r="K642" s="299"/>
    </row>
    <row r="643" spans="6:11" x14ac:dyDescent="0.2">
      <c r="F643" s="299" t="s">
        <v>75</v>
      </c>
      <c r="G643" s="299"/>
      <c r="H643" s="299"/>
      <c r="I643" s="299"/>
      <c r="J643" s="299"/>
      <c r="K643" s="299"/>
    </row>
    <row r="644" spans="6:11" x14ac:dyDescent="0.2">
      <c r="F644" s="299" t="s">
        <v>76</v>
      </c>
      <c r="G644" s="299"/>
      <c r="H644" s="299"/>
      <c r="I644" s="299"/>
      <c r="J644" s="299"/>
      <c r="K644" s="299"/>
    </row>
    <row r="645" spans="6:11" x14ac:dyDescent="0.2">
      <c r="F645" s="299" t="s">
        <v>77</v>
      </c>
      <c r="G645" s="299"/>
      <c r="H645" s="299"/>
      <c r="I645" s="299"/>
      <c r="J645" s="299"/>
      <c r="K645" s="299"/>
    </row>
    <row r="646" spans="6:11" x14ac:dyDescent="0.2">
      <c r="F646" s="299" t="s">
        <v>78</v>
      </c>
      <c r="G646" s="299"/>
      <c r="H646" s="299"/>
      <c r="I646" s="299"/>
      <c r="J646" s="299"/>
      <c r="K646" s="299"/>
    </row>
    <row r="647" spans="6:11" x14ac:dyDescent="0.2">
      <c r="F647" s="299" t="s">
        <v>79</v>
      </c>
      <c r="G647" s="299"/>
      <c r="H647" s="299"/>
      <c r="I647" s="299"/>
      <c r="J647" s="299"/>
      <c r="K647" s="299"/>
    </row>
    <row r="648" spans="6:11" x14ac:dyDescent="0.2">
      <c r="F648" s="299" t="s">
        <v>80</v>
      </c>
      <c r="G648" s="299"/>
      <c r="H648" s="299"/>
      <c r="I648" s="299"/>
      <c r="J648" s="299"/>
      <c r="K648" s="299"/>
    </row>
    <row r="649" spans="6:11" x14ac:dyDescent="0.2">
      <c r="F649" s="299" t="s">
        <v>81</v>
      </c>
      <c r="G649" s="299"/>
      <c r="H649" s="299"/>
      <c r="I649" s="299"/>
      <c r="J649" s="299"/>
      <c r="K649" s="299"/>
    </row>
    <row r="650" spans="6:11" x14ac:dyDescent="0.2">
      <c r="F650" s="299" t="s">
        <v>82</v>
      </c>
      <c r="G650" s="299"/>
      <c r="H650" s="299"/>
      <c r="I650" s="299"/>
      <c r="J650" s="299"/>
      <c r="K650" s="299"/>
    </row>
    <row r="651" spans="6:11" x14ac:dyDescent="0.2">
      <c r="F651" s="299" t="s">
        <v>83</v>
      </c>
      <c r="G651" s="299"/>
      <c r="H651" s="299"/>
      <c r="I651" s="299"/>
      <c r="J651" s="299"/>
      <c r="K651" s="299"/>
    </row>
    <row r="652" spans="6:11" x14ac:dyDescent="0.2">
      <c r="F652" s="299" t="s">
        <v>84</v>
      </c>
      <c r="G652" s="299"/>
      <c r="H652" s="299"/>
      <c r="I652" s="299"/>
      <c r="J652" s="299"/>
      <c r="K652" s="299"/>
    </row>
    <row r="653" spans="6:11" x14ac:dyDescent="0.2">
      <c r="F653" s="299" t="s">
        <v>85</v>
      </c>
      <c r="G653" s="299"/>
      <c r="H653" s="299"/>
      <c r="I653" s="299"/>
      <c r="J653" s="299"/>
      <c r="K653" s="299"/>
    </row>
    <row r="654" spans="6:11" x14ac:dyDescent="0.2">
      <c r="F654" s="299" t="s">
        <v>86</v>
      </c>
      <c r="G654" s="299"/>
      <c r="H654" s="299"/>
      <c r="I654" s="299"/>
      <c r="J654" s="299"/>
      <c r="K654" s="299"/>
    </row>
    <row r="655" spans="6:11" x14ac:dyDescent="0.2">
      <c r="F655" s="299" t="s">
        <v>87</v>
      </c>
      <c r="G655" s="299"/>
      <c r="H655" s="299"/>
      <c r="I655" s="299"/>
      <c r="J655" s="299"/>
      <c r="K655" s="299"/>
    </row>
    <row r="656" spans="6:11" x14ac:dyDescent="0.2">
      <c r="F656" s="299" t="s">
        <v>88</v>
      </c>
      <c r="G656" s="299"/>
      <c r="H656" s="299"/>
      <c r="I656" s="299"/>
      <c r="J656" s="299"/>
      <c r="K656" s="299"/>
    </row>
    <row r="657" spans="6:11" x14ac:dyDescent="0.2">
      <c r="F657" s="299" t="s">
        <v>89</v>
      </c>
      <c r="G657" s="299"/>
      <c r="H657" s="299"/>
      <c r="I657" s="299"/>
      <c r="J657" s="299"/>
      <c r="K657" s="299"/>
    </row>
    <row r="658" spans="6:11" x14ac:dyDescent="0.2">
      <c r="F658" s="299" t="s">
        <v>90</v>
      </c>
      <c r="G658" s="299"/>
      <c r="H658" s="299"/>
      <c r="I658" s="299"/>
      <c r="J658" s="299"/>
      <c r="K658" s="299"/>
    </row>
    <row r="659" spans="6:11" x14ac:dyDescent="0.2">
      <c r="F659" s="299" t="s">
        <v>91</v>
      </c>
      <c r="G659" s="299"/>
      <c r="H659" s="299"/>
      <c r="I659" s="299"/>
      <c r="J659" s="299"/>
      <c r="K659" s="299"/>
    </row>
    <row r="660" spans="6:11" x14ac:dyDescent="0.2">
      <c r="F660" s="299" t="s">
        <v>92</v>
      </c>
      <c r="G660" s="299"/>
      <c r="H660" s="299"/>
      <c r="I660" s="299"/>
      <c r="J660" s="299"/>
      <c r="K660" s="299"/>
    </row>
    <row r="661" spans="6:11" x14ac:dyDescent="0.2">
      <c r="F661" s="299" t="s">
        <v>93</v>
      </c>
      <c r="G661" s="299"/>
      <c r="H661" s="299"/>
      <c r="I661" s="299"/>
      <c r="J661" s="299"/>
      <c r="K661" s="299"/>
    </row>
    <row r="662" spans="6:11" x14ac:dyDescent="0.2">
      <c r="F662" s="299" t="s">
        <v>94</v>
      </c>
      <c r="G662" s="299"/>
      <c r="H662" s="299"/>
      <c r="I662" s="299"/>
      <c r="J662" s="299"/>
      <c r="K662" s="299"/>
    </row>
    <row r="663" spans="6:11" x14ac:dyDescent="0.2">
      <c r="F663" s="299" t="s">
        <v>95</v>
      </c>
      <c r="G663" s="299"/>
      <c r="H663" s="299"/>
      <c r="I663" s="299"/>
      <c r="J663" s="299"/>
      <c r="K663" s="299"/>
    </row>
    <row r="664" spans="6:11" x14ac:dyDescent="0.2">
      <c r="F664" s="299" t="s">
        <v>96</v>
      </c>
      <c r="G664" s="299"/>
      <c r="H664" s="299"/>
      <c r="I664" s="299"/>
      <c r="J664" s="299"/>
      <c r="K664" s="299"/>
    </row>
    <row r="665" spans="6:11" x14ac:dyDescent="0.2">
      <c r="F665" s="299" t="s">
        <v>97</v>
      </c>
      <c r="G665" s="299"/>
      <c r="H665" s="299"/>
      <c r="I665" s="299"/>
      <c r="J665" s="299"/>
      <c r="K665" s="299"/>
    </row>
    <row r="666" spans="6:11" x14ac:dyDescent="0.2">
      <c r="F666" s="299" t="s">
        <v>98</v>
      </c>
      <c r="G666" s="299"/>
      <c r="H666" s="299"/>
      <c r="I666" s="299"/>
      <c r="J666" s="299"/>
      <c r="K666" s="299"/>
    </row>
    <row r="667" spans="6:11" x14ac:dyDescent="0.2">
      <c r="F667" s="299" t="s">
        <v>99</v>
      </c>
      <c r="G667" s="299"/>
      <c r="H667" s="299"/>
      <c r="I667" s="299"/>
      <c r="J667" s="299"/>
      <c r="K667" s="299"/>
    </row>
    <row r="668" spans="6:11" x14ac:dyDescent="0.2">
      <c r="F668" s="299" t="s">
        <v>100</v>
      </c>
      <c r="G668" s="299"/>
      <c r="H668" s="299"/>
      <c r="I668" s="299"/>
      <c r="J668" s="299"/>
      <c r="K668" s="299"/>
    </row>
  </sheetData>
  <mergeCells count="41">
    <mergeCell ref="C538:N563"/>
    <mergeCell ref="C570:N576"/>
    <mergeCell ref="E110:I110"/>
    <mergeCell ref="C514:N535"/>
    <mergeCell ref="C492:N509"/>
    <mergeCell ref="C349:N403"/>
    <mergeCell ref="C446:N456"/>
    <mergeCell ref="C407:N444"/>
    <mergeCell ref="D135:E135"/>
    <mergeCell ref="D137:E137"/>
    <mergeCell ref="C294:N317"/>
    <mergeCell ref="C256:N287"/>
    <mergeCell ref="C461:N489"/>
    <mergeCell ref="D131:E131"/>
    <mergeCell ref="D133:E133"/>
    <mergeCell ref="C235:N253"/>
    <mergeCell ref="C180:N232"/>
    <mergeCell ref="C124:K126"/>
    <mergeCell ref="D129:E129"/>
    <mergeCell ref="E102:I102"/>
    <mergeCell ref="E104:I104"/>
    <mergeCell ref="E106:I106"/>
    <mergeCell ref="E108:I108"/>
    <mergeCell ref="E100:I100"/>
    <mergeCell ref="E98:I98"/>
    <mergeCell ref="C13:N47"/>
    <mergeCell ref="E96:I96"/>
    <mergeCell ref="E86:I86"/>
    <mergeCell ref="E76:I76"/>
    <mergeCell ref="E78:I78"/>
    <mergeCell ref="E80:I80"/>
    <mergeCell ref="E82:I82"/>
    <mergeCell ref="E84:I84"/>
    <mergeCell ref="E88:I88"/>
    <mergeCell ref="E90:I90"/>
    <mergeCell ref="E92:I92"/>
    <mergeCell ref="C8:F8"/>
    <mergeCell ref="D68:M69"/>
    <mergeCell ref="E72:I72"/>
    <mergeCell ref="E74:I74"/>
    <mergeCell ref="E94:I94"/>
  </mergeCells>
  <phoneticPr fontId="0" type="noConversion"/>
  <dataValidations count="1">
    <dataValidation type="list" allowBlank="1" showInputMessage="1" showErrorMessage="1" sqref="C8:F8">
      <formula1>$F$590:$F$668</formula1>
    </dataValidation>
  </dataValidations>
  <pageMargins left="0.23622047244094491" right="0.23622047244094491" top="0.74803149606299213" bottom="0.74803149606299213" header="0.31496062992125984" footer="0.31496062992125984"/>
  <pageSetup paperSize="9" fitToWidth="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2"/>
  <sheetViews>
    <sheetView workbookViewId="0">
      <selection activeCell="AD34" sqref="AD34"/>
    </sheetView>
  </sheetViews>
  <sheetFormatPr defaultRowHeight="11.25" x14ac:dyDescent="0.2"/>
  <cols>
    <col min="1" max="4" width="3.5" style="1" customWidth="1"/>
    <col min="5" max="16384" width="9.33203125" style="1"/>
  </cols>
  <sheetData>
    <row r="1" spans="1:16" s="14" customFormat="1" ht="12.75" x14ac:dyDescent="0.2">
      <c r="A1" s="142"/>
      <c r="B1" s="142"/>
    </row>
    <row r="2" spans="1:16" s="14" customFormat="1" ht="12.75" x14ac:dyDescent="0.2">
      <c r="A2" s="142"/>
      <c r="B2" s="142"/>
      <c r="C2" s="157"/>
      <c r="F2" s="157" t="s">
        <v>296</v>
      </c>
    </row>
    <row r="3" spans="1:16" s="14" customFormat="1" ht="12.75" x14ac:dyDescent="0.2">
      <c r="C3" s="158"/>
      <c r="F3" s="158" t="s">
        <v>30</v>
      </c>
    </row>
    <row r="4" spans="1:16" s="14" customFormat="1" ht="22.5" x14ac:dyDescent="0.2">
      <c r="C4" s="158"/>
      <c r="F4" s="276" t="s">
        <v>383</v>
      </c>
    </row>
    <row r="5" spans="1:16" s="122" customFormat="1" ht="17.25" customHeight="1" x14ac:dyDescent="0.2"/>
    <row r="8" spans="1:16" ht="18" x14ac:dyDescent="0.2">
      <c r="B8" s="2" t="s">
        <v>384</v>
      </c>
    </row>
    <row r="13" spans="1:16" ht="12" thickBot="1" x14ac:dyDescent="0.25"/>
    <row r="14" spans="1:16" x14ac:dyDescent="0.2">
      <c r="E14" s="373"/>
      <c r="F14" s="374"/>
      <c r="G14" s="374"/>
      <c r="H14" s="374"/>
      <c r="I14" s="374"/>
      <c r="J14" s="374"/>
      <c r="K14" s="374"/>
      <c r="L14" s="374"/>
      <c r="M14" s="374"/>
      <c r="N14" s="374"/>
      <c r="O14" s="374"/>
      <c r="P14" s="375"/>
    </row>
    <row r="15" spans="1:16" x14ac:dyDescent="0.2">
      <c r="E15" s="376"/>
      <c r="F15" s="214"/>
      <c r="G15" s="214"/>
      <c r="H15" s="214"/>
      <c r="I15" s="214"/>
      <c r="J15" s="214"/>
      <c r="K15" s="214"/>
      <c r="L15" s="214"/>
      <c r="M15" s="214"/>
      <c r="N15" s="214"/>
      <c r="O15" s="214"/>
      <c r="P15" s="377"/>
    </row>
    <row r="16" spans="1:16" x14ac:dyDescent="0.2">
      <c r="E16" s="376"/>
      <c r="F16" s="214"/>
      <c r="G16" s="214"/>
      <c r="H16" s="214"/>
      <c r="I16" s="214"/>
      <c r="J16" s="214"/>
      <c r="K16" s="214"/>
      <c r="L16" s="214"/>
      <c r="M16" s="214"/>
      <c r="N16" s="214"/>
      <c r="O16" s="214"/>
      <c r="P16" s="377"/>
    </row>
    <row r="17" spans="1:16" ht="12.75" x14ac:dyDescent="0.2">
      <c r="D17" s="6"/>
      <c r="E17" s="24" t="s">
        <v>385</v>
      </c>
      <c r="F17" s="14"/>
      <c r="G17" s="14"/>
      <c r="H17" s="14"/>
      <c r="I17" s="14"/>
      <c r="J17" s="14"/>
      <c r="K17" s="14"/>
      <c r="L17" s="14"/>
      <c r="M17" s="14"/>
      <c r="N17" s="14"/>
      <c r="O17" s="14"/>
      <c r="P17" s="31"/>
    </row>
    <row r="18" spans="1:16" ht="12.75" x14ac:dyDescent="0.2">
      <c r="D18" s="6"/>
      <c r="E18" s="376"/>
      <c r="F18" s="14"/>
      <c r="G18" s="14"/>
      <c r="H18" s="14"/>
      <c r="I18" s="14"/>
      <c r="J18" s="14"/>
      <c r="K18" s="14"/>
      <c r="L18" s="14"/>
      <c r="M18" s="14"/>
      <c r="N18" s="14"/>
      <c r="O18" s="14"/>
      <c r="P18" s="31"/>
    </row>
    <row r="19" spans="1:16" ht="12.75" x14ac:dyDescent="0.2">
      <c r="D19" s="6"/>
      <c r="E19" s="13"/>
      <c r="F19" s="14"/>
      <c r="G19" s="14"/>
      <c r="H19" s="14"/>
      <c r="I19" s="14"/>
      <c r="J19" s="14"/>
      <c r="K19" s="14"/>
      <c r="L19" s="14"/>
      <c r="M19" s="14"/>
      <c r="N19" s="14"/>
      <c r="O19" s="14"/>
      <c r="P19" s="31"/>
    </row>
    <row r="20" spans="1:16" ht="12.75" x14ac:dyDescent="0.2">
      <c r="D20" s="6"/>
      <c r="E20" s="13"/>
      <c r="F20" s="14"/>
      <c r="G20" s="29" t="s">
        <v>386</v>
      </c>
      <c r="H20" s="598" t="s">
        <v>328</v>
      </c>
      <c r="I20" s="599"/>
      <c r="J20" s="599"/>
      <c r="K20" s="599"/>
      <c r="L20" s="599"/>
      <c r="M20" s="599"/>
      <c r="N20" s="600"/>
      <c r="O20" s="14"/>
      <c r="P20" s="31"/>
    </row>
    <row r="21" spans="1:16" ht="12.75" x14ac:dyDescent="0.2">
      <c r="D21" s="6"/>
      <c r="E21" s="13"/>
      <c r="F21" s="14"/>
      <c r="G21" s="29" t="s">
        <v>387</v>
      </c>
      <c r="H21" s="598" t="s">
        <v>329</v>
      </c>
      <c r="I21" s="599"/>
      <c r="J21" s="599"/>
      <c r="K21" s="599"/>
      <c r="L21" s="599"/>
      <c r="M21" s="599"/>
      <c r="N21" s="600"/>
      <c r="O21" s="14"/>
      <c r="P21" s="31"/>
    </row>
    <row r="22" spans="1:16" ht="12.75" x14ac:dyDescent="0.2">
      <c r="D22" s="6"/>
      <c r="E22" s="13"/>
      <c r="F22" s="14"/>
      <c r="G22" s="29" t="s">
        <v>388</v>
      </c>
      <c r="H22" s="598" t="s">
        <v>330</v>
      </c>
      <c r="I22" s="599"/>
      <c r="J22" s="599"/>
      <c r="K22" s="599"/>
      <c r="L22" s="599"/>
      <c r="M22" s="599"/>
      <c r="N22" s="600"/>
      <c r="O22" s="14"/>
      <c r="P22" s="31"/>
    </row>
    <row r="23" spans="1:16" ht="12.75" x14ac:dyDescent="0.2">
      <c r="D23" s="6"/>
      <c r="E23" s="13"/>
      <c r="F23" s="14"/>
      <c r="G23" s="29" t="s">
        <v>389</v>
      </c>
      <c r="H23" s="601" t="s">
        <v>331</v>
      </c>
      <c r="I23" s="599"/>
      <c r="J23" s="599"/>
      <c r="K23" s="599"/>
      <c r="L23" s="599"/>
      <c r="M23" s="599"/>
      <c r="N23" s="600"/>
      <c r="O23" s="14"/>
      <c r="P23" s="31"/>
    </row>
    <row r="24" spans="1:16" ht="12.75" x14ac:dyDescent="0.2">
      <c r="D24" s="6"/>
      <c r="E24" s="13"/>
      <c r="F24" s="14"/>
      <c r="G24" s="14"/>
      <c r="H24" s="14"/>
      <c r="I24" s="14"/>
      <c r="J24" s="14"/>
      <c r="K24" s="14"/>
      <c r="L24" s="14"/>
      <c r="M24" s="14"/>
      <c r="N24" s="14"/>
      <c r="O24" s="14"/>
      <c r="P24" s="31"/>
    </row>
    <row r="25" spans="1:16" ht="12.75" x14ac:dyDescent="0.2">
      <c r="D25" s="6"/>
      <c r="E25" s="13"/>
      <c r="F25" s="14"/>
      <c r="G25" s="14"/>
      <c r="H25" s="14"/>
      <c r="I25" s="14"/>
      <c r="J25" s="14"/>
      <c r="K25" s="14"/>
      <c r="L25" s="14"/>
      <c r="M25" s="14"/>
      <c r="N25" s="14"/>
      <c r="O25" s="14"/>
      <c r="P25" s="31"/>
    </row>
    <row r="26" spans="1:16" ht="12.75" x14ac:dyDescent="0.2">
      <c r="D26" s="6"/>
      <c r="E26" s="13"/>
      <c r="F26" s="14"/>
      <c r="G26" s="14"/>
      <c r="H26" s="14"/>
      <c r="I26" s="14"/>
      <c r="J26" s="14"/>
      <c r="K26" s="14"/>
      <c r="L26" s="14"/>
      <c r="M26" s="14"/>
      <c r="N26" s="14"/>
      <c r="O26" s="14"/>
      <c r="P26" s="31"/>
    </row>
    <row r="27" spans="1:16" ht="12.75" x14ac:dyDescent="0.2">
      <c r="D27" s="6"/>
      <c r="E27" s="13"/>
      <c r="F27" s="14"/>
      <c r="G27" s="14"/>
      <c r="H27" s="14"/>
      <c r="I27" s="14"/>
      <c r="J27" s="14"/>
      <c r="K27" s="14"/>
      <c r="L27" s="14"/>
      <c r="M27" s="14"/>
      <c r="N27" s="14"/>
      <c r="O27" s="14"/>
      <c r="P27" s="31"/>
    </row>
    <row r="28" spans="1:16" ht="13.5" thickBot="1" x14ac:dyDescent="0.25">
      <c r="A28" s="6"/>
      <c r="B28" s="6"/>
      <c r="C28" s="6"/>
      <c r="D28" s="6"/>
      <c r="E28" s="32"/>
      <c r="F28" s="33"/>
      <c r="G28" s="33"/>
      <c r="H28" s="33"/>
      <c r="I28" s="33"/>
      <c r="J28" s="33"/>
      <c r="K28" s="33"/>
      <c r="L28" s="33"/>
      <c r="M28" s="33"/>
      <c r="N28" s="33"/>
      <c r="O28" s="33"/>
      <c r="P28" s="116"/>
    </row>
    <row r="29" spans="1:16" ht="12.75" x14ac:dyDescent="0.2">
      <c r="A29" s="6"/>
      <c r="B29" s="6"/>
      <c r="C29" s="6"/>
      <c r="D29" s="6"/>
      <c r="E29" s="6"/>
      <c r="F29" s="6"/>
      <c r="G29" s="6"/>
      <c r="H29" s="6"/>
      <c r="I29" s="6"/>
      <c r="J29" s="6"/>
      <c r="K29" s="6"/>
      <c r="L29" s="6"/>
      <c r="M29" s="6"/>
      <c r="N29" s="6"/>
      <c r="O29" s="6"/>
      <c r="P29" s="6"/>
    </row>
    <row r="30" spans="1:16" ht="12.75" x14ac:dyDescent="0.2">
      <c r="A30" s="6"/>
      <c r="B30" s="6"/>
      <c r="C30" s="6"/>
      <c r="D30" s="6"/>
      <c r="E30" s="6"/>
      <c r="F30" s="6"/>
      <c r="G30" s="6"/>
      <c r="H30" s="6"/>
      <c r="I30" s="6"/>
      <c r="J30" s="6"/>
      <c r="K30" s="6"/>
      <c r="L30" s="6"/>
      <c r="M30" s="6"/>
      <c r="N30" s="6"/>
      <c r="O30" s="6"/>
      <c r="P30" s="6"/>
    </row>
    <row r="31" spans="1:16" ht="12.75" x14ac:dyDescent="0.2">
      <c r="A31" s="6"/>
      <c r="B31" s="6"/>
      <c r="C31" s="6"/>
      <c r="D31" s="6"/>
      <c r="E31" s="6"/>
      <c r="F31" s="6"/>
      <c r="G31" s="6"/>
      <c r="H31" s="6"/>
      <c r="I31" s="6"/>
      <c r="J31" s="6"/>
      <c r="K31" s="6"/>
      <c r="L31" s="6"/>
      <c r="M31" s="6"/>
      <c r="N31" s="6"/>
      <c r="O31" s="6"/>
    </row>
    <row r="32" spans="1:16" ht="12.75" x14ac:dyDescent="0.2">
      <c r="A32" s="6"/>
      <c r="B32" s="6"/>
      <c r="C32" s="6"/>
      <c r="D32" s="6"/>
      <c r="E32" s="6"/>
      <c r="F32" s="6"/>
      <c r="G32" s="6"/>
      <c r="H32" s="6"/>
      <c r="I32" s="6"/>
      <c r="J32" s="6"/>
      <c r="K32" s="6"/>
      <c r="L32" s="6"/>
      <c r="M32" s="6"/>
      <c r="N32" s="6"/>
      <c r="O32" s="6"/>
    </row>
  </sheetData>
  <mergeCells count="4">
    <mergeCell ref="H20:N20"/>
    <mergeCell ref="H21:N21"/>
    <mergeCell ref="H22:N22"/>
    <mergeCell ref="H23:N23"/>
  </mergeCells>
  <phoneticPr fontId="0" type="noConversion"/>
  <hyperlinks>
    <hyperlink ref="H23" r:id="rId1"/>
  </hyperlinks>
  <pageMargins left="0.23622047244094491" right="0.23622047244094491" top="0.74803149606299213" bottom="0.74803149606299213" header="0.31496062992125984" footer="0.31496062992125984"/>
  <pageSetup paperSize="9" scale="93"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204"/>
  <sheetViews>
    <sheetView zoomScale="80" zoomScaleNormal="80" zoomScalePageLayoutView="80" workbookViewId="0">
      <pane ySplit="9" topLeftCell="A10" activePane="bottomLeft" state="frozen"/>
      <selection activeCell="A10" sqref="A10"/>
      <selection pane="bottomLeft" activeCell="G42" sqref="G42"/>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6384" width="10.83203125" style="6"/>
  </cols>
  <sheetData>
    <row r="1" spans="1:9" ht="7.35" customHeight="1" x14ac:dyDescent="0.2"/>
    <row r="2" spans="1:9" ht="18" x14ac:dyDescent="0.2">
      <c r="A2" s="5">
        <v>80</v>
      </c>
      <c r="B2" s="2" t="s">
        <v>265</v>
      </c>
      <c r="H2" s="14"/>
    </row>
    <row r="3" spans="1:9" ht="16.350000000000001" customHeight="1" x14ac:dyDescent="0.2">
      <c r="B3" s="43" t="str">
        <f>'Revenue - Base - OPTIONAL'!B3</f>
        <v>Pyrenees (S)</v>
      </c>
    </row>
    <row r="4" spans="1:9" ht="13.5" thickBot="1" x14ac:dyDescent="0.25">
      <c r="B4" s="509"/>
      <c r="C4" s="509"/>
      <c r="D4" s="509"/>
      <c r="E4" s="509"/>
    </row>
    <row r="5" spans="1:9" ht="6.75" customHeight="1" x14ac:dyDescent="0.2">
      <c r="C5" s="9"/>
      <c r="D5" s="10"/>
      <c r="E5" s="85"/>
      <c r="F5" s="55"/>
      <c r="G5" s="94"/>
      <c r="H5" s="55"/>
      <c r="I5" s="47"/>
    </row>
    <row r="6" spans="1:9" x14ac:dyDescent="0.2">
      <c r="C6" s="13"/>
      <c r="D6" s="14"/>
      <c r="E6" s="512" t="s">
        <v>101</v>
      </c>
      <c r="F6" s="513"/>
      <c r="G6" s="513"/>
      <c r="H6" s="514"/>
      <c r="I6" s="31"/>
    </row>
    <row r="7" spans="1:9" ht="6.75" customHeight="1" x14ac:dyDescent="0.2">
      <c r="C7" s="13"/>
      <c r="D7" s="14"/>
      <c r="E7" s="86"/>
      <c r="F7" s="56"/>
      <c r="G7" s="138"/>
      <c r="H7" s="56"/>
      <c r="I7" s="31"/>
    </row>
    <row r="8" spans="1:9" ht="25.5" x14ac:dyDescent="0.2">
      <c r="C8" s="13"/>
      <c r="D8" s="14"/>
      <c r="E8" s="65" t="s">
        <v>130</v>
      </c>
      <c r="F8" s="62" t="s">
        <v>153</v>
      </c>
      <c r="G8" s="92" t="s">
        <v>139</v>
      </c>
      <c r="H8" s="62" t="s">
        <v>128</v>
      </c>
      <c r="I8" s="31"/>
    </row>
    <row r="9" spans="1:9" ht="7.5" customHeight="1" x14ac:dyDescent="0.2">
      <c r="C9" s="13"/>
      <c r="D9" s="14"/>
      <c r="F9" s="57"/>
      <c r="I9" s="31"/>
    </row>
    <row r="10" spans="1:9" ht="19.5" customHeight="1" x14ac:dyDescent="0.2">
      <c r="C10" s="13"/>
      <c r="D10" s="19">
        <v>1</v>
      </c>
      <c r="E10" s="162" t="str">
        <f>IF(OR('Base Summary 2015-16'!E11="",'Base Summary 2015-16'!E11="[Enter service]"),"",'Base Summary 2015-16'!E11)</f>
        <v>Council Operations</v>
      </c>
      <c r="F10" s="163" t="str">
        <f>IF(OR('Base Summary 2015-16'!F11="",'Base Summary 2015-16'!F11="[Select]"),"",'Base Summary 2015-16'!F11)</f>
        <v>Internal</v>
      </c>
      <c r="G10" s="328" t="str">
        <f>IF('Base Summary 2015-16'!G11="","",'Base Summary 2015-16'!G11)</f>
        <v>Mayor, Councillor, Chief Executive Officer allowances, salaries, credit cards and reimbursements for out-of-pocket expenses, travel, accommodation, meals ,conferences ,elections, related, insurance, maintenance of furniture and equipment in council chambers and reception areas, cleaning, lighting and heating of council chambers and reception areas other related to council chambers and reception areas</v>
      </c>
      <c r="H10" s="141"/>
      <c r="I10" s="31"/>
    </row>
    <row r="11" spans="1:9" s="88" customFormat="1" ht="19.5" customHeight="1" x14ac:dyDescent="0.2">
      <c r="C11" s="89"/>
      <c r="D11" s="90">
        <f>D10+1</f>
        <v>2</v>
      </c>
      <c r="E11" s="164" t="str">
        <f>IF(OR('Base Summary 2015-16'!E12="",'Base Summary 2015-16'!E12="[Enter service]"),"",'Base Summary 2015-16'!E12)</f>
        <v>Public Order and Safety</v>
      </c>
      <c r="F11" s="165" t="str">
        <f>IF(OR('Base Summary 2015-16'!F12="",'Base Summary 2015-16'!F12="[Select]"),"",'Base Summary 2015-16'!F12)</f>
        <v>Internal</v>
      </c>
      <c r="G11" s="329" t="str">
        <f>IF('Base Summary 2015-16'!G12="","",'Base Summary 2015-16'!G12)</f>
        <v>Local laws and local laws enforcement, rangers, expenses and revenue (registrations and fines) associated with compliance of the Domestic Animals Act 1994, expenses and revenue associated with the compliance with Health Act 1958 and Food Act 1984,pounds, livestock control (straying livestock), litter, shopping trolley; health inspections; health licences, fees and registrations; eradication of vermin and pests</v>
      </c>
      <c r="H11" s="108"/>
      <c r="I11" s="91"/>
    </row>
    <row r="12" spans="1:9" ht="19.5" customHeight="1" x14ac:dyDescent="0.2">
      <c r="C12" s="13"/>
      <c r="D12" s="19">
        <f>D11+1</f>
        <v>3</v>
      </c>
      <c r="E12" s="164" t="str">
        <f>IF(OR('Base Summary 2015-16'!E13="",'Base Summary 2015-16'!E13="[Enter service]"),"",'Base Summary 2015-16'!E13)</f>
        <v>Financial &amp; Fiscal Affairs</v>
      </c>
      <c r="F12" s="165" t="str">
        <f>IF(OR('Base Summary 2015-16'!F13="",'Base Summary 2015-16'!F13="[Select]"),"",'Base Summary 2015-16'!F13)</f>
        <v>Internal</v>
      </c>
      <c r="G12" s="329" t="str">
        <f>IF('Base Summary 2015-16'!G13="","",'Base Summary 2015-16'!G13)</f>
        <v>Administration of rates &amp; charges;valuations;licenses &amp; permits; budgeting and accounting; payroll &amp; procurement programs; bank charges;insurance;audit fees; legal fees; materials account surplus/deficit; contributions to other public bodies</v>
      </c>
      <c r="H12" s="105"/>
      <c r="I12" s="31"/>
    </row>
    <row r="13" spans="1:9" ht="19.5" customHeight="1" x14ac:dyDescent="0.2">
      <c r="C13" s="13"/>
      <c r="D13" s="19">
        <f>D12+1</f>
        <v>4</v>
      </c>
      <c r="E13" s="164" t="str">
        <f>IF(OR('Base Summary 2015-16'!E14="",'Base Summary 2015-16'!E14="[Enter service]"),"",'Base Summary 2015-16'!E14)</f>
        <v>Natural Disaster Relief</v>
      </c>
      <c r="F13" s="165" t="str">
        <f>IF(OR('Base Summary 2015-16'!F14="",'Base Summary 2015-16'!F14="[Select]"),"",'Base Summary 2015-16'!F14)</f>
        <v>Internal</v>
      </c>
      <c r="G13" s="330" t="str">
        <f>IF('Base Summary 2015-16'!G14="","",'Base Summary 2015-16'!G14)</f>
        <v>Natural disaster relief; natural disaster restitution works</v>
      </c>
      <c r="H13" s="105"/>
      <c r="I13" s="31"/>
    </row>
    <row r="14" spans="1:9" ht="19.5" customHeight="1" x14ac:dyDescent="0.2">
      <c r="C14" s="13"/>
      <c r="D14" s="19">
        <f>D13+1</f>
        <v>5</v>
      </c>
      <c r="E14" s="164" t="str">
        <f>IF(OR('Base Summary 2015-16'!E15="",'Base Summary 2015-16'!E15="[Enter service]"),"",'Base Summary 2015-16'!E15)</f>
        <v>General Operations</v>
      </c>
      <c r="F14" s="165" t="str">
        <f>IF(OR('Base Summary 2015-16'!F15="",'Base Summary 2015-16'!F15="[Select]"),"",'Base Summary 2015-16'!F15)</f>
        <v>Internal</v>
      </c>
      <c r="G14" s="330" t="str">
        <f>IF('Base Summary 2015-16'!G15="","",'Base Summary 2015-16'!G15)</f>
        <v>Administration on behalf of other public bodies;on-costs;travel;accommodation, meals etc;conferences;public relations (advertising etc);MAV, Victorian Local Governance Association; other association membership fees; general headquarters human services; records management, customer services</v>
      </c>
      <c r="H14" s="105"/>
      <c r="I14" s="31"/>
    </row>
    <row r="15" spans="1:9" ht="19.5" customHeight="1" x14ac:dyDescent="0.2">
      <c r="C15" s="13"/>
      <c r="D15" s="90">
        <f t="shared" ref="D15:D78" si="0">D14+1</f>
        <v>6</v>
      </c>
      <c r="E15" s="164" t="str">
        <f>IF(OR('Base Summary 2015-16'!E16="",'Base Summary 2015-16'!E16="[Enter service]"),"",'Base Summary 2015-16'!E16)</f>
        <v>General Administration</v>
      </c>
      <c r="F15" s="165" t="str">
        <f>IF(OR('Base Summary 2015-16'!F16="",'Base Summary 2015-16'!F16="[Select]"),"",'Base Summary 2015-16'!F16)</f>
        <v>Internal</v>
      </c>
      <c r="G15" s="330" t="str">
        <f>IF('Base Summary 2015-16'!G16="","",'Base Summary 2015-16'!G16)</f>
        <v/>
      </c>
      <c r="H15" s="105"/>
      <c r="I15" s="31"/>
    </row>
    <row r="16" spans="1:9" ht="19.5" customHeight="1" x14ac:dyDescent="0.2">
      <c r="C16" s="13"/>
      <c r="D16" s="19">
        <f t="shared" si="0"/>
        <v>7</v>
      </c>
      <c r="E16" s="164" t="str">
        <f>IF(OR('Base Summary 2015-16'!E17="",'Base Summary 2015-16'!E17="[Enter service]"),"",'Base Summary 2015-16'!E17)</f>
        <v>Families &amp; Children</v>
      </c>
      <c r="F16" s="165" t="str">
        <f>IF(OR('Base Summary 2015-16'!F17="",'Base Summary 2015-16'!F17="[Select]"),"",'Base Summary 2015-16'!F17)</f>
        <v>Mixed</v>
      </c>
      <c r="G16" s="330" t="str">
        <f>IF('Base Summary 2015-16'!G17="","",'Base Summary 2015-16'!G17)</f>
        <v>Play centres (without teachers); crèches and day nurseries including day care centres); home care (emergency housekeepers)</v>
      </c>
      <c r="H16" s="105"/>
      <c r="I16" s="31"/>
    </row>
    <row r="17" spans="3:9" ht="19.5" customHeight="1" x14ac:dyDescent="0.2">
      <c r="C17" s="13"/>
      <c r="D17" s="19">
        <f t="shared" si="0"/>
        <v>8</v>
      </c>
      <c r="E17" s="164" t="str">
        <f>IF(OR('Base Summary 2015-16'!E18="",'Base Summary 2015-16'!E18="[Enter service]"),"",'Base Summary 2015-16'!E18)</f>
        <v>Community Health</v>
      </c>
      <c r="F17" s="165" t="str">
        <f>IF(OR('Base Summary 2015-16'!F18="",'Base Summary 2015-16'!F18="[Select]"),"",'Base Summary 2015-16'!F18)</f>
        <v>Internal</v>
      </c>
      <c r="G17" s="330" t="str">
        <f>IF('Base Summary 2015-16'!G18="","",'Base Summary 2015-16'!G18)</f>
        <v/>
      </c>
      <c r="H17" s="105"/>
      <c r="I17" s="31"/>
    </row>
    <row r="18" spans="3:9" ht="19.5" customHeight="1" x14ac:dyDescent="0.2">
      <c r="C18" s="13"/>
      <c r="D18" s="19">
        <f t="shared" si="0"/>
        <v>9</v>
      </c>
      <c r="E18" s="164" t="str">
        <f>IF(OR('Base Summary 2015-16'!E19="",'Base Summary 2015-16'!E19="[Enter service]"),"",'Base Summary 2015-16'!E19)</f>
        <v>Community Welfare Services</v>
      </c>
      <c r="F18" s="165" t="str">
        <f>IF(OR('Base Summary 2015-16'!F19="",'Base Summary 2015-16'!F19="[Select]"),"",'Base Summary 2015-16'!F19)</f>
        <v>Internal</v>
      </c>
      <c r="G18" s="330" t="str">
        <f>IF('Base Summary 2015-16'!G19="","",'Base Summary 2015-16'!G19)</f>
        <v>Youth centres, activities; youth workers/advisers; migrant centres, services; neighbourhood houses; welfare administration and refuges; community bus hire</v>
      </c>
      <c r="H18" s="105"/>
      <c r="I18" s="31"/>
    </row>
    <row r="19" spans="3:9" ht="19.5" customHeight="1" x14ac:dyDescent="0.2">
      <c r="C19" s="13"/>
      <c r="D19" s="90">
        <f t="shared" si="0"/>
        <v>10</v>
      </c>
      <c r="E19" s="164" t="str">
        <f>IF(OR('Base Summary 2015-16'!E20="",'Base Summary 2015-16'!E20="[Enter service]"),"",'Base Summary 2015-16'!E20)</f>
        <v>Education</v>
      </c>
      <c r="F19" s="165" t="str">
        <f>IF(OR('Base Summary 2015-16'!F20="",'Base Summary 2015-16'!F20="[Select]"),"",'Base Summary 2015-16'!F20)</f>
        <v>Internal</v>
      </c>
      <c r="G19" s="330" t="str">
        <f>IF('Base Summary 2015-16'!G20="","",'Base Summary 2015-16'!G20)</f>
        <v xml:space="preserve">Pre-school centres; preschool programs;kindergartens;play centres (teacher supervised); education administration and support; subsidiary services to education i.e. scholarships, grants </v>
      </c>
      <c r="H19" s="105"/>
      <c r="I19" s="31"/>
    </row>
    <row r="20" spans="3:9" ht="19.5" customHeight="1" x14ac:dyDescent="0.2">
      <c r="C20" s="13"/>
      <c r="D20" s="19">
        <f t="shared" si="0"/>
        <v>11</v>
      </c>
      <c r="E20" s="164" t="str">
        <f>IF(OR('Base Summary 2015-16'!E21="",'Base Summary 2015-16'!E21="[Enter service]"),"",'Base Summary 2015-16'!E21)</f>
        <v>Community Housing</v>
      </c>
      <c r="F20" s="165" t="str">
        <f>IF(OR('Base Summary 2015-16'!F21="",'Base Summary 2015-16'!F21="[Select]"),"",'Base Summary 2015-16'!F21)</f>
        <v>Internal</v>
      </c>
      <c r="G20" s="330" t="str">
        <f>IF('Base Summary 2015-16'!G21="","",'Base Summary 2015-16'!G21)</f>
        <v>Aged person’s units / disabled persons units; other residences</v>
      </c>
      <c r="H20" s="105"/>
      <c r="I20" s="31"/>
    </row>
    <row r="21" spans="3:9" ht="19.5" customHeight="1" x14ac:dyDescent="0.2">
      <c r="C21" s="13"/>
      <c r="D21" s="19">
        <f t="shared" si="0"/>
        <v>12</v>
      </c>
      <c r="E21" s="164" t="str">
        <f>IF(OR('Base Summary 2015-16'!E22="",'Base Summary 2015-16'!E22="[Enter service]"),"",'Base Summary 2015-16'!E22)</f>
        <v>Administration</v>
      </c>
      <c r="F21" s="165" t="str">
        <f>IF(OR('Base Summary 2015-16'!F22="",'Base Summary 2015-16'!F22="[Select]"),"",'Base Summary 2015-16'!F22)</f>
        <v>Internal</v>
      </c>
      <c r="G21" s="330" t="str">
        <f>IF('Base Summary 2015-16'!G22="","",'Base Summary 2015-16'!G22)</f>
        <v>Administration, operation, management and support relating to this function area</v>
      </c>
      <c r="H21" s="105"/>
      <c r="I21" s="31"/>
    </row>
    <row r="22" spans="3:9" ht="19.5" customHeight="1" x14ac:dyDescent="0.2">
      <c r="C22" s="13"/>
      <c r="D22" s="90">
        <f t="shared" si="0"/>
        <v>13</v>
      </c>
      <c r="E22" s="164" t="str">
        <f>IF(OR('Base Summary 2015-16'!E23="",'Base Summary 2015-16'!E23="[Enter service]"),"",'Base Summary 2015-16'!E23)</f>
        <v>Residential Care Services</v>
      </c>
      <c r="F22" s="165" t="str">
        <f>IF(OR('Base Summary 2015-16'!F23="",'Base Summary 2015-16'!F23="[Select]"),"",'Base Summary 2015-16'!F23)</f>
        <v>Internal</v>
      </c>
      <c r="G22" s="330" t="str">
        <f>IF('Base Summary 2015-16'!G23="","",'Base Summary 2015-16'!G23)</f>
        <v/>
      </c>
      <c r="H22" s="105"/>
      <c r="I22" s="31"/>
    </row>
    <row r="23" spans="3:9" ht="19.5" customHeight="1" x14ac:dyDescent="0.2">
      <c r="C23" s="13"/>
      <c r="D23" s="19">
        <f t="shared" si="0"/>
        <v>14</v>
      </c>
      <c r="E23" s="164" t="str">
        <f>IF(OR('Base Summary 2015-16'!E24="",'Base Summary 2015-16'!E24="[Enter service]"),"",'Base Summary 2015-16'!E24)</f>
        <v>Community Care Services</v>
      </c>
      <c r="F23" s="165" t="str">
        <f>IF(OR('Base Summary 2015-16'!F24="",'Base Summary 2015-16'!F24="[Select]"),"",'Base Summary 2015-16'!F24)</f>
        <v>Internal</v>
      </c>
      <c r="G23" s="330" t="str">
        <f>IF('Base Summary 2015-16'!G24="","",'Base Summary 2015-16'!G24)</f>
        <v>Comprises in-home or community-based services for aged or disabled people living independently, including: home care; personal care; respite care; adult day centres (planned activity groups)ay programs; delivered meals on wheels; centre based meals; property maintenance; assessment and care management; information programs and sessions</v>
      </c>
      <c r="H23" s="105"/>
      <c r="I23" s="31"/>
    </row>
    <row r="24" spans="3:9" ht="19.5" customHeight="1" x14ac:dyDescent="0.2">
      <c r="C24" s="13"/>
      <c r="D24" s="19">
        <f t="shared" si="0"/>
        <v>15</v>
      </c>
      <c r="E24" s="164" t="str">
        <f>IF(OR('Base Summary 2015-16'!E25="",'Base Summary 2015-16'!E25="[Enter service]"),"",'Base Summary 2015-16'!E25)</f>
        <v>Facilities</v>
      </c>
      <c r="F24" s="165" t="str">
        <f>IF(OR('Base Summary 2015-16'!F25="",'Base Summary 2015-16'!F25="[Select]"),"",'Base Summary 2015-16'!F25)</f>
        <v>Internal</v>
      </c>
      <c r="G24" s="330" t="str">
        <f>IF('Base Summary 2015-16'!G25="","",'Base Summary 2015-16'!G25)</f>
        <v>Senior citizens centres, including public halls used principally as Senior Citizens Centres</v>
      </c>
      <c r="H24" s="105"/>
      <c r="I24" s="31"/>
    </row>
    <row r="25" spans="3:9" ht="19.5" customHeight="1" x14ac:dyDescent="0.2">
      <c r="C25" s="13"/>
      <c r="D25" s="19">
        <f t="shared" si="0"/>
        <v>16</v>
      </c>
      <c r="E25" s="164" t="str">
        <f>IF(OR('Base Summary 2015-16'!E26="",'Base Summary 2015-16'!E26="[Enter service]"),"",'Base Summary 2015-16'!E26)</f>
        <v>Administration</v>
      </c>
      <c r="F25" s="165" t="str">
        <f>IF(OR('Base Summary 2015-16'!F26="",'Base Summary 2015-16'!F26="[Select]"),"",'Base Summary 2015-16'!F26)</f>
        <v>Internal</v>
      </c>
      <c r="G25" s="330" t="str">
        <f>IF('Base Summary 2015-16'!G26="","",'Base Summary 2015-16'!G26)</f>
        <v xml:space="preserve"> </v>
      </c>
      <c r="H25" s="105"/>
      <c r="I25" s="31"/>
    </row>
    <row r="26" spans="3:9" ht="19.5" customHeight="1" x14ac:dyDescent="0.2">
      <c r="C26" s="13"/>
      <c r="D26" s="90">
        <f t="shared" si="0"/>
        <v>17</v>
      </c>
      <c r="E26" s="164" t="str">
        <f>IF(OR('Base Summary 2015-16'!E27="",'Base Summary 2015-16'!E27="[Enter service]"),"",'Base Summary 2015-16'!E27)</f>
        <v>Sports Grounds &amp; Facilities</v>
      </c>
      <c r="F26" s="165" t="str">
        <f>IF(OR('Base Summary 2015-16'!F27="",'Base Summary 2015-16'!F27="[Select]"),"",'Base Summary 2015-16'!F27)</f>
        <v>Mixed</v>
      </c>
      <c r="G26" s="330" t="str">
        <f>IF('Base Summary 2015-16'!G27="","",'Base Summary 2015-16'!G27)</f>
        <v>Golf courses; bowling greens; sports complexes (indoor) outdoor sporting complexes; swimming pools (exclude sports complexes); sporting clubs/sporting amenities; skate parks, BOX tracks; horse and dog facilities</v>
      </c>
      <c r="H26" s="105"/>
      <c r="I26" s="31"/>
    </row>
    <row r="27" spans="3:9" ht="19.5" customHeight="1" x14ac:dyDescent="0.2">
      <c r="C27" s="13"/>
      <c r="D27" s="19">
        <f t="shared" si="0"/>
        <v>18</v>
      </c>
      <c r="E27" s="164" t="str">
        <f>IF(OR('Base Summary 2015-16'!E28="",'Base Summary 2015-16'!E28="[Enter service]"),"",'Base Summary 2015-16'!E28)</f>
        <v>Parks &amp; Reserves</v>
      </c>
      <c r="F27" s="165" t="str">
        <f>IF(OR('Base Summary 2015-16'!F28="",'Base Summary 2015-16'!F28="[Select]"),"",'Base Summary 2015-16'!F28)</f>
        <v>Internal</v>
      </c>
      <c r="G27" s="330" t="str">
        <f>IF('Base Summary 2015-16'!G28="","",'Base Summary 2015-16'!G28)</f>
        <v>Parks, gardens, reserves land for public open spaces nature parks, zoos, fauna parks, flora parks bicycle tracks through parks and gardens pedestrian tracks through parks and gardens plant nurseries subdividers contributions</v>
      </c>
      <c r="H27" s="105"/>
      <c r="I27" s="31"/>
    </row>
    <row r="28" spans="3:9" ht="19.5" customHeight="1" x14ac:dyDescent="0.2">
      <c r="C28" s="13"/>
      <c r="D28" s="19">
        <f t="shared" si="0"/>
        <v>19</v>
      </c>
      <c r="E28" s="164" t="str">
        <f>IF(OR('Base Summary 2015-16'!E29="",'Base Summary 2015-16'!E29="[Enter service]"),"",'Base Summary 2015-16'!E29)</f>
        <v>Waterways, Lakes &amp; Beaches</v>
      </c>
      <c r="F28" s="165" t="str">
        <f>IF(OR('Base Summary 2015-16'!F29="",'Base Summary 2015-16'!F29="[Select]"),"",'Base Summary 2015-16'!F29)</f>
        <v>Internal</v>
      </c>
      <c r="G28" s="330" t="str">
        <f>IF('Base Summary 2015-16'!G29="","",'Base Summary 2015-16'!G29)</f>
        <v>Beach facility maintenance marinas piers, jetties, wharves and moorings boat launching ramps</v>
      </c>
      <c r="H28" s="105"/>
      <c r="I28" s="31"/>
    </row>
    <row r="29" spans="3:9" ht="19.5" customHeight="1" x14ac:dyDescent="0.2">
      <c r="C29" s="13"/>
      <c r="D29" s="19">
        <f t="shared" si="0"/>
        <v>20</v>
      </c>
      <c r="E29" s="164" t="str">
        <f>IF(OR('Base Summary 2015-16'!E30="",'Base Summary 2015-16'!E30="[Enter service]"),"",'Base Summary 2015-16'!E30)</f>
        <v>Art Galleries</v>
      </c>
      <c r="F29" s="165" t="str">
        <f>IF(OR('Base Summary 2015-16'!F30="",'Base Summary 2015-16'!F30="[Select]"),"",'Base Summary 2015-16'!F30)</f>
        <v>Internal</v>
      </c>
      <c r="G29" s="330" t="str">
        <f>IF('Base Summary 2015-16'!G30="","",'Base Summary 2015-16'!G30)</f>
        <v/>
      </c>
      <c r="H29" s="105"/>
      <c r="I29" s="31"/>
    </row>
    <row r="30" spans="3:9" ht="19.5" customHeight="1" x14ac:dyDescent="0.2">
      <c r="C30" s="13"/>
      <c r="D30" s="90">
        <f t="shared" si="0"/>
        <v>21</v>
      </c>
      <c r="E30" s="164" t="str">
        <f>IF(OR('Base Summary 2015-16'!E31="",'Base Summary 2015-16'!E31="[Enter service]"),"",'Base Summary 2015-16'!E31)</f>
        <v>Museums and Cultural Heritage</v>
      </c>
      <c r="F30" s="165" t="str">
        <f>IF(OR('Base Summary 2015-16'!F31="",'Base Summary 2015-16'!F31="[Select]"),"",'Base Summary 2015-16'!F31)</f>
        <v>Internal</v>
      </c>
      <c r="G30" s="330" t="str">
        <f>IF('Base Summary 2015-16'!G31="","",'Base Summary 2015-16'!G31)</f>
        <v>Support for museums, other than art museums historical projects (e.g. purchase and restoration of statues and monuments) National Estate program</v>
      </c>
      <c r="H30" s="105"/>
      <c r="I30" s="31"/>
    </row>
    <row r="31" spans="3:9" ht="19.5" customHeight="1" x14ac:dyDescent="0.2">
      <c r="C31" s="13"/>
      <c r="D31" s="19">
        <f t="shared" si="0"/>
        <v>22</v>
      </c>
      <c r="E31" s="164" t="str">
        <f>IF(OR('Base Summary 2015-16'!E32="",'Base Summary 2015-16'!E32="[Enter service]"),"",'Base Summary 2015-16'!E32)</f>
        <v>Performing Arts Centres</v>
      </c>
      <c r="F31" s="165" t="str">
        <f>IF(OR('Base Summary 2015-16'!F32="",'Base Summary 2015-16'!F32="[Select]"),"",'Base Summary 2015-16'!F32)</f>
        <v>Internal</v>
      </c>
      <c r="G31" s="330" t="str">
        <f>IF('Base Summary 2015-16'!G32="","",'Base Summary 2015-16'!G32)</f>
        <v/>
      </c>
      <c r="H31" s="105"/>
      <c r="I31" s="31"/>
    </row>
    <row r="32" spans="3:9" ht="19.5" customHeight="1" x14ac:dyDescent="0.2">
      <c r="C32" s="13"/>
      <c r="D32" s="19">
        <f t="shared" si="0"/>
        <v>23</v>
      </c>
      <c r="E32" s="164" t="str">
        <f>IF(OR('Base Summary 2015-16'!E33="",'Base Summary 2015-16'!E33="[Enter service]"),"",'Base Summary 2015-16'!E33)</f>
        <v>Libraries</v>
      </c>
      <c r="F32" s="165" t="str">
        <f>IF(OR('Base Summary 2015-16'!F33="",'Base Summary 2015-16'!F33="[Select]"),"",'Base Summary 2015-16'!F33)</f>
        <v>Mixed</v>
      </c>
      <c r="G32" s="330" t="str">
        <f>IF('Base Summary 2015-16'!G33="","",'Base Summary 2015-16'!G33)</f>
        <v>Contributions by municipal councils regional libraries local libraries mobile libraries</v>
      </c>
      <c r="H32" s="105"/>
      <c r="I32" s="31"/>
    </row>
    <row r="33" spans="3:9" ht="19.5" customHeight="1" x14ac:dyDescent="0.2">
      <c r="C33" s="13"/>
      <c r="D33" s="90">
        <f t="shared" si="0"/>
        <v>24</v>
      </c>
      <c r="E33" s="164" t="str">
        <f>IF(OR('Base Summary 2015-16'!E34="",'Base Summary 2015-16'!E34="[Enter service]"),"",'Base Summary 2015-16'!E34)</f>
        <v>Public Centres &amp; Halls</v>
      </c>
      <c r="F33" s="165" t="str">
        <f>IF(OR('Base Summary 2015-16'!F34="",'Base Summary 2015-16'!F34="[Select]"),"",'Base Summary 2015-16'!F34)</f>
        <v>Internal</v>
      </c>
      <c r="G33" s="330" t="str">
        <f>IF('Base Summary 2015-16'!G34="","",'Base Summary 2015-16'!G34)</f>
        <v>Public halls community centres multi-purpose centres (if unable to include appropriately using above categories) exclude facilities principally used as Senior Citizens centres</v>
      </c>
      <c r="H33" s="105"/>
      <c r="I33" s="31"/>
    </row>
    <row r="34" spans="3:9" ht="19.5" customHeight="1" x14ac:dyDescent="0.2">
      <c r="C34" s="13"/>
      <c r="D34" s="19">
        <f t="shared" si="0"/>
        <v>25</v>
      </c>
      <c r="E34" s="164" t="str">
        <f>IF(OR('Base Summary 2015-16'!E35="",'Base Summary 2015-16'!E35="[Enter service]"),"",'Base Summary 2015-16'!E35)</f>
        <v>Programs</v>
      </c>
      <c r="F34" s="165" t="str">
        <f>IF(OR('Base Summary 2015-16'!F35="",'Base Summary 2015-16'!F35="[Select]"),"",'Base Summary 2015-16'!F35)</f>
        <v>Internal</v>
      </c>
      <c r="G34" s="330" t="str">
        <f>IF('Base Summary 2015-16'!G35="","",'Base Summary 2015-16'!G35)</f>
        <v>Recreation and cultural education and awareness programs cultural services and activities festivals and cultural events</v>
      </c>
      <c r="H34" s="105"/>
      <c r="I34" s="31"/>
    </row>
    <row r="35" spans="3:9" ht="19.5" customHeight="1" x14ac:dyDescent="0.2">
      <c r="C35" s="13"/>
      <c r="D35" s="19">
        <f t="shared" si="0"/>
        <v>26</v>
      </c>
      <c r="E35" s="164" t="str">
        <f>IF(OR('Base Summary 2015-16'!E36="",'Base Summary 2015-16'!E36="[Enter service]"),"",'Base Summary 2015-16'!E36)</f>
        <v>Administration</v>
      </c>
      <c r="F35" s="165" t="str">
        <f>IF(OR('Base Summary 2015-16'!F36="",'Base Summary 2015-16'!F36="[Select]"),"",'Base Summary 2015-16'!F36)</f>
        <v>Internal</v>
      </c>
      <c r="G35" s="330" t="str">
        <f>IF('Base Summary 2015-16'!G36="","",'Base Summary 2015-16'!G36)</f>
        <v xml:space="preserve">Administration, operation, management and support relating to this function area </v>
      </c>
      <c r="H35" s="105"/>
      <c r="I35" s="31"/>
    </row>
    <row r="36" spans="3:9" ht="19.5" customHeight="1" x14ac:dyDescent="0.2">
      <c r="C36" s="13"/>
      <c r="D36" s="19">
        <f t="shared" si="0"/>
        <v>27</v>
      </c>
      <c r="E36" s="164" t="str">
        <f>IF(OR('Base Summary 2015-16'!E37="",'Base Summary 2015-16'!E37="[Enter service]"),"",'Base Summary 2015-16'!E37)</f>
        <v>Residential - General Waste</v>
      </c>
      <c r="F36" s="165" t="str">
        <f>IF(OR('Base Summary 2015-16'!F37="",'Base Summary 2015-16'!F37="[Select]"),"",'Base Summary 2015-16'!F37)</f>
        <v>External</v>
      </c>
      <c r="G36" s="330" t="str">
        <f>IF('Base Summary 2015-16'!G37="","",'Base Summary 2015-16'!G37)</f>
        <v>Garbage collection for households etc, street bins sale of garbags, garbage bins, compost bins hard rubbish collection municipal tips and transfer stations exclude garbage rates &amp; charges Residential – Recycled Waste (01508)recycling - kerb side collection</v>
      </c>
      <c r="H36" s="105"/>
      <c r="I36" s="31"/>
    </row>
    <row r="37" spans="3:9" ht="19.5" customHeight="1" x14ac:dyDescent="0.2">
      <c r="C37" s="13"/>
      <c r="D37" s="90">
        <f t="shared" si="0"/>
        <v>28</v>
      </c>
      <c r="E37" s="164" t="str">
        <f>IF(OR('Base Summary 2015-16'!E38="",'Base Summary 2015-16'!E38="[Enter service]"),"",'Base Summary 2015-16'!E38)</f>
        <v>Residential - Recycled Waste</v>
      </c>
      <c r="F37" s="165" t="str">
        <f>IF(OR('Base Summary 2015-16'!F38="",'Base Summary 2015-16'!F38="[Select]"),"",'Base Summary 2015-16'!F38)</f>
        <v>External</v>
      </c>
      <c r="G37" s="330" t="str">
        <f>IF('Base Summary 2015-16'!G38="","",'Base Summary 2015-16'!G38)</f>
        <v>Recycling - kerb side collection recycling depot green waste collection sale of recycled material: e.g. compost, woodchips, mulch, etc Note:  If unable to provide breakdown by Residential - Recycled Waste, please include information above in Residential – General Waste (01505).Commercial Waste (01510)commercial waste collection</v>
      </c>
      <c r="H37" s="105"/>
      <c r="I37" s="31"/>
    </row>
    <row r="38" spans="3:9" ht="19.5" customHeight="1" x14ac:dyDescent="0.2">
      <c r="C38" s="13"/>
      <c r="D38" s="19">
        <f t="shared" si="0"/>
        <v>29</v>
      </c>
      <c r="E38" s="164" t="str">
        <f>IF(OR('Base Summary 2015-16'!E39="",'Base Summary 2015-16'!E39="[Enter service]"),"",'Base Summary 2015-16'!E39)</f>
        <v>Commercial Waste Disposal</v>
      </c>
      <c r="F38" s="165" t="str">
        <f>IF(OR('Base Summary 2015-16'!F39="",'Base Summary 2015-16'!F39="[Select]"),"",'Base Summary 2015-16'!F39)</f>
        <v>External</v>
      </c>
      <c r="G38" s="330" t="str">
        <f>IF('Base Summary 2015-16'!G39="","",'Base Summary 2015-16'!G39)</f>
        <v>Commercial waste collection commercial waste disposal</v>
      </c>
      <c r="H38" s="105"/>
      <c r="I38" s="31"/>
    </row>
    <row r="39" spans="3:9" ht="19.5" customHeight="1" x14ac:dyDescent="0.2">
      <c r="C39" s="13"/>
      <c r="D39" s="19">
        <f t="shared" si="0"/>
        <v>30</v>
      </c>
      <c r="E39" s="164" t="str">
        <f>IF(OR('Base Summary 2015-16'!E40="",'Base Summary 2015-16'!E40="[Enter service]"),"",'Base Summary 2015-16'!E40)</f>
        <v>Administration</v>
      </c>
      <c r="F39" s="165" t="str">
        <f>IF(OR('Base Summary 2015-16'!F40="",'Base Summary 2015-16'!F40="[Select]"),"",'Base Summary 2015-16'!F40)</f>
        <v>Internal</v>
      </c>
      <c r="G39" s="330" t="str">
        <f>IF('Base Summary 2015-16'!G40="","",'Base Summary 2015-16'!G40)</f>
        <v/>
      </c>
      <c r="H39" s="105"/>
      <c r="I39" s="31"/>
    </row>
    <row r="40" spans="3:9" ht="19.5" customHeight="1" x14ac:dyDescent="0.2">
      <c r="C40" s="13"/>
      <c r="D40" s="19">
        <f t="shared" si="0"/>
        <v>31</v>
      </c>
      <c r="E40" s="164" t="str">
        <f>IF(OR('Base Summary 2015-16'!E41="",'Base Summary 2015-16'!E41="[Enter service]"),"",'Base Summary 2015-16'!E41)</f>
        <v>Footpaths</v>
      </c>
      <c r="F40" s="165" t="str">
        <f>IF(OR('Base Summary 2015-16'!F41="",'Base Summary 2015-16'!F41="[Select]"),"",'Base Summary 2015-16'!F41)</f>
        <v>Internal</v>
      </c>
      <c r="G40" s="330" t="str">
        <f>IF('Base Summary 2015-16'!G41="","",'Base Summary 2015-16'!G41)</f>
        <v xml:space="preserve">Include all expenditure on footpaths even if the works undertaken were an integral component of road works driveway crossings exclude expenditure on footpaths that run through parks or gardens – refer to 10410 </v>
      </c>
      <c r="H40" s="105"/>
      <c r="I40" s="31"/>
    </row>
    <row r="41" spans="3:9" ht="19.5" customHeight="1" x14ac:dyDescent="0.2">
      <c r="C41" s="13"/>
      <c r="D41" s="90">
        <f t="shared" si="0"/>
        <v>32</v>
      </c>
      <c r="E41" s="164" t="str">
        <f>IF(OR('Base Summary 2015-16'!E42="",'Base Summary 2015-16'!E42="[Enter service]"),"",'Base Summary 2015-16'!E42)</f>
        <v>Kerbs &amp; Channels</v>
      </c>
      <c r="F41" s="165" t="str">
        <f>IF(OR('Base Summary 2015-16'!F42="",'Base Summary 2015-16'!F42="[Select]"),"",'Base Summary 2015-16'!F42)</f>
        <v>Internal</v>
      </c>
      <c r="G41" s="330" t="str">
        <f>IF('Base Summary 2015-16'!G42="","",'Base Summary 2015-16'!G42)</f>
        <v>Include all expenditure on kerbs and channels even if the works undertaken were an integral component of road works</v>
      </c>
      <c r="H41" s="105"/>
      <c r="I41" s="31"/>
    </row>
    <row r="42" spans="3:9" ht="19.5" customHeight="1" x14ac:dyDescent="0.2">
      <c r="C42" s="13"/>
      <c r="D42" s="19">
        <f t="shared" si="0"/>
        <v>33</v>
      </c>
      <c r="E42" s="164" t="str">
        <f>IF(OR('Base Summary 2015-16'!E43="",'Base Summary 2015-16'!E43="[Enter service]"),"",'Base Summary 2015-16'!E43)</f>
        <v>Traffic Control</v>
      </c>
      <c r="F42" s="165" t="str">
        <f>IF(OR('Base Summary 2015-16'!F43="",'Base Summary 2015-16'!F43="[Select]"),"",'Base Summary 2015-16'!F43)</f>
        <v>Internal</v>
      </c>
      <c r="G42" s="330" t="str">
        <f>IF('Base Summary 2015-16'!G43="","",'Base Summary 2015-16'!G43)</f>
        <v>Traffic lights safety fences, guide posts (exclude within parking facilities) road signs, street name signs, road lane markings</v>
      </c>
      <c r="H42" s="105"/>
      <c r="I42" s="31"/>
    </row>
    <row r="43" spans="3:9" ht="19.5" customHeight="1" x14ac:dyDescent="0.2">
      <c r="C43" s="13"/>
      <c r="D43" s="19">
        <f t="shared" si="0"/>
        <v>34</v>
      </c>
      <c r="E43" s="164" t="str">
        <f>IF(OR('Base Summary 2015-16'!E44="",'Base Summary 2015-16'!E44="[Enter service]"),"",'Base Summary 2015-16'!E44)</f>
        <v>Parking Fines</v>
      </c>
      <c r="F43" s="165" t="str">
        <f>IF(OR('Base Summary 2015-16'!F44="",'Base Summary 2015-16'!F44="[Select]"),"",'Base Summary 2015-16'!F44)</f>
        <v>Internal</v>
      </c>
      <c r="G43" s="330" t="str">
        <f>IF('Base Summary 2015-16'!G44="","",'Base Summary 2015-16'!G44)</f>
        <v/>
      </c>
      <c r="H43" s="105"/>
      <c r="I43" s="31"/>
    </row>
    <row r="44" spans="3:9" ht="19.5" customHeight="1" x14ac:dyDescent="0.2">
      <c r="C44" s="13"/>
      <c r="D44" s="90">
        <f t="shared" si="0"/>
        <v>35</v>
      </c>
      <c r="E44" s="164" t="str">
        <f>IF(OR('Base Summary 2015-16'!E45="",'Base Summary 2015-16'!E45="[Enter service]"),"",'Base Summary 2015-16'!E45)</f>
        <v>Parking Facilities</v>
      </c>
      <c r="F44" s="165" t="str">
        <f>IF(OR('Base Summary 2015-16'!F45="",'Base Summary 2015-16'!F45="[Select]"),"",'Base Summary 2015-16'!F45)</f>
        <v>Internal</v>
      </c>
      <c r="G44" s="330" t="str">
        <f>IF('Base Summary 2015-16'!G45="","",'Base Summary 2015-16'!G45)</f>
        <v>Include all expenditure on on-street parking areas even if the works undertaken were an integral component of road works off-street car parking facilities and cleaning mainly in regional areas, using street sweeper) safety fences, guide posts within parking facilities contributions for car parking facilities car parking supervision multi-storeyed car parks</v>
      </c>
      <c r="H44" s="105"/>
      <c r="I44" s="31"/>
    </row>
    <row r="45" spans="3:9" ht="19.5" customHeight="1" x14ac:dyDescent="0.2">
      <c r="C45" s="13"/>
      <c r="D45" s="19">
        <f t="shared" si="0"/>
        <v>36</v>
      </c>
      <c r="E45" s="164" t="str">
        <f>IF(OR('Base Summary 2015-16'!E46="",'Base Summary 2015-16'!E46="[Enter service]"),"",'Base Summary 2015-16'!E46)</f>
        <v>Street Enhancements</v>
      </c>
      <c r="F45" s="165" t="str">
        <f>IF(OR('Base Summary 2015-16'!F46="",'Base Summary 2015-16'!F46="[Select]"),"",'Base Summary 2015-16'!F46)</f>
        <v>Internal</v>
      </c>
      <c r="G45" s="330" t="str">
        <f>IF('Base Summary 2015-16'!G46="","",'Base Summary 2015-16'!G46)</f>
        <v xml:space="preserve">Street beautification street furniture bus shelters other enhancements such as trees planted in the footpath, road sides and road reserves, bunting, etc ...Street Lighting (01630)street lighting payments to electricity providers </v>
      </c>
      <c r="H45" s="105"/>
      <c r="I45" s="31"/>
    </row>
    <row r="46" spans="3:9" ht="19.5" customHeight="1" x14ac:dyDescent="0.2">
      <c r="C46" s="13"/>
      <c r="D46" s="19">
        <f t="shared" si="0"/>
        <v>37</v>
      </c>
      <c r="E46" s="164" t="str">
        <f>IF(OR('Base Summary 2015-16'!E47="",'Base Summary 2015-16'!E47="[Enter service]"),"",'Base Summary 2015-16'!E47)</f>
        <v>Street Lighting</v>
      </c>
      <c r="F46" s="165" t="str">
        <f>IF(OR('Base Summary 2015-16'!F47="",'Base Summary 2015-16'!F47="[Select]"),"",'Base Summary 2015-16'!F47)</f>
        <v>Internal</v>
      </c>
      <c r="G46" s="330" t="str">
        <f>IF('Base Summary 2015-16'!G47="","",'Base Summary 2015-16'!G47)</f>
        <v xml:space="preserve">Street lighting payments to electricity providers </v>
      </c>
      <c r="H46" s="105"/>
      <c r="I46" s="31"/>
    </row>
    <row r="47" spans="3:9" ht="19.5" customHeight="1" x14ac:dyDescent="0.2">
      <c r="C47" s="13"/>
      <c r="D47" s="19">
        <f t="shared" si="0"/>
        <v>38</v>
      </c>
      <c r="E47" s="164" t="str">
        <f>IF(OR('Base Summary 2015-16'!E48="",'Base Summary 2015-16'!E48="[Enter service]"),"",'Base Summary 2015-16'!E48)</f>
        <v>Street Cleaning</v>
      </c>
      <c r="F47" s="165" t="str">
        <f>IF(OR('Base Summary 2015-16'!F48="",'Base Summary 2015-16'!F48="[Select]"),"",'Base Summary 2015-16'!F48)</f>
        <v>Internal</v>
      </c>
      <c r="G47" s="330" t="str">
        <f>IF('Base Summary 2015-16'!G48="","",'Base Summary 2015-16'!G48)</f>
        <v xml:space="preserve">Street cleaning / sweeping - including expenditure on the cleaning of on-street car parking facilities where the street sweeper is used </v>
      </c>
      <c r="H47" s="105"/>
      <c r="I47" s="31"/>
    </row>
    <row r="48" spans="3:9" ht="19.5" customHeight="1" x14ac:dyDescent="0.2">
      <c r="C48" s="13"/>
      <c r="D48" s="90">
        <f t="shared" si="0"/>
        <v>39</v>
      </c>
      <c r="E48" s="164" t="str">
        <f>IF(OR('Base Summary 2015-16'!E49="",'Base Summary 2015-16'!E49="[Enter service]"),"",'Base Summary 2015-16'!E49)</f>
        <v>Administration</v>
      </c>
      <c r="F48" s="165" t="str">
        <f>IF(OR('Base Summary 2015-16'!F49="",'Base Summary 2015-16'!F49="[Select]"),"",'Base Summary 2015-16'!F49)</f>
        <v>Internal</v>
      </c>
      <c r="G48" s="330" t="str">
        <f>IF('Base Summary 2015-16'!G49="","",'Base Summary 2015-16'!G49)</f>
        <v>Administration, operation, management and support relating to this function area traffic supervision supervision of school crossings traffic surveys traffic strategies car park permits, fees</v>
      </c>
      <c r="H48" s="105"/>
      <c r="I48" s="31"/>
    </row>
    <row r="49" spans="3:9" ht="19.5" customHeight="1" x14ac:dyDescent="0.2">
      <c r="C49" s="13"/>
      <c r="D49" s="19">
        <f t="shared" si="0"/>
        <v>40</v>
      </c>
      <c r="E49" s="164" t="str">
        <f>IF(OR('Base Summary 2015-16'!E50="",'Base Summary 2015-16'!E50="[Enter service]"),"",'Base Summary 2015-16'!E50)</f>
        <v>Protection of Biodiversity &amp; Habitat</v>
      </c>
      <c r="F49" s="165" t="str">
        <f>IF(OR('Base Summary 2015-16'!F50="",'Base Summary 2015-16'!F50="[Select]"),"",'Base Summary 2015-16'!F50)</f>
        <v>Internal</v>
      </c>
      <c r="G49" s="330" t="str">
        <f>IF('Base Summary 2015-16'!G50="","",'Base Summary 2015-16'!G50)</f>
        <v>Flood mitigation salinity control beach restoration foreshore protection activities relating to the protection of biodiversity and habitat, including native plants and animals, habitats and ecosystems establishment and maintenance of roadside vegetation, including roadsides, rest areas and median strips noise abatement measures/noise attenuation barriers emergency management response climate change activities</v>
      </c>
      <c r="H49" s="105"/>
      <c r="I49" s="31"/>
    </row>
    <row r="50" spans="3:9" ht="19.5" customHeight="1" x14ac:dyDescent="0.2">
      <c r="C50" s="13"/>
      <c r="D50" s="19">
        <f t="shared" si="0"/>
        <v>41</v>
      </c>
      <c r="E50" s="164" t="str">
        <f>IF(OR('Base Summary 2015-16'!E51="",'Base Summary 2015-16'!E51="[Enter service]"),"",'Base Summary 2015-16'!E51)</f>
        <v>Fire Protection</v>
      </c>
      <c r="F50" s="165" t="str">
        <f>IF(OR('Base Summary 2015-16'!F51="",'Base Summary 2015-16'!F51="[Select]"),"",'Base Summary 2015-16'!F51)</f>
        <v>Internal</v>
      </c>
      <c r="G50" s="330" t="str">
        <f>IF('Base Summary 2015-16'!G51="","",'Base Summary 2015-16'!G51)</f>
        <v>Fire brigade training tracks fire access tracks fire plugs eradication of fire hazards authorised officers under the Country Fire Authority Act 1958 as amended contributions to Metropolitan Fire Brigade, Country Fire Authority</v>
      </c>
      <c r="H50" s="105"/>
      <c r="I50" s="31"/>
    </row>
    <row r="51" spans="3:9" ht="19.5" customHeight="1" x14ac:dyDescent="0.2">
      <c r="C51" s="13"/>
      <c r="D51" s="19">
        <f t="shared" si="0"/>
        <v>42</v>
      </c>
      <c r="E51" s="164" t="str">
        <f>IF(OR('Base Summary 2015-16'!E52="",'Base Summary 2015-16'!E52="[Enter service]"),"",'Base Summary 2015-16'!E52)</f>
        <v>Drainage</v>
      </c>
      <c r="F51" s="165" t="str">
        <f>IF(OR('Base Summary 2015-16'!F52="",'Base Summary 2015-16'!F52="[Select]"),"",'Base Summary 2015-16'!F52)</f>
        <v>Internal</v>
      </c>
      <c r="G51" s="330" t="str">
        <f>IF('Base Summary 2015-16'!G52="","",'Base Summary 2015-16'!G52)</f>
        <v>Stormwater drainage (exclude rural drainage schemes) underground drains, pits and chambers retarding basins flood control structures and equipment weirs for controlling and storing run-off improvement works to natural and artificial waterways rural drainage schemes bore maintenance</v>
      </c>
      <c r="H51" s="105"/>
      <c r="I51" s="31"/>
    </row>
    <row r="52" spans="3:9" ht="19.5" customHeight="1" x14ac:dyDescent="0.2">
      <c r="C52" s="13"/>
      <c r="D52" s="90">
        <f t="shared" si="0"/>
        <v>43</v>
      </c>
      <c r="E52" s="164" t="str">
        <f>IF(OR('Base Summary 2015-16'!E53="",'Base Summary 2015-16'!E53="[Enter service]"),"",'Base Summary 2015-16'!E53)</f>
        <v>Agricultural Services</v>
      </c>
      <c r="F52" s="165" t="str">
        <f>IF(OR('Base Summary 2015-16'!F53="",'Base Summary 2015-16'!F53="[Select]"),"",'Base Summary 2015-16'!F53)</f>
        <v>Internal</v>
      </c>
      <c r="G52" s="330" t="str">
        <f>IF('Base Summary 2015-16'!G53="","",'Base Summary 2015-16'!G53)</f>
        <v>Grazing fees control of vermin and noxious weeds disposal of animal carcasses</v>
      </c>
      <c r="H52" s="105"/>
      <c r="I52" s="31"/>
    </row>
    <row r="53" spans="3:9" ht="19.5" customHeight="1" x14ac:dyDescent="0.2">
      <c r="C53" s="13"/>
      <c r="D53" s="19">
        <f t="shared" si="0"/>
        <v>44</v>
      </c>
      <c r="E53" s="164" t="str">
        <f>IF(OR('Base Summary 2015-16'!E54="",'Base Summary 2015-16'!E54="[Enter service]"),"",'Base Summary 2015-16'!E54)</f>
        <v>Sewerage</v>
      </c>
      <c r="F53" s="165" t="str">
        <f>IF(OR('Base Summary 2015-16'!F54="",'Base Summary 2015-16'!F54="[Select]"),"",'Base Summary 2015-16'!F54)</f>
        <v>Internal</v>
      </c>
      <c r="G53" s="330" t="str">
        <f>IF('Base Summary 2015-16'!G54="","",'Base Summary 2015-16'!G54)</f>
        <v>Sewerage, septic tanks, effluent drains</v>
      </c>
      <c r="H53" s="105"/>
      <c r="I53" s="31"/>
    </row>
    <row r="54" spans="3:9" ht="19.5" customHeight="1" x14ac:dyDescent="0.2">
      <c r="C54" s="13"/>
      <c r="D54" s="19">
        <f t="shared" si="0"/>
        <v>45</v>
      </c>
      <c r="E54" s="164" t="str">
        <f>IF(OR('Base Summary 2015-16'!E55="",'Base Summary 2015-16'!E55="[Enter service]"),"",'Base Summary 2015-16'!E55)</f>
        <v>Waste Water Management</v>
      </c>
      <c r="F54" s="165" t="str">
        <f>IF(OR('Base Summary 2015-16'!F55="",'Base Summary 2015-16'!F55="[Select]"),"",'Base Summary 2015-16'!F55)</f>
        <v>Internal</v>
      </c>
      <c r="G54" s="330" t="str">
        <f>IF('Base Summary 2015-16'!G55="","",'Base Summary 2015-16'!G55)</f>
        <v>Activities relating to the monitoring, reduction, collection, reticulation or treatment of all waste water including that intended for reuse or recycling</v>
      </c>
      <c r="H54" s="105"/>
      <c r="I54" s="31"/>
    </row>
    <row r="55" spans="3:9" ht="19.5" customHeight="1" x14ac:dyDescent="0.2">
      <c r="C55" s="13"/>
      <c r="D55" s="90">
        <f t="shared" si="0"/>
        <v>46</v>
      </c>
      <c r="E55" s="164" t="str">
        <f>IF(OR('Base Summary 2015-16'!E56="",'Base Summary 2015-16'!E56="[Enter service]"),"",'Base Summary 2015-16'!E56)</f>
        <v>Decontamination of Soil</v>
      </c>
      <c r="F55" s="165" t="str">
        <f>IF(OR('Base Summary 2015-16'!F56="",'Base Summary 2015-16'!F56="[Select]"),"",'Base Summary 2015-16'!F56)</f>
        <v>Internal</v>
      </c>
      <c r="G55" s="330" t="str">
        <f>IF('Base Summary 2015-16'!G56="","",'Base Summary 2015-16'!G56)</f>
        <v/>
      </c>
      <c r="H55" s="105"/>
      <c r="I55" s="31"/>
    </row>
    <row r="56" spans="3:9" ht="19.5" customHeight="1" x14ac:dyDescent="0.2">
      <c r="C56" s="13"/>
      <c r="D56" s="19">
        <f t="shared" si="0"/>
        <v>47</v>
      </c>
      <c r="E56" s="164" t="str">
        <f>IF(OR('Base Summary 2015-16'!E57="",'Base Summary 2015-16'!E57="[Enter service]"),"",'Base Summary 2015-16'!E57)</f>
        <v>Administration</v>
      </c>
      <c r="F56" s="165" t="str">
        <f>IF(OR('Base Summary 2015-16'!F57="",'Base Summary 2015-16'!F57="[Select]"),"",'Base Summary 2015-16'!F57)</f>
        <v>Internal</v>
      </c>
      <c r="G56" s="330" t="str">
        <f>IF('Base Summary 2015-16'!G57="","",'Base Summary 2015-16'!G57)</f>
        <v>Administration, operation, management and support relating to this function area workshops and depots</v>
      </c>
      <c r="H56" s="105"/>
      <c r="I56" s="31"/>
    </row>
    <row r="57" spans="3:9" ht="19.5" customHeight="1" x14ac:dyDescent="0.2">
      <c r="C57" s="13"/>
      <c r="D57" s="19">
        <f t="shared" si="0"/>
        <v>48</v>
      </c>
      <c r="E57" s="164" t="str">
        <f>IF(OR('Base Summary 2015-16'!E58="",'Base Summary 2015-16'!E58="[Enter service]"),"",'Base Summary 2015-16'!E58)</f>
        <v>Community Development &amp; Planning</v>
      </c>
      <c r="F57" s="165" t="str">
        <f>IF(OR('Base Summary 2015-16'!F58="",'Base Summary 2015-16'!F58="[Select]"),"",'Base Summary 2015-16'!F58)</f>
        <v>Internal</v>
      </c>
      <c r="G57" s="330" t="str">
        <f>IF('Base Summary 2015-16'!G58="","",'Base Summary 2015-16'!G58)</f>
        <v>Town planning urban renewal / rural renewal subdivisions and sealing regional economic and planning authorities supervision of private subdivisions supervision of private streets</v>
      </c>
      <c r="H57" s="105"/>
      <c r="I57" s="31"/>
    </row>
    <row r="58" spans="3:9" ht="19.5" customHeight="1" x14ac:dyDescent="0.2">
      <c r="C58" s="13"/>
      <c r="D58" s="19">
        <f t="shared" si="0"/>
        <v>49</v>
      </c>
      <c r="E58" s="164" t="str">
        <f>IF(OR('Base Summary 2015-16'!E59="",'Base Summary 2015-16'!E59="[Enter service]"),"",'Base Summary 2015-16'!E59)</f>
        <v>Building Control</v>
      </c>
      <c r="F58" s="165" t="str">
        <f>IF(OR('Base Summary 2015-16'!F59="",'Base Summary 2015-16'!F59="[Select]"),"",'Base Summary 2015-16'!F59)</f>
        <v>Internal</v>
      </c>
      <c r="G58" s="330" t="str">
        <f>IF('Base Summary 2015-16'!G59="","",'Base Summary 2015-16'!G59)</f>
        <v>Administration of building and scaffolding standards building and scaffolding inspections &amp; fees</v>
      </c>
      <c r="H58" s="105"/>
      <c r="I58" s="31"/>
    </row>
    <row r="59" spans="3:9" ht="19.5" customHeight="1" x14ac:dyDescent="0.2">
      <c r="C59" s="13"/>
      <c r="D59" s="90">
        <f t="shared" si="0"/>
        <v>50</v>
      </c>
      <c r="E59" s="164" t="str">
        <f>IF(OR('Base Summary 2015-16'!E60="",'Base Summary 2015-16'!E60="[Enter service]"),"",'Base Summary 2015-16'!E60)</f>
        <v>Tourism &amp; Area Promotion</v>
      </c>
      <c r="F59" s="165" t="str">
        <f>IF(OR('Base Summary 2015-16'!F60="",'Base Summary 2015-16'!F60="[Select]"),"",'Base Summary 2015-16'!F60)</f>
        <v>Internal</v>
      </c>
      <c r="G59" s="330" t="str">
        <f>IF('Base Summary 2015-16'!G60="","",'Base Summary 2015-16'!G60)</f>
        <v>Information centres, tourist bureau tourist officers caravan parks camping grounds</v>
      </c>
      <c r="H59" s="105"/>
      <c r="I59" s="31"/>
    </row>
    <row r="60" spans="3:9" ht="19.5" customHeight="1" x14ac:dyDescent="0.2">
      <c r="C60" s="13"/>
      <c r="D60" s="19">
        <f t="shared" si="0"/>
        <v>51</v>
      </c>
      <c r="E60" s="164" t="str">
        <f>IF(OR('Base Summary 2015-16'!E61="",'Base Summary 2015-16'!E61="[Enter service]"),"",'Base Summary 2015-16'!E61)</f>
        <v>Community Amenities</v>
      </c>
      <c r="F60" s="165" t="str">
        <f>IF(OR('Base Summary 2015-16'!F61="",'Base Summary 2015-16'!F61="[Select]"),"",'Base Summary 2015-16'!F61)</f>
        <v>Internal</v>
      </c>
      <c r="G60" s="330" t="str">
        <f>IF('Base Summary 2015-16'!G61="","",'Base Summary 2015-16'!G61)</f>
        <v>Public conveniences &amp; rest centres contributions to cemetery maintenance</v>
      </c>
      <c r="H60" s="105"/>
      <c r="I60" s="31"/>
    </row>
    <row r="61" spans="3:9" ht="19.5" customHeight="1" x14ac:dyDescent="0.2">
      <c r="C61" s="13"/>
      <c r="D61" s="19">
        <f t="shared" si="0"/>
        <v>52</v>
      </c>
      <c r="E61" s="164" t="str">
        <f>IF(OR('Base Summary 2015-16'!E62="",'Base Summary 2015-16'!E62="[Enter service]"),"",'Base Summary 2015-16'!E62)</f>
        <v>Air Transport</v>
      </c>
      <c r="F61" s="165" t="str">
        <f>IF(OR('Base Summary 2015-16'!F62="",'Base Summary 2015-16'!F62="[Select]"),"",'Base Summary 2015-16'!F62)</f>
        <v>Internal</v>
      </c>
      <c r="G61" s="330" t="str">
        <f>IF('Base Summary 2015-16'!G62="","",'Base Summary 2015-16'!G62)</f>
        <v/>
      </c>
      <c r="H61" s="105"/>
      <c r="I61" s="31"/>
    </row>
    <row r="62" spans="3:9" ht="19.5" customHeight="1" x14ac:dyDescent="0.2">
      <c r="C62" s="13"/>
      <c r="D62" s="19">
        <f t="shared" si="0"/>
        <v>53</v>
      </c>
      <c r="E62" s="164" t="str">
        <f>IF(OR('Base Summary 2015-16'!E63="",'Base Summary 2015-16'!E63="[Enter service]"),"",'Base Summary 2015-16'!E63)</f>
        <v>Markets &amp; Saleyards</v>
      </c>
      <c r="F62" s="165" t="str">
        <f>IF(OR('Base Summary 2015-16'!F63="",'Base Summary 2015-16'!F63="[Select]"),"",'Base Summary 2015-16'!F63)</f>
        <v>Internal</v>
      </c>
      <c r="G62" s="330" t="str">
        <f>IF('Base Summary 2015-16'!G63="","",'Base Summary 2015-16'!G63)</f>
        <v/>
      </c>
      <c r="H62" s="105"/>
      <c r="I62" s="31"/>
    </row>
    <row r="63" spans="3:9" ht="19.5" customHeight="1" x14ac:dyDescent="0.2">
      <c r="C63" s="13"/>
      <c r="D63" s="90">
        <f t="shared" si="0"/>
        <v>54</v>
      </c>
      <c r="E63" s="164" t="str">
        <f>IF(OR('Base Summary 2015-16'!E64="",'Base Summary 2015-16'!E64="[Enter service]"),"",'Base Summary 2015-16'!E64)</f>
        <v>Economic Affairs</v>
      </c>
      <c r="F63" s="165" t="str">
        <f>IF(OR('Base Summary 2015-16'!F64="",'Base Summary 2015-16'!F64="[Select]"),"",'Base Summary 2015-16'!F64)</f>
        <v>Internal</v>
      </c>
      <c r="G63" s="330" t="str">
        <f>IF('Base Summary 2015-16'!G64="","",'Base Summary 2015-16'!G64)</f>
        <v>The administration, operation and supervision of mining of mineral resources (other than fuels) and quarrying the administration, operation and supervision of the manufacturing industry petrol pumps licences and fees</v>
      </c>
      <c r="H63" s="105"/>
      <c r="I63" s="31"/>
    </row>
    <row r="64" spans="3:9" ht="19.5" customHeight="1" x14ac:dyDescent="0.2">
      <c r="C64" s="13"/>
      <c r="D64" s="19">
        <f t="shared" si="0"/>
        <v>55</v>
      </c>
      <c r="E64" s="164" t="str">
        <f>IF(OR('Base Summary 2015-16'!E65="",'Base Summary 2015-16'!E65="[Enter service]"),"",'Base Summary 2015-16'!E65)</f>
        <v>Business Undertakings (Property)</v>
      </c>
      <c r="F64" s="165" t="str">
        <f>IF(OR('Base Summary 2015-16'!F65="",'Base Summary 2015-16'!F65="[Select]"),"",'Base Summary 2015-16'!F65)</f>
        <v>Internal</v>
      </c>
      <c r="G64" s="330" t="str">
        <f>IF('Base Summary 2015-16'!G65="","",'Base Summary 2015-16'!G65)</f>
        <v/>
      </c>
      <c r="H64" s="105"/>
      <c r="I64" s="31"/>
    </row>
    <row r="65" spans="3:9" ht="19.5" customHeight="1" x14ac:dyDescent="0.2">
      <c r="C65" s="13"/>
      <c r="D65" s="19">
        <f t="shared" si="0"/>
        <v>56</v>
      </c>
      <c r="E65" s="164" t="str">
        <f>IF(OR('Base Summary 2015-16'!E66="",'Base Summary 2015-16'!E66="[Enter service]"),"",'Base Summary 2015-16'!E66)</f>
        <v>Administration</v>
      </c>
      <c r="F65" s="165" t="str">
        <f>IF(OR('Base Summary 2015-16'!F66="",'Base Summary 2015-16'!F66="[Select]"),"",'Base Summary 2015-16'!F66)</f>
        <v>Internal</v>
      </c>
      <c r="G65" s="330" t="str">
        <f>IF('Base Summary 2015-16'!G66="","",'Base Summary 2015-16'!G66)</f>
        <v>Administration, operation, management and support relating to this function area</v>
      </c>
      <c r="H65" s="105"/>
      <c r="I65" s="31"/>
    </row>
    <row r="66" spans="3:9" ht="19.5" customHeight="1" x14ac:dyDescent="0.2">
      <c r="C66" s="13"/>
      <c r="D66" s="90">
        <f t="shared" si="0"/>
        <v>57</v>
      </c>
      <c r="E66" s="164" t="str">
        <f>IF(OR('Base Summary 2015-16'!E67="",'Base Summary 2015-16'!E67="[Enter service]"),"",'Base Summary 2015-16'!E67)</f>
        <v>Local Roads &amp; Bridges works</v>
      </c>
      <c r="F66" s="165" t="str">
        <f>IF(OR('Base Summary 2015-16'!F67="",'Base Summary 2015-16'!F67="[Select]"),"",'Base Summary 2015-16'!F67)</f>
        <v>Internal</v>
      </c>
      <c r="G66" s="330" t="str">
        <f>IF('Base Summary 2015-16'!G67="","",'Base Summary 2015-16'!G67)</f>
        <v xml:space="preserve">Include: roads under the control of the municipal council bridges under the control of the municipal council bicycle lanes joint road works with other municipal councils/public bodies (relating to the local road network within the municipal district) road openings grants, loans and subsidies provide by council to community groups relating to this function area include Roads to Recovery Grants Exclude:exclude private streets exclude expenditure on footpaths, kerbs and channels and on-street parking areas (these are to be included under Traffic &amp; Street Management) Where expenditure cannot be separately identified, it may be included under local roads and bridges exclude rail trails exclude road grants paid through the Victoria Grants Commission, refer to Code 01970 </v>
      </c>
      <c r="H66" s="105"/>
      <c r="I66" s="31"/>
    </row>
    <row r="67" spans="3:9" ht="19.5" customHeight="1" x14ac:dyDescent="0.2">
      <c r="C67" s="13"/>
      <c r="D67" s="19">
        <f t="shared" si="0"/>
        <v>58</v>
      </c>
      <c r="E67" s="164" t="str">
        <f>IF(OR('Base Summary 2015-16'!E68="",'Base Summary 2015-16'!E68="[Enter service]"),"",'Base Summary 2015-16'!E68)</f>
        <v>Administration</v>
      </c>
      <c r="F67" s="165" t="str">
        <f>IF(OR('Base Summary 2015-16'!F68="",'Base Summary 2015-16'!F68="[Select]"),"",'Base Summary 2015-16'!F68)</f>
        <v>Internal</v>
      </c>
      <c r="G67" s="330" t="str">
        <f>IF('Base Summary 2015-16'!G68="","",'Base Summary 2015-16'!G68)</f>
        <v/>
      </c>
      <c r="H67" s="105"/>
      <c r="I67" s="31"/>
    </row>
    <row r="68" spans="3:9" ht="19.5" customHeight="1" x14ac:dyDescent="0.2">
      <c r="C68" s="13"/>
      <c r="D68" s="19">
        <f t="shared" si="0"/>
        <v>59</v>
      </c>
      <c r="E68" s="164" t="str">
        <f>IF(OR('Base Summary 2015-16'!E69="",'Base Summary 2015-16'!E69="[Enter service]"),"",'Base Summary 2015-16'!E69)</f>
        <v>Main Roads &amp; Bridges (State Roads)</v>
      </c>
      <c r="F68" s="165" t="str">
        <f>IF(OR('Base Summary 2015-16'!F69="",'Base Summary 2015-16'!F69="[Select]"),"",'Base Summary 2015-16'!F69)</f>
        <v>Internal</v>
      </c>
      <c r="G68" s="330" t="str">
        <f>IF('Base Summary 2015-16'!G69="","",'Base Summary 2015-16'!G69)</f>
        <v/>
      </c>
      <c r="H68" s="105"/>
      <c r="I68" s="31"/>
    </row>
    <row r="69" spans="3:9" ht="19.5" customHeight="1" x14ac:dyDescent="0.2">
      <c r="C69" s="13"/>
      <c r="D69" s="90">
        <f t="shared" si="0"/>
        <v>60</v>
      </c>
      <c r="E69" s="164" t="str">
        <f>IF(OR('Base Summary 2015-16'!E70="",'Base Summary 2015-16'!E70="[Enter service]"),"",'Base Summary 2015-16'!E70)</f>
        <v>National Highway System (Federal Roads)</v>
      </c>
      <c r="F69" s="165" t="str">
        <f>IF(OR('Base Summary 2015-16'!F70="",'Base Summary 2015-16'!F70="[Select]"),"",'Base Summary 2015-16'!F70)</f>
        <v>Internal</v>
      </c>
      <c r="G69" s="330" t="str">
        <f>IF('Base Summary 2015-16'!G70="","",'Base Summary 2015-16'!G70)</f>
        <v/>
      </c>
      <c r="H69" s="105"/>
      <c r="I69" s="31"/>
    </row>
    <row r="70" spans="3:9" ht="19.5" customHeight="1" x14ac:dyDescent="0.2">
      <c r="C70" s="13"/>
      <c r="D70" s="19">
        <f t="shared" si="0"/>
        <v>61</v>
      </c>
      <c r="E70" s="164" t="str">
        <f>IF(OR('Base Summary 2015-16'!E71="",'Base Summary 2015-16'!E71="[Enter service]"),"",'Base Summary 2015-16'!E71)</f>
        <v>Rates &amp; Charges (should equal VGC2 - 04999)</v>
      </c>
      <c r="F70" s="165" t="str">
        <f>IF(OR('Base Summary 2015-16'!F71="",'Base Summary 2015-16'!F71="[Select]"),"",'Base Summary 2015-16'!F71)</f>
        <v>Internal</v>
      </c>
      <c r="G70" s="330" t="str">
        <f>IF('Base Summary 2015-16'!G71="","",'Base Summary 2015-16'!G71)</f>
        <v>Rates and Charges</v>
      </c>
      <c r="H70" s="105"/>
      <c r="I70" s="31"/>
    </row>
    <row r="71" spans="3:9" ht="19.5" customHeight="1" x14ac:dyDescent="0.2">
      <c r="C71" s="13"/>
      <c r="D71" s="19">
        <f t="shared" si="0"/>
        <v>62</v>
      </c>
      <c r="E71" s="164" t="str">
        <f>IF(OR('Base Summary 2015-16'!E72="",'Base Summary 2015-16'!E72="[Enter service]"),"",'Base Summary 2015-16'!E72)</f>
        <v xml:space="preserve">    - General Purpose Grants</v>
      </c>
      <c r="F71" s="165" t="str">
        <f>IF(OR('Base Summary 2015-16'!F72="",'Base Summary 2015-16'!F72="[Select]"),"",'Base Summary 2015-16'!F72)</f>
        <v>Internal</v>
      </c>
      <c r="G71" s="330" t="str">
        <f>IF('Base Summary 2015-16'!G72="","",'Base Summary 2015-16'!G72)</f>
        <v>Grants Commission Allocation</v>
      </c>
      <c r="H71" s="105"/>
      <c r="I71" s="31"/>
    </row>
    <row r="72" spans="3:9" ht="19.5" customHeight="1" x14ac:dyDescent="0.2">
      <c r="C72" s="13"/>
      <c r="D72" s="90">
        <f t="shared" si="0"/>
        <v>63</v>
      </c>
      <c r="E72" s="164" t="str">
        <f>IF(OR('Base Summary 2015-16'!E73="",'Base Summary 2015-16'!E73="[Enter service]"),"",'Base Summary 2015-16'!E73)</f>
        <v xml:space="preserve">    - Local Roads Funding</v>
      </c>
      <c r="F72" s="165" t="str">
        <f>IF(OR('Base Summary 2015-16'!F73="",'Base Summary 2015-16'!F73="[Select]"),"",'Base Summary 2015-16'!F73)</f>
        <v>Internal</v>
      </c>
      <c r="G72" s="330" t="str">
        <f>IF('Base Summary 2015-16'!G73="","",'Base Summary 2015-16'!G73)</f>
        <v>Grants Commission Allocation</v>
      </c>
      <c r="H72" s="105"/>
      <c r="I72" s="31"/>
    </row>
    <row r="73" spans="3:9" ht="19.5" customHeight="1" x14ac:dyDescent="0.2">
      <c r="C73" s="13"/>
      <c r="D73" s="19">
        <f t="shared" si="0"/>
        <v>64</v>
      </c>
      <c r="E73" s="164" t="e">
        <f>IF(OR('Base Summary 2015-16'!#REF!="",'Base Summary 2015-16'!#REF!="[Enter service]"),"",'Base Summary 2015-16'!#REF!)</f>
        <v>#REF!</v>
      </c>
      <c r="F73" s="165" t="e">
        <f>IF(OR('Base Summary 2015-16'!#REF!="",'Base Summary 2015-16'!#REF!="[Select]"),"",'Base Summary 2015-16'!#REF!)</f>
        <v>#REF!</v>
      </c>
      <c r="G73" s="330" t="e">
        <f>IF('Base Summary 2015-16'!#REF!="","",'Base Summary 2015-16'!#REF!)</f>
        <v>#REF!</v>
      </c>
      <c r="H73" s="105"/>
      <c r="I73" s="31"/>
    </row>
    <row r="74" spans="3:9" ht="19.5" customHeight="1" x14ac:dyDescent="0.2">
      <c r="C74" s="13"/>
      <c r="D74" s="19">
        <f t="shared" si="0"/>
        <v>65</v>
      </c>
      <c r="E74" s="164" t="e">
        <f>IF(OR('Base Summary 2015-16'!#REF!="",'Base Summary 2015-16'!#REF!="[Enter service]"),"",'Base Summary 2015-16'!#REF!)</f>
        <v>#REF!</v>
      </c>
      <c r="F74" s="165" t="e">
        <f>IF(OR('Base Summary 2015-16'!#REF!="",'Base Summary 2015-16'!#REF!="[Select]"),"",'Base Summary 2015-16'!#REF!)</f>
        <v>#REF!</v>
      </c>
      <c r="G74" s="330" t="e">
        <f>IF('Base Summary 2015-16'!#REF!="","",'Base Summary 2015-16'!#REF!)</f>
        <v>#REF!</v>
      </c>
      <c r="H74" s="105"/>
      <c r="I74" s="31"/>
    </row>
    <row r="75" spans="3:9" ht="19.5" customHeight="1" x14ac:dyDescent="0.2">
      <c r="C75" s="13"/>
      <c r="D75" s="90">
        <f t="shared" si="0"/>
        <v>66</v>
      </c>
      <c r="E75" s="164" t="e">
        <f>IF(OR('Base Summary 2015-16'!#REF!="",'Base Summary 2015-16'!#REF!="[Enter service]"),"",'Base Summary 2015-16'!#REF!)</f>
        <v>#REF!</v>
      </c>
      <c r="F75" s="165" t="e">
        <f>IF(OR('Base Summary 2015-16'!#REF!="",'Base Summary 2015-16'!#REF!="[Select]"),"",'Base Summary 2015-16'!#REF!)</f>
        <v>#REF!</v>
      </c>
      <c r="G75" s="330" t="e">
        <f>IF('Base Summary 2015-16'!#REF!="","",'Base Summary 2015-16'!#REF!)</f>
        <v>#REF!</v>
      </c>
      <c r="H75" s="105"/>
      <c r="I75" s="31"/>
    </row>
    <row r="76" spans="3:9" ht="19.5" customHeight="1" x14ac:dyDescent="0.2">
      <c r="C76" s="13"/>
      <c r="D76" s="19">
        <f t="shared" si="0"/>
        <v>67</v>
      </c>
      <c r="E76" s="164" t="e">
        <f>IF(OR('Base Summary 2015-16'!#REF!="",'Base Summary 2015-16'!#REF!="[Enter service]"),"",'Base Summary 2015-16'!#REF!)</f>
        <v>#REF!</v>
      </c>
      <c r="F76" s="165" t="e">
        <f>IF(OR('Base Summary 2015-16'!#REF!="",'Base Summary 2015-16'!#REF!="[Select]"),"",'Base Summary 2015-16'!#REF!)</f>
        <v>#REF!</v>
      </c>
      <c r="G76" s="330" t="e">
        <f>IF('Base Summary 2015-16'!#REF!="","",'Base Summary 2015-16'!#REF!)</f>
        <v>#REF!</v>
      </c>
      <c r="H76" s="105"/>
      <c r="I76" s="31"/>
    </row>
    <row r="77" spans="3:9" ht="19.5" customHeight="1" x14ac:dyDescent="0.2">
      <c r="C77" s="13"/>
      <c r="D77" s="19">
        <f t="shared" si="0"/>
        <v>68</v>
      </c>
      <c r="E77" s="164" t="e">
        <f>IF(OR('Base Summary 2015-16'!#REF!="",'Base Summary 2015-16'!#REF!="[Enter service]"),"",'Base Summary 2015-16'!#REF!)</f>
        <v>#REF!</v>
      </c>
      <c r="F77" s="165" t="e">
        <f>IF(OR('Base Summary 2015-16'!#REF!="",'Base Summary 2015-16'!#REF!="[Select]"),"",'Base Summary 2015-16'!#REF!)</f>
        <v>#REF!</v>
      </c>
      <c r="G77" s="330" t="e">
        <f>IF('Base Summary 2015-16'!#REF!="","",'Base Summary 2015-16'!#REF!)</f>
        <v>#REF!</v>
      </c>
      <c r="H77" s="105"/>
      <c r="I77" s="31"/>
    </row>
    <row r="78" spans="3:9" ht="19.5" customHeight="1" x14ac:dyDescent="0.2">
      <c r="C78" s="13"/>
      <c r="D78" s="90">
        <f t="shared" si="0"/>
        <v>69</v>
      </c>
      <c r="E78" s="164" t="e">
        <f>IF(OR('Base Summary 2015-16'!#REF!="",'Base Summary 2015-16'!#REF!="[Enter service]"),"",'Base Summary 2015-16'!#REF!)</f>
        <v>#REF!</v>
      </c>
      <c r="F78" s="165" t="e">
        <f>IF(OR('Base Summary 2015-16'!#REF!="",'Base Summary 2015-16'!#REF!="[Select]"),"",'Base Summary 2015-16'!#REF!)</f>
        <v>#REF!</v>
      </c>
      <c r="G78" s="330" t="e">
        <f>IF('Base Summary 2015-16'!#REF!="","",'Base Summary 2015-16'!#REF!)</f>
        <v>#REF!</v>
      </c>
      <c r="H78" s="105"/>
      <c r="I78" s="31"/>
    </row>
    <row r="79" spans="3:9" ht="19.5" customHeight="1" x14ac:dyDescent="0.2">
      <c r="C79" s="13"/>
      <c r="D79" s="19">
        <f t="shared" ref="D79:D142" si="1">D78+1</f>
        <v>70</v>
      </c>
      <c r="E79" s="164" t="e">
        <f>IF(OR('Base Summary 2015-16'!#REF!="",'Base Summary 2015-16'!#REF!="[Enter service]"),"",'Base Summary 2015-16'!#REF!)</f>
        <v>#REF!</v>
      </c>
      <c r="F79" s="165" t="e">
        <f>IF(OR('Base Summary 2015-16'!#REF!="",'Base Summary 2015-16'!#REF!="[Select]"),"",'Base Summary 2015-16'!#REF!)</f>
        <v>#REF!</v>
      </c>
      <c r="G79" s="330" t="e">
        <f>IF('Base Summary 2015-16'!#REF!="","",'Base Summary 2015-16'!#REF!)</f>
        <v>#REF!</v>
      </c>
      <c r="H79" s="105"/>
      <c r="I79" s="31"/>
    </row>
    <row r="80" spans="3:9" ht="19.5" customHeight="1" x14ac:dyDescent="0.2">
      <c r="C80" s="13"/>
      <c r="D80" s="19">
        <f t="shared" si="1"/>
        <v>71</v>
      </c>
      <c r="E80" s="164" t="e">
        <f>IF(OR('Base Summary 2015-16'!#REF!="",'Base Summary 2015-16'!#REF!="[Enter service]"),"",'Base Summary 2015-16'!#REF!)</f>
        <v>#REF!</v>
      </c>
      <c r="F80" s="165" t="e">
        <f>IF(OR('Base Summary 2015-16'!#REF!="",'Base Summary 2015-16'!#REF!="[Select]"),"",'Base Summary 2015-16'!#REF!)</f>
        <v>#REF!</v>
      </c>
      <c r="G80" s="330" t="e">
        <f>IF('Base Summary 2015-16'!#REF!="","",'Base Summary 2015-16'!#REF!)</f>
        <v>#REF!</v>
      </c>
      <c r="H80" s="105"/>
      <c r="I80" s="31"/>
    </row>
    <row r="81" spans="3:9" ht="19.5" customHeight="1" x14ac:dyDescent="0.2">
      <c r="C81" s="13"/>
      <c r="D81" s="90">
        <f t="shared" si="1"/>
        <v>72</v>
      </c>
      <c r="E81" s="164" t="e">
        <f>IF(OR('Base Summary 2015-16'!#REF!="",'Base Summary 2015-16'!#REF!="[Enter service]"),"",'Base Summary 2015-16'!#REF!)</f>
        <v>#REF!</v>
      </c>
      <c r="F81" s="165" t="e">
        <f>IF(OR('Base Summary 2015-16'!#REF!="",'Base Summary 2015-16'!#REF!="[Select]"),"",'Base Summary 2015-16'!#REF!)</f>
        <v>#REF!</v>
      </c>
      <c r="G81" s="330" t="e">
        <f>IF('Base Summary 2015-16'!#REF!="","",'Base Summary 2015-16'!#REF!)</f>
        <v>#REF!</v>
      </c>
      <c r="H81" s="105"/>
      <c r="I81" s="31"/>
    </row>
    <row r="82" spans="3:9" ht="19.5" customHeight="1" x14ac:dyDescent="0.2">
      <c r="C82" s="13"/>
      <c r="D82" s="19">
        <f t="shared" si="1"/>
        <v>73</v>
      </c>
      <c r="E82" s="164" t="e">
        <f>IF(OR('Base Summary 2015-16'!#REF!="",'Base Summary 2015-16'!#REF!="[Enter service]"),"",'Base Summary 2015-16'!#REF!)</f>
        <v>#REF!</v>
      </c>
      <c r="F82" s="165" t="e">
        <f>IF(OR('Base Summary 2015-16'!#REF!="",'Base Summary 2015-16'!#REF!="[Select]"),"",'Base Summary 2015-16'!#REF!)</f>
        <v>#REF!</v>
      </c>
      <c r="G82" s="330" t="e">
        <f>IF('Base Summary 2015-16'!#REF!="","",'Base Summary 2015-16'!#REF!)</f>
        <v>#REF!</v>
      </c>
      <c r="H82" s="105"/>
      <c r="I82" s="31"/>
    </row>
    <row r="83" spans="3:9" ht="19.5" customHeight="1" x14ac:dyDescent="0.2">
      <c r="C83" s="13"/>
      <c r="D83" s="19">
        <f t="shared" si="1"/>
        <v>74</v>
      </c>
      <c r="E83" s="164" t="e">
        <f>IF(OR('Base Summary 2015-16'!#REF!="",'Base Summary 2015-16'!#REF!="[Enter service]"),"",'Base Summary 2015-16'!#REF!)</f>
        <v>#REF!</v>
      </c>
      <c r="F83" s="165" t="e">
        <f>IF(OR('Base Summary 2015-16'!#REF!="",'Base Summary 2015-16'!#REF!="[Select]"),"",'Base Summary 2015-16'!#REF!)</f>
        <v>#REF!</v>
      </c>
      <c r="G83" s="330" t="e">
        <f>IF('Base Summary 2015-16'!#REF!="","",'Base Summary 2015-16'!#REF!)</f>
        <v>#REF!</v>
      </c>
      <c r="H83" s="105"/>
      <c r="I83" s="31"/>
    </row>
    <row r="84" spans="3:9" ht="19.5" customHeight="1" x14ac:dyDescent="0.2">
      <c r="C84" s="13"/>
      <c r="D84" s="90">
        <f t="shared" si="1"/>
        <v>75</v>
      </c>
      <c r="E84" s="164" t="e">
        <f>IF(OR('Base Summary 2015-16'!#REF!="",'Base Summary 2015-16'!#REF!="[Enter service]"),"",'Base Summary 2015-16'!#REF!)</f>
        <v>#REF!</v>
      </c>
      <c r="F84" s="165" t="e">
        <f>IF(OR('Base Summary 2015-16'!#REF!="",'Base Summary 2015-16'!#REF!="[Select]"),"",'Base Summary 2015-16'!#REF!)</f>
        <v>#REF!</v>
      </c>
      <c r="G84" s="330" t="e">
        <f>IF('Base Summary 2015-16'!#REF!="","",'Base Summary 2015-16'!#REF!)</f>
        <v>#REF!</v>
      </c>
      <c r="H84" s="105"/>
      <c r="I84" s="31"/>
    </row>
    <row r="85" spans="3:9" ht="19.5" customHeight="1" x14ac:dyDescent="0.2">
      <c r="C85" s="13"/>
      <c r="D85" s="19">
        <f t="shared" si="1"/>
        <v>76</v>
      </c>
      <c r="E85" s="164" t="e">
        <f>IF(OR('Base Summary 2015-16'!#REF!="",'Base Summary 2015-16'!#REF!="[Enter service]"),"",'Base Summary 2015-16'!#REF!)</f>
        <v>#REF!</v>
      </c>
      <c r="F85" s="165" t="e">
        <f>IF(OR('Base Summary 2015-16'!#REF!="",'Base Summary 2015-16'!#REF!="[Select]"),"",'Base Summary 2015-16'!#REF!)</f>
        <v>#REF!</v>
      </c>
      <c r="G85" s="330" t="e">
        <f>IF('Base Summary 2015-16'!#REF!="","",'Base Summary 2015-16'!#REF!)</f>
        <v>#REF!</v>
      </c>
      <c r="H85" s="105"/>
      <c r="I85" s="31"/>
    </row>
    <row r="86" spans="3:9" ht="19.5" customHeight="1" x14ac:dyDescent="0.2">
      <c r="C86" s="13"/>
      <c r="D86" s="19">
        <f t="shared" si="1"/>
        <v>77</v>
      </c>
      <c r="E86" s="164" t="e">
        <f>IF(OR('Base Summary 2015-16'!#REF!="",'Base Summary 2015-16'!#REF!="[Enter service]"),"",'Base Summary 2015-16'!#REF!)</f>
        <v>#REF!</v>
      </c>
      <c r="F86" s="165" t="e">
        <f>IF(OR('Base Summary 2015-16'!#REF!="",'Base Summary 2015-16'!#REF!="[Select]"),"",'Base Summary 2015-16'!#REF!)</f>
        <v>#REF!</v>
      </c>
      <c r="G86" s="330" t="e">
        <f>IF('Base Summary 2015-16'!#REF!="","",'Base Summary 2015-16'!#REF!)</f>
        <v>#REF!</v>
      </c>
      <c r="H86" s="105"/>
      <c r="I86" s="31"/>
    </row>
    <row r="87" spans="3:9" ht="19.5" customHeight="1" x14ac:dyDescent="0.2">
      <c r="C87" s="13"/>
      <c r="D87" s="90">
        <f t="shared" si="1"/>
        <v>78</v>
      </c>
      <c r="E87" s="164" t="e">
        <f>IF(OR('Base Summary 2015-16'!#REF!="",'Base Summary 2015-16'!#REF!="[Enter service]"),"",'Base Summary 2015-16'!#REF!)</f>
        <v>#REF!</v>
      </c>
      <c r="F87" s="165" t="e">
        <f>IF(OR('Base Summary 2015-16'!#REF!="",'Base Summary 2015-16'!#REF!="[Select]"),"",'Base Summary 2015-16'!#REF!)</f>
        <v>#REF!</v>
      </c>
      <c r="G87" s="330" t="e">
        <f>IF('Base Summary 2015-16'!#REF!="","",'Base Summary 2015-16'!#REF!)</f>
        <v>#REF!</v>
      </c>
      <c r="H87" s="105"/>
      <c r="I87" s="31"/>
    </row>
    <row r="88" spans="3:9" ht="19.5" customHeight="1" x14ac:dyDescent="0.2">
      <c r="C88" s="13"/>
      <c r="D88" s="19">
        <f t="shared" si="1"/>
        <v>79</v>
      </c>
      <c r="E88" s="164" t="e">
        <f>IF(OR('Base Summary 2015-16'!#REF!="",'Base Summary 2015-16'!#REF!="[Enter service]"),"",'Base Summary 2015-16'!#REF!)</f>
        <v>#REF!</v>
      </c>
      <c r="F88" s="165" t="e">
        <f>IF(OR('Base Summary 2015-16'!#REF!="",'Base Summary 2015-16'!#REF!="[Select]"),"",'Base Summary 2015-16'!#REF!)</f>
        <v>#REF!</v>
      </c>
      <c r="G88" s="330" t="e">
        <f>IF('Base Summary 2015-16'!#REF!="","",'Base Summary 2015-16'!#REF!)</f>
        <v>#REF!</v>
      </c>
      <c r="H88" s="105"/>
      <c r="I88" s="31"/>
    </row>
    <row r="89" spans="3:9" ht="19.5" customHeight="1" x14ac:dyDescent="0.2">
      <c r="C89" s="13"/>
      <c r="D89" s="19">
        <f t="shared" si="1"/>
        <v>80</v>
      </c>
      <c r="E89" s="164" t="e">
        <f>IF(OR('Base Summary 2015-16'!#REF!="",'Base Summary 2015-16'!#REF!="[Enter service]"),"",'Base Summary 2015-16'!#REF!)</f>
        <v>#REF!</v>
      </c>
      <c r="F89" s="165" t="e">
        <f>IF(OR('Base Summary 2015-16'!#REF!="",'Base Summary 2015-16'!#REF!="[Select]"),"",'Base Summary 2015-16'!#REF!)</f>
        <v>#REF!</v>
      </c>
      <c r="G89" s="330" t="e">
        <f>IF('Base Summary 2015-16'!#REF!="","",'Base Summary 2015-16'!#REF!)</f>
        <v>#REF!</v>
      </c>
      <c r="H89" s="105"/>
      <c r="I89" s="31"/>
    </row>
    <row r="90" spans="3:9" ht="19.5" customHeight="1" x14ac:dyDescent="0.2">
      <c r="C90" s="13"/>
      <c r="D90" s="90">
        <f t="shared" si="1"/>
        <v>81</v>
      </c>
      <c r="E90" s="164" t="e">
        <f>IF(OR('Base Summary 2015-16'!#REF!="",'Base Summary 2015-16'!#REF!="[Enter service]"),"",'Base Summary 2015-16'!#REF!)</f>
        <v>#REF!</v>
      </c>
      <c r="F90" s="165" t="e">
        <f>IF(OR('Base Summary 2015-16'!#REF!="",'Base Summary 2015-16'!#REF!="[Select]"),"",'Base Summary 2015-16'!#REF!)</f>
        <v>#REF!</v>
      </c>
      <c r="G90" s="330" t="e">
        <f>IF('Base Summary 2015-16'!#REF!="","",'Base Summary 2015-16'!#REF!)</f>
        <v>#REF!</v>
      </c>
      <c r="H90" s="105"/>
      <c r="I90" s="31"/>
    </row>
    <row r="91" spans="3:9" ht="19.5" customHeight="1" x14ac:dyDescent="0.2">
      <c r="C91" s="13"/>
      <c r="D91" s="19">
        <f t="shared" si="1"/>
        <v>82</v>
      </c>
      <c r="E91" s="164" t="e">
        <f>IF(OR('Base Summary 2015-16'!#REF!="",'Base Summary 2015-16'!#REF!="[Enter service]"),"",'Base Summary 2015-16'!#REF!)</f>
        <v>#REF!</v>
      </c>
      <c r="F91" s="165" t="e">
        <f>IF(OR('Base Summary 2015-16'!#REF!="",'Base Summary 2015-16'!#REF!="[Select]"),"",'Base Summary 2015-16'!#REF!)</f>
        <v>#REF!</v>
      </c>
      <c r="G91" s="330" t="e">
        <f>IF('Base Summary 2015-16'!#REF!="","",'Base Summary 2015-16'!#REF!)</f>
        <v>#REF!</v>
      </c>
      <c r="H91" s="105"/>
      <c r="I91" s="31"/>
    </row>
    <row r="92" spans="3:9" ht="19.5" customHeight="1" x14ac:dyDescent="0.2">
      <c r="C92" s="13"/>
      <c r="D92" s="19">
        <f t="shared" si="1"/>
        <v>83</v>
      </c>
      <c r="E92" s="164" t="e">
        <f>IF(OR('Base Summary 2015-16'!#REF!="",'Base Summary 2015-16'!#REF!="[Enter service]"),"",'Base Summary 2015-16'!#REF!)</f>
        <v>#REF!</v>
      </c>
      <c r="F92" s="165" t="e">
        <f>IF(OR('Base Summary 2015-16'!#REF!="",'Base Summary 2015-16'!#REF!="[Select]"),"",'Base Summary 2015-16'!#REF!)</f>
        <v>#REF!</v>
      </c>
      <c r="G92" s="330" t="e">
        <f>IF('Base Summary 2015-16'!#REF!="","",'Base Summary 2015-16'!#REF!)</f>
        <v>#REF!</v>
      </c>
      <c r="H92" s="105"/>
      <c r="I92" s="31"/>
    </row>
    <row r="93" spans="3:9" ht="19.5" customHeight="1" x14ac:dyDescent="0.2">
      <c r="C93" s="13"/>
      <c r="D93" s="90">
        <f t="shared" si="1"/>
        <v>84</v>
      </c>
      <c r="E93" s="164" t="e">
        <f>IF(OR('Base Summary 2015-16'!#REF!="",'Base Summary 2015-16'!#REF!="[Enter service]"),"",'Base Summary 2015-16'!#REF!)</f>
        <v>#REF!</v>
      </c>
      <c r="F93" s="165" t="e">
        <f>IF(OR('Base Summary 2015-16'!#REF!="",'Base Summary 2015-16'!#REF!="[Select]"),"",'Base Summary 2015-16'!#REF!)</f>
        <v>#REF!</v>
      </c>
      <c r="G93" s="330" t="e">
        <f>IF('Base Summary 2015-16'!#REF!="","",'Base Summary 2015-16'!#REF!)</f>
        <v>#REF!</v>
      </c>
      <c r="H93" s="105"/>
      <c r="I93" s="31"/>
    </row>
    <row r="94" spans="3:9" ht="19.5" customHeight="1" x14ac:dyDescent="0.2">
      <c r="C94" s="13"/>
      <c r="D94" s="19">
        <f t="shared" si="1"/>
        <v>85</v>
      </c>
      <c r="E94" s="164" t="e">
        <f>IF(OR('Base Summary 2015-16'!#REF!="",'Base Summary 2015-16'!#REF!="[Enter service]"),"",'Base Summary 2015-16'!#REF!)</f>
        <v>#REF!</v>
      </c>
      <c r="F94" s="165" t="e">
        <f>IF(OR('Base Summary 2015-16'!#REF!="",'Base Summary 2015-16'!#REF!="[Select]"),"",'Base Summary 2015-16'!#REF!)</f>
        <v>#REF!</v>
      </c>
      <c r="G94" s="330" t="e">
        <f>IF('Base Summary 2015-16'!#REF!="","",'Base Summary 2015-16'!#REF!)</f>
        <v>#REF!</v>
      </c>
      <c r="H94" s="105"/>
      <c r="I94" s="31"/>
    </row>
    <row r="95" spans="3:9" ht="19.5" customHeight="1" x14ac:dyDescent="0.2">
      <c r="C95" s="13"/>
      <c r="D95" s="19">
        <f t="shared" si="1"/>
        <v>86</v>
      </c>
      <c r="E95" s="164" t="e">
        <f>IF(OR('Base Summary 2015-16'!#REF!="",'Base Summary 2015-16'!#REF!="[Enter service]"),"",'Base Summary 2015-16'!#REF!)</f>
        <v>#REF!</v>
      </c>
      <c r="F95" s="165" t="e">
        <f>IF(OR('Base Summary 2015-16'!#REF!="",'Base Summary 2015-16'!#REF!="[Select]"),"",'Base Summary 2015-16'!#REF!)</f>
        <v>#REF!</v>
      </c>
      <c r="G95" s="330" t="e">
        <f>IF('Base Summary 2015-16'!#REF!="","",'Base Summary 2015-16'!#REF!)</f>
        <v>#REF!</v>
      </c>
      <c r="H95" s="105"/>
      <c r="I95" s="31"/>
    </row>
    <row r="96" spans="3:9" ht="19.5" customHeight="1" x14ac:dyDescent="0.2">
      <c r="C96" s="13"/>
      <c r="D96" s="90">
        <f t="shared" si="1"/>
        <v>87</v>
      </c>
      <c r="E96" s="164" t="e">
        <f>IF(OR('Base Summary 2015-16'!#REF!="",'Base Summary 2015-16'!#REF!="[Enter service]"),"",'Base Summary 2015-16'!#REF!)</f>
        <v>#REF!</v>
      </c>
      <c r="F96" s="165" t="e">
        <f>IF(OR('Base Summary 2015-16'!#REF!="",'Base Summary 2015-16'!#REF!="[Select]"),"",'Base Summary 2015-16'!#REF!)</f>
        <v>#REF!</v>
      </c>
      <c r="G96" s="330" t="e">
        <f>IF('Base Summary 2015-16'!#REF!="","",'Base Summary 2015-16'!#REF!)</f>
        <v>#REF!</v>
      </c>
      <c r="H96" s="105"/>
      <c r="I96" s="31"/>
    </row>
    <row r="97" spans="3:9" ht="19.5" customHeight="1" x14ac:dyDescent="0.2">
      <c r="C97" s="13"/>
      <c r="D97" s="19">
        <f t="shared" si="1"/>
        <v>88</v>
      </c>
      <c r="E97" s="164" t="e">
        <f>IF(OR('Base Summary 2015-16'!#REF!="",'Base Summary 2015-16'!#REF!="[Enter service]"),"",'Base Summary 2015-16'!#REF!)</f>
        <v>#REF!</v>
      </c>
      <c r="F97" s="165" t="e">
        <f>IF(OR('Base Summary 2015-16'!#REF!="",'Base Summary 2015-16'!#REF!="[Select]"),"",'Base Summary 2015-16'!#REF!)</f>
        <v>#REF!</v>
      </c>
      <c r="G97" s="330" t="e">
        <f>IF('Base Summary 2015-16'!#REF!="","",'Base Summary 2015-16'!#REF!)</f>
        <v>#REF!</v>
      </c>
      <c r="H97" s="105"/>
      <c r="I97" s="31"/>
    </row>
    <row r="98" spans="3:9" ht="19.5" customHeight="1" x14ac:dyDescent="0.2">
      <c r="C98" s="13"/>
      <c r="D98" s="19">
        <f t="shared" si="1"/>
        <v>89</v>
      </c>
      <c r="E98" s="164" t="e">
        <f>IF(OR('Base Summary 2015-16'!#REF!="",'Base Summary 2015-16'!#REF!="[Enter service]"),"",'Base Summary 2015-16'!#REF!)</f>
        <v>#REF!</v>
      </c>
      <c r="F98" s="165" t="e">
        <f>IF(OR('Base Summary 2015-16'!#REF!="",'Base Summary 2015-16'!#REF!="[Select]"),"",'Base Summary 2015-16'!#REF!)</f>
        <v>#REF!</v>
      </c>
      <c r="G98" s="330" t="e">
        <f>IF('Base Summary 2015-16'!#REF!="","",'Base Summary 2015-16'!#REF!)</f>
        <v>#REF!</v>
      </c>
      <c r="H98" s="105"/>
      <c r="I98" s="31"/>
    </row>
    <row r="99" spans="3:9" ht="19.5" customHeight="1" x14ac:dyDescent="0.2">
      <c r="C99" s="13"/>
      <c r="D99" s="90">
        <f t="shared" si="1"/>
        <v>90</v>
      </c>
      <c r="E99" s="164" t="e">
        <f>IF(OR('Base Summary 2015-16'!#REF!="",'Base Summary 2015-16'!#REF!="[Enter service]"),"",'Base Summary 2015-16'!#REF!)</f>
        <v>#REF!</v>
      </c>
      <c r="F99" s="165" t="e">
        <f>IF(OR('Base Summary 2015-16'!#REF!="",'Base Summary 2015-16'!#REF!="[Select]"),"",'Base Summary 2015-16'!#REF!)</f>
        <v>#REF!</v>
      </c>
      <c r="G99" s="330" t="e">
        <f>IF('Base Summary 2015-16'!#REF!="","",'Base Summary 2015-16'!#REF!)</f>
        <v>#REF!</v>
      </c>
      <c r="H99" s="105"/>
      <c r="I99" s="31"/>
    </row>
    <row r="100" spans="3:9" ht="19.5" customHeight="1" x14ac:dyDescent="0.2">
      <c r="C100" s="13"/>
      <c r="D100" s="19">
        <f t="shared" si="1"/>
        <v>91</v>
      </c>
      <c r="E100" s="164" t="e">
        <f>IF(OR('Base Summary 2015-16'!#REF!="",'Base Summary 2015-16'!#REF!="[Enter service]"),"",'Base Summary 2015-16'!#REF!)</f>
        <v>#REF!</v>
      </c>
      <c r="F100" s="165" t="e">
        <f>IF(OR('Base Summary 2015-16'!#REF!="",'Base Summary 2015-16'!#REF!="[Select]"),"",'Base Summary 2015-16'!#REF!)</f>
        <v>#REF!</v>
      </c>
      <c r="G100" s="330" t="e">
        <f>IF('Base Summary 2015-16'!#REF!="","",'Base Summary 2015-16'!#REF!)</f>
        <v>#REF!</v>
      </c>
      <c r="H100" s="105"/>
      <c r="I100" s="31"/>
    </row>
    <row r="101" spans="3:9" ht="19.5" customHeight="1" x14ac:dyDescent="0.2">
      <c r="C101" s="13"/>
      <c r="D101" s="19">
        <f t="shared" si="1"/>
        <v>92</v>
      </c>
      <c r="E101" s="164" t="e">
        <f>IF(OR('Base Summary 2015-16'!#REF!="",'Base Summary 2015-16'!#REF!="[Enter service]"),"",'Base Summary 2015-16'!#REF!)</f>
        <v>#REF!</v>
      </c>
      <c r="F101" s="165" t="e">
        <f>IF(OR('Base Summary 2015-16'!#REF!="",'Base Summary 2015-16'!#REF!="[Select]"),"",'Base Summary 2015-16'!#REF!)</f>
        <v>#REF!</v>
      </c>
      <c r="G101" s="330" t="e">
        <f>IF('Base Summary 2015-16'!#REF!="","",'Base Summary 2015-16'!#REF!)</f>
        <v>#REF!</v>
      </c>
      <c r="H101" s="105"/>
      <c r="I101" s="31"/>
    </row>
    <row r="102" spans="3:9" ht="19.5" customHeight="1" x14ac:dyDescent="0.2">
      <c r="C102" s="13"/>
      <c r="D102" s="90">
        <f t="shared" si="1"/>
        <v>93</v>
      </c>
      <c r="E102" s="164" t="e">
        <f>IF(OR('Base Summary 2015-16'!#REF!="",'Base Summary 2015-16'!#REF!="[Enter service]"),"",'Base Summary 2015-16'!#REF!)</f>
        <v>#REF!</v>
      </c>
      <c r="F102" s="165" t="e">
        <f>IF(OR('Base Summary 2015-16'!#REF!="",'Base Summary 2015-16'!#REF!="[Select]"),"",'Base Summary 2015-16'!#REF!)</f>
        <v>#REF!</v>
      </c>
      <c r="G102" s="330" t="e">
        <f>IF('Base Summary 2015-16'!#REF!="","",'Base Summary 2015-16'!#REF!)</f>
        <v>#REF!</v>
      </c>
      <c r="H102" s="105"/>
      <c r="I102" s="31"/>
    </row>
    <row r="103" spans="3:9" ht="19.5" customHeight="1" x14ac:dyDescent="0.2">
      <c r="C103" s="13"/>
      <c r="D103" s="19">
        <f t="shared" si="1"/>
        <v>94</v>
      </c>
      <c r="E103" s="164" t="e">
        <f>IF(OR('Base Summary 2015-16'!#REF!="",'Base Summary 2015-16'!#REF!="[Enter service]"),"",'Base Summary 2015-16'!#REF!)</f>
        <v>#REF!</v>
      </c>
      <c r="F103" s="165" t="e">
        <f>IF(OR('Base Summary 2015-16'!#REF!="",'Base Summary 2015-16'!#REF!="[Select]"),"",'Base Summary 2015-16'!#REF!)</f>
        <v>#REF!</v>
      </c>
      <c r="G103" s="330" t="e">
        <f>IF('Base Summary 2015-16'!#REF!="","",'Base Summary 2015-16'!#REF!)</f>
        <v>#REF!</v>
      </c>
      <c r="H103" s="105"/>
      <c r="I103" s="31"/>
    </row>
    <row r="104" spans="3:9" ht="19.5" customHeight="1" x14ac:dyDescent="0.2">
      <c r="C104" s="13"/>
      <c r="D104" s="19">
        <f t="shared" si="1"/>
        <v>95</v>
      </c>
      <c r="E104" s="164" t="e">
        <f>IF(OR('Base Summary 2015-16'!#REF!="",'Base Summary 2015-16'!#REF!="[Enter service]"),"",'Base Summary 2015-16'!#REF!)</f>
        <v>#REF!</v>
      </c>
      <c r="F104" s="165" t="e">
        <f>IF(OR('Base Summary 2015-16'!#REF!="",'Base Summary 2015-16'!#REF!="[Select]"),"",'Base Summary 2015-16'!#REF!)</f>
        <v>#REF!</v>
      </c>
      <c r="G104" s="330" t="e">
        <f>IF('Base Summary 2015-16'!#REF!="","",'Base Summary 2015-16'!#REF!)</f>
        <v>#REF!</v>
      </c>
      <c r="H104" s="105"/>
      <c r="I104" s="31"/>
    </row>
    <row r="105" spans="3:9" ht="19.5" customHeight="1" x14ac:dyDescent="0.2">
      <c r="C105" s="13"/>
      <c r="D105" s="90">
        <f t="shared" si="1"/>
        <v>96</v>
      </c>
      <c r="E105" s="164" t="e">
        <f>IF(OR('Base Summary 2015-16'!#REF!="",'Base Summary 2015-16'!#REF!="[Enter service]"),"",'Base Summary 2015-16'!#REF!)</f>
        <v>#REF!</v>
      </c>
      <c r="F105" s="165" t="e">
        <f>IF(OR('Base Summary 2015-16'!#REF!="",'Base Summary 2015-16'!#REF!="[Select]"),"",'Base Summary 2015-16'!#REF!)</f>
        <v>#REF!</v>
      </c>
      <c r="G105" s="330" t="e">
        <f>IF('Base Summary 2015-16'!#REF!="","",'Base Summary 2015-16'!#REF!)</f>
        <v>#REF!</v>
      </c>
      <c r="H105" s="105"/>
      <c r="I105" s="31"/>
    </row>
    <row r="106" spans="3:9" ht="19.5" customHeight="1" x14ac:dyDescent="0.2">
      <c r="C106" s="13"/>
      <c r="D106" s="19">
        <f t="shared" si="1"/>
        <v>97</v>
      </c>
      <c r="E106" s="164" t="e">
        <f>IF(OR('Base Summary 2015-16'!#REF!="",'Base Summary 2015-16'!#REF!="[Enter service]"),"",'Base Summary 2015-16'!#REF!)</f>
        <v>#REF!</v>
      </c>
      <c r="F106" s="165" t="e">
        <f>IF(OR('Base Summary 2015-16'!#REF!="",'Base Summary 2015-16'!#REF!="[Select]"),"",'Base Summary 2015-16'!#REF!)</f>
        <v>#REF!</v>
      </c>
      <c r="G106" s="330" t="e">
        <f>IF('Base Summary 2015-16'!#REF!="","",'Base Summary 2015-16'!#REF!)</f>
        <v>#REF!</v>
      </c>
      <c r="H106" s="105"/>
      <c r="I106" s="31"/>
    </row>
    <row r="107" spans="3:9" ht="19.5" customHeight="1" x14ac:dyDescent="0.2">
      <c r="C107" s="13"/>
      <c r="D107" s="19">
        <f t="shared" si="1"/>
        <v>98</v>
      </c>
      <c r="E107" s="164" t="e">
        <f>IF(OR('Base Summary 2015-16'!#REF!="",'Base Summary 2015-16'!#REF!="[Enter service]"),"",'Base Summary 2015-16'!#REF!)</f>
        <v>#REF!</v>
      </c>
      <c r="F107" s="165" t="e">
        <f>IF(OR('Base Summary 2015-16'!#REF!="",'Base Summary 2015-16'!#REF!="[Select]"),"",'Base Summary 2015-16'!#REF!)</f>
        <v>#REF!</v>
      </c>
      <c r="G107" s="330" t="e">
        <f>IF('Base Summary 2015-16'!#REF!="","",'Base Summary 2015-16'!#REF!)</f>
        <v>#REF!</v>
      </c>
      <c r="H107" s="105"/>
      <c r="I107" s="31"/>
    </row>
    <row r="108" spans="3:9" ht="19.5" customHeight="1" x14ac:dyDescent="0.2">
      <c r="C108" s="13"/>
      <c r="D108" s="90">
        <f t="shared" si="1"/>
        <v>99</v>
      </c>
      <c r="E108" s="164" t="e">
        <f>IF(OR('Base Summary 2015-16'!#REF!="",'Base Summary 2015-16'!#REF!="[Enter service]"),"",'Base Summary 2015-16'!#REF!)</f>
        <v>#REF!</v>
      </c>
      <c r="F108" s="165" t="e">
        <f>IF(OR('Base Summary 2015-16'!#REF!="",'Base Summary 2015-16'!#REF!="[Select]"),"",'Base Summary 2015-16'!#REF!)</f>
        <v>#REF!</v>
      </c>
      <c r="G108" s="330" t="e">
        <f>IF('Base Summary 2015-16'!#REF!="","",'Base Summary 2015-16'!#REF!)</f>
        <v>#REF!</v>
      </c>
      <c r="H108" s="105"/>
      <c r="I108" s="31"/>
    </row>
    <row r="109" spans="3:9" ht="19.5" customHeight="1" x14ac:dyDescent="0.2">
      <c r="C109" s="13"/>
      <c r="D109" s="19">
        <f t="shared" si="1"/>
        <v>100</v>
      </c>
      <c r="E109" s="164" t="e">
        <f>IF(OR('Base Summary 2015-16'!#REF!="",'Base Summary 2015-16'!#REF!="[Enter service]"),"",'Base Summary 2015-16'!#REF!)</f>
        <v>#REF!</v>
      </c>
      <c r="F109" s="165" t="e">
        <f>IF(OR('Base Summary 2015-16'!#REF!="",'Base Summary 2015-16'!#REF!="[Select]"),"",'Base Summary 2015-16'!#REF!)</f>
        <v>#REF!</v>
      </c>
      <c r="G109" s="330" t="e">
        <f>IF('Base Summary 2015-16'!#REF!="","",'Base Summary 2015-16'!#REF!)</f>
        <v>#REF!</v>
      </c>
      <c r="H109" s="105"/>
      <c r="I109" s="31"/>
    </row>
    <row r="110" spans="3:9" ht="19.5" customHeight="1" x14ac:dyDescent="0.2">
      <c r="C110" s="13"/>
      <c r="D110" s="19">
        <f t="shared" si="1"/>
        <v>101</v>
      </c>
      <c r="E110" s="164" t="e">
        <f>IF(OR('Base Summary 2015-16'!#REF!="",'Base Summary 2015-16'!#REF!="[Enter service]"),"",'Base Summary 2015-16'!#REF!)</f>
        <v>#REF!</v>
      </c>
      <c r="F110" s="165" t="e">
        <f>IF(OR('Base Summary 2015-16'!#REF!="",'Base Summary 2015-16'!#REF!="[Select]"),"",'Base Summary 2015-16'!#REF!)</f>
        <v>#REF!</v>
      </c>
      <c r="G110" s="330" t="e">
        <f>IF('Base Summary 2015-16'!#REF!="","",'Base Summary 2015-16'!#REF!)</f>
        <v>#REF!</v>
      </c>
      <c r="H110" s="105"/>
      <c r="I110" s="31"/>
    </row>
    <row r="111" spans="3:9" ht="19.5" customHeight="1" x14ac:dyDescent="0.2">
      <c r="C111" s="13"/>
      <c r="D111" s="90">
        <f t="shared" si="1"/>
        <v>102</v>
      </c>
      <c r="E111" s="164" t="e">
        <f>IF(OR('Base Summary 2015-16'!#REF!="",'Base Summary 2015-16'!#REF!="[Enter service]"),"",'Base Summary 2015-16'!#REF!)</f>
        <v>#REF!</v>
      </c>
      <c r="F111" s="165" t="e">
        <f>IF(OR('Base Summary 2015-16'!#REF!="",'Base Summary 2015-16'!#REF!="[Select]"),"",'Base Summary 2015-16'!#REF!)</f>
        <v>#REF!</v>
      </c>
      <c r="G111" s="330" t="e">
        <f>IF('Base Summary 2015-16'!#REF!="","",'Base Summary 2015-16'!#REF!)</f>
        <v>#REF!</v>
      </c>
      <c r="H111" s="105"/>
      <c r="I111" s="31"/>
    </row>
    <row r="112" spans="3:9" ht="19.5" customHeight="1" x14ac:dyDescent="0.2">
      <c r="C112" s="13"/>
      <c r="D112" s="19">
        <f t="shared" si="1"/>
        <v>103</v>
      </c>
      <c r="E112" s="164" t="e">
        <f>IF(OR('Base Summary 2015-16'!#REF!="",'Base Summary 2015-16'!#REF!="[Enter service]"),"",'Base Summary 2015-16'!#REF!)</f>
        <v>#REF!</v>
      </c>
      <c r="F112" s="165" t="e">
        <f>IF(OR('Base Summary 2015-16'!#REF!="",'Base Summary 2015-16'!#REF!="[Select]"),"",'Base Summary 2015-16'!#REF!)</f>
        <v>#REF!</v>
      </c>
      <c r="G112" s="330" t="e">
        <f>IF('Base Summary 2015-16'!#REF!="","",'Base Summary 2015-16'!#REF!)</f>
        <v>#REF!</v>
      </c>
      <c r="H112" s="105"/>
      <c r="I112" s="31"/>
    </row>
    <row r="113" spans="3:9" ht="19.5" customHeight="1" x14ac:dyDescent="0.2">
      <c r="C113" s="13"/>
      <c r="D113" s="19">
        <f t="shared" si="1"/>
        <v>104</v>
      </c>
      <c r="E113" s="164" t="e">
        <f>IF(OR('Base Summary 2015-16'!#REF!="",'Base Summary 2015-16'!#REF!="[Enter service]"),"",'Base Summary 2015-16'!#REF!)</f>
        <v>#REF!</v>
      </c>
      <c r="F113" s="165" t="e">
        <f>IF(OR('Base Summary 2015-16'!#REF!="",'Base Summary 2015-16'!#REF!="[Select]"),"",'Base Summary 2015-16'!#REF!)</f>
        <v>#REF!</v>
      </c>
      <c r="G113" s="330" t="e">
        <f>IF('Base Summary 2015-16'!#REF!="","",'Base Summary 2015-16'!#REF!)</f>
        <v>#REF!</v>
      </c>
      <c r="H113" s="105"/>
      <c r="I113" s="31"/>
    </row>
    <row r="114" spans="3:9" ht="19.5" customHeight="1" x14ac:dyDescent="0.2">
      <c r="C114" s="13"/>
      <c r="D114" s="90">
        <f t="shared" si="1"/>
        <v>105</v>
      </c>
      <c r="E114" s="164" t="e">
        <f>IF(OR('Base Summary 2015-16'!#REF!="",'Base Summary 2015-16'!#REF!="[Enter service]"),"",'Base Summary 2015-16'!#REF!)</f>
        <v>#REF!</v>
      </c>
      <c r="F114" s="165" t="e">
        <f>IF(OR('Base Summary 2015-16'!#REF!="",'Base Summary 2015-16'!#REF!="[Select]"),"",'Base Summary 2015-16'!#REF!)</f>
        <v>#REF!</v>
      </c>
      <c r="G114" s="330" t="e">
        <f>IF('Base Summary 2015-16'!#REF!="","",'Base Summary 2015-16'!#REF!)</f>
        <v>#REF!</v>
      </c>
      <c r="H114" s="105"/>
      <c r="I114" s="31"/>
    </row>
    <row r="115" spans="3:9" ht="19.5" customHeight="1" x14ac:dyDescent="0.2">
      <c r="C115" s="13"/>
      <c r="D115" s="19">
        <f t="shared" si="1"/>
        <v>106</v>
      </c>
      <c r="E115" s="164" t="e">
        <f>IF(OR('Base Summary 2015-16'!#REF!="",'Base Summary 2015-16'!#REF!="[Enter service]"),"",'Base Summary 2015-16'!#REF!)</f>
        <v>#REF!</v>
      </c>
      <c r="F115" s="165" t="e">
        <f>IF(OR('Base Summary 2015-16'!#REF!="",'Base Summary 2015-16'!#REF!="[Select]"),"",'Base Summary 2015-16'!#REF!)</f>
        <v>#REF!</v>
      </c>
      <c r="G115" s="330" t="e">
        <f>IF('Base Summary 2015-16'!#REF!="","",'Base Summary 2015-16'!#REF!)</f>
        <v>#REF!</v>
      </c>
      <c r="H115" s="105"/>
      <c r="I115" s="31"/>
    </row>
    <row r="116" spans="3:9" ht="19.5" customHeight="1" x14ac:dyDescent="0.2">
      <c r="C116" s="13"/>
      <c r="D116" s="19">
        <f t="shared" si="1"/>
        <v>107</v>
      </c>
      <c r="E116" s="164" t="e">
        <f>IF(OR('Base Summary 2015-16'!#REF!="",'Base Summary 2015-16'!#REF!="[Enter service]"),"",'Base Summary 2015-16'!#REF!)</f>
        <v>#REF!</v>
      </c>
      <c r="F116" s="165" t="e">
        <f>IF(OR('Base Summary 2015-16'!#REF!="",'Base Summary 2015-16'!#REF!="[Select]"),"",'Base Summary 2015-16'!#REF!)</f>
        <v>#REF!</v>
      </c>
      <c r="G116" s="330" t="e">
        <f>IF('Base Summary 2015-16'!#REF!="","",'Base Summary 2015-16'!#REF!)</f>
        <v>#REF!</v>
      </c>
      <c r="H116" s="105"/>
      <c r="I116" s="31"/>
    </row>
    <row r="117" spans="3:9" ht="19.5" customHeight="1" x14ac:dyDescent="0.2">
      <c r="C117" s="13"/>
      <c r="D117" s="90">
        <f t="shared" si="1"/>
        <v>108</v>
      </c>
      <c r="E117" s="164" t="e">
        <f>IF(OR('Base Summary 2015-16'!#REF!="",'Base Summary 2015-16'!#REF!="[Enter service]"),"",'Base Summary 2015-16'!#REF!)</f>
        <v>#REF!</v>
      </c>
      <c r="F117" s="165" t="e">
        <f>IF(OR('Base Summary 2015-16'!#REF!="",'Base Summary 2015-16'!#REF!="[Select]"),"",'Base Summary 2015-16'!#REF!)</f>
        <v>#REF!</v>
      </c>
      <c r="G117" s="330" t="e">
        <f>IF('Base Summary 2015-16'!#REF!="","",'Base Summary 2015-16'!#REF!)</f>
        <v>#REF!</v>
      </c>
      <c r="H117" s="105"/>
      <c r="I117" s="31"/>
    </row>
    <row r="118" spans="3:9" ht="19.5" customHeight="1" x14ac:dyDescent="0.2">
      <c r="C118" s="13"/>
      <c r="D118" s="19">
        <f t="shared" si="1"/>
        <v>109</v>
      </c>
      <c r="E118" s="164" t="e">
        <f>IF(OR('Base Summary 2015-16'!#REF!="",'Base Summary 2015-16'!#REF!="[Enter service]"),"",'Base Summary 2015-16'!#REF!)</f>
        <v>#REF!</v>
      </c>
      <c r="F118" s="165" t="e">
        <f>IF(OR('Base Summary 2015-16'!#REF!="",'Base Summary 2015-16'!#REF!="[Select]"),"",'Base Summary 2015-16'!#REF!)</f>
        <v>#REF!</v>
      </c>
      <c r="G118" s="330" t="e">
        <f>IF('Base Summary 2015-16'!#REF!="","",'Base Summary 2015-16'!#REF!)</f>
        <v>#REF!</v>
      </c>
      <c r="H118" s="105"/>
      <c r="I118" s="31"/>
    </row>
    <row r="119" spans="3:9" ht="19.5" customHeight="1" x14ac:dyDescent="0.2">
      <c r="C119" s="13"/>
      <c r="D119" s="19">
        <f t="shared" si="1"/>
        <v>110</v>
      </c>
      <c r="E119" s="164" t="e">
        <f>IF(OR('Base Summary 2015-16'!#REF!="",'Base Summary 2015-16'!#REF!="[Enter service]"),"",'Base Summary 2015-16'!#REF!)</f>
        <v>#REF!</v>
      </c>
      <c r="F119" s="165" t="e">
        <f>IF(OR('Base Summary 2015-16'!#REF!="",'Base Summary 2015-16'!#REF!="[Select]"),"",'Base Summary 2015-16'!#REF!)</f>
        <v>#REF!</v>
      </c>
      <c r="G119" s="330" t="e">
        <f>IF('Base Summary 2015-16'!#REF!="","",'Base Summary 2015-16'!#REF!)</f>
        <v>#REF!</v>
      </c>
      <c r="H119" s="105"/>
      <c r="I119" s="31"/>
    </row>
    <row r="120" spans="3:9" ht="19.5" customHeight="1" x14ac:dyDescent="0.2">
      <c r="C120" s="13"/>
      <c r="D120" s="90">
        <f t="shared" si="1"/>
        <v>111</v>
      </c>
      <c r="E120" s="164" t="e">
        <f>IF(OR('Base Summary 2015-16'!#REF!="",'Base Summary 2015-16'!#REF!="[Enter service]"),"",'Base Summary 2015-16'!#REF!)</f>
        <v>#REF!</v>
      </c>
      <c r="F120" s="165" t="e">
        <f>IF(OR('Base Summary 2015-16'!#REF!="",'Base Summary 2015-16'!#REF!="[Select]"),"",'Base Summary 2015-16'!#REF!)</f>
        <v>#REF!</v>
      </c>
      <c r="G120" s="330" t="e">
        <f>IF('Base Summary 2015-16'!#REF!="","",'Base Summary 2015-16'!#REF!)</f>
        <v>#REF!</v>
      </c>
      <c r="H120" s="105"/>
      <c r="I120" s="31"/>
    </row>
    <row r="121" spans="3:9" ht="19.5" customHeight="1" x14ac:dyDescent="0.2">
      <c r="C121" s="13"/>
      <c r="D121" s="19">
        <f t="shared" si="1"/>
        <v>112</v>
      </c>
      <c r="E121" s="164" t="e">
        <f>IF(OR('Base Summary 2015-16'!#REF!="",'Base Summary 2015-16'!#REF!="[Enter service]"),"",'Base Summary 2015-16'!#REF!)</f>
        <v>#REF!</v>
      </c>
      <c r="F121" s="165" t="e">
        <f>IF(OR('Base Summary 2015-16'!#REF!="",'Base Summary 2015-16'!#REF!="[Select]"),"",'Base Summary 2015-16'!#REF!)</f>
        <v>#REF!</v>
      </c>
      <c r="G121" s="330" t="e">
        <f>IF('Base Summary 2015-16'!#REF!="","",'Base Summary 2015-16'!#REF!)</f>
        <v>#REF!</v>
      </c>
      <c r="H121" s="105"/>
      <c r="I121" s="31"/>
    </row>
    <row r="122" spans="3:9" ht="19.5" customHeight="1" x14ac:dyDescent="0.2">
      <c r="C122" s="13"/>
      <c r="D122" s="19">
        <f t="shared" si="1"/>
        <v>113</v>
      </c>
      <c r="E122" s="164" t="e">
        <f>IF(OR('Base Summary 2015-16'!#REF!="",'Base Summary 2015-16'!#REF!="[Enter service]"),"",'Base Summary 2015-16'!#REF!)</f>
        <v>#REF!</v>
      </c>
      <c r="F122" s="165" t="e">
        <f>IF(OR('Base Summary 2015-16'!#REF!="",'Base Summary 2015-16'!#REF!="[Select]"),"",'Base Summary 2015-16'!#REF!)</f>
        <v>#REF!</v>
      </c>
      <c r="G122" s="330" t="e">
        <f>IF('Base Summary 2015-16'!#REF!="","",'Base Summary 2015-16'!#REF!)</f>
        <v>#REF!</v>
      </c>
      <c r="H122" s="105"/>
      <c r="I122" s="31"/>
    </row>
    <row r="123" spans="3:9" ht="19.5" customHeight="1" x14ac:dyDescent="0.2">
      <c r="C123" s="13"/>
      <c r="D123" s="90">
        <f t="shared" si="1"/>
        <v>114</v>
      </c>
      <c r="E123" s="164" t="e">
        <f>IF(OR('Base Summary 2015-16'!#REF!="",'Base Summary 2015-16'!#REF!="[Enter service]"),"",'Base Summary 2015-16'!#REF!)</f>
        <v>#REF!</v>
      </c>
      <c r="F123" s="165" t="e">
        <f>IF(OR('Base Summary 2015-16'!#REF!="",'Base Summary 2015-16'!#REF!="[Select]"),"",'Base Summary 2015-16'!#REF!)</f>
        <v>#REF!</v>
      </c>
      <c r="G123" s="330" t="e">
        <f>IF('Base Summary 2015-16'!#REF!="","",'Base Summary 2015-16'!#REF!)</f>
        <v>#REF!</v>
      </c>
      <c r="H123" s="105"/>
      <c r="I123" s="31"/>
    </row>
    <row r="124" spans="3:9" ht="19.5" customHeight="1" x14ac:dyDescent="0.2">
      <c r="C124" s="13"/>
      <c r="D124" s="19">
        <f t="shared" si="1"/>
        <v>115</v>
      </c>
      <c r="E124" s="164" t="e">
        <f>IF(OR('Base Summary 2015-16'!#REF!="",'Base Summary 2015-16'!#REF!="[Enter service]"),"",'Base Summary 2015-16'!#REF!)</f>
        <v>#REF!</v>
      </c>
      <c r="F124" s="165" t="e">
        <f>IF(OR('Base Summary 2015-16'!#REF!="",'Base Summary 2015-16'!#REF!="[Select]"),"",'Base Summary 2015-16'!#REF!)</f>
        <v>#REF!</v>
      </c>
      <c r="G124" s="330" t="e">
        <f>IF('Base Summary 2015-16'!#REF!="","",'Base Summary 2015-16'!#REF!)</f>
        <v>#REF!</v>
      </c>
      <c r="H124" s="105"/>
      <c r="I124" s="31"/>
    </row>
    <row r="125" spans="3:9" ht="19.5" customHeight="1" x14ac:dyDescent="0.2">
      <c r="C125" s="13"/>
      <c r="D125" s="19">
        <f t="shared" si="1"/>
        <v>116</v>
      </c>
      <c r="E125" s="164" t="e">
        <f>IF(OR('Base Summary 2015-16'!#REF!="",'Base Summary 2015-16'!#REF!="[Enter service]"),"",'Base Summary 2015-16'!#REF!)</f>
        <v>#REF!</v>
      </c>
      <c r="F125" s="165" t="e">
        <f>IF(OR('Base Summary 2015-16'!#REF!="",'Base Summary 2015-16'!#REF!="[Select]"),"",'Base Summary 2015-16'!#REF!)</f>
        <v>#REF!</v>
      </c>
      <c r="G125" s="330" t="e">
        <f>IF('Base Summary 2015-16'!#REF!="","",'Base Summary 2015-16'!#REF!)</f>
        <v>#REF!</v>
      </c>
      <c r="H125" s="105"/>
      <c r="I125" s="31"/>
    </row>
    <row r="126" spans="3:9" ht="19.5" customHeight="1" x14ac:dyDescent="0.2">
      <c r="C126" s="13"/>
      <c r="D126" s="90">
        <f t="shared" si="1"/>
        <v>117</v>
      </c>
      <c r="E126" s="164" t="e">
        <f>IF(OR('Base Summary 2015-16'!#REF!="",'Base Summary 2015-16'!#REF!="[Enter service]"),"",'Base Summary 2015-16'!#REF!)</f>
        <v>#REF!</v>
      </c>
      <c r="F126" s="165" t="e">
        <f>IF(OR('Base Summary 2015-16'!#REF!="",'Base Summary 2015-16'!#REF!="[Select]"),"",'Base Summary 2015-16'!#REF!)</f>
        <v>#REF!</v>
      </c>
      <c r="G126" s="330" t="e">
        <f>IF('Base Summary 2015-16'!#REF!="","",'Base Summary 2015-16'!#REF!)</f>
        <v>#REF!</v>
      </c>
      <c r="H126" s="105"/>
      <c r="I126" s="31"/>
    </row>
    <row r="127" spans="3:9" ht="19.5" customHeight="1" x14ac:dyDescent="0.2">
      <c r="C127" s="13"/>
      <c r="D127" s="19">
        <f t="shared" si="1"/>
        <v>118</v>
      </c>
      <c r="E127" s="164" t="e">
        <f>IF(OR('Base Summary 2015-16'!#REF!="",'Base Summary 2015-16'!#REF!="[Enter service]"),"",'Base Summary 2015-16'!#REF!)</f>
        <v>#REF!</v>
      </c>
      <c r="F127" s="165" t="e">
        <f>IF(OR('Base Summary 2015-16'!#REF!="",'Base Summary 2015-16'!#REF!="[Select]"),"",'Base Summary 2015-16'!#REF!)</f>
        <v>#REF!</v>
      </c>
      <c r="G127" s="330" t="e">
        <f>IF('Base Summary 2015-16'!#REF!="","",'Base Summary 2015-16'!#REF!)</f>
        <v>#REF!</v>
      </c>
      <c r="H127" s="105"/>
      <c r="I127" s="31"/>
    </row>
    <row r="128" spans="3:9" ht="19.5" customHeight="1" x14ac:dyDescent="0.2">
      <c r="C128" s="13"/>
      <c r="D128" s="19">
        <f t="shared" si="1"/>
        <v>119</v>
      </c>
      <c r="E128" s="164" t="e">
        <f>IF(OR('Base Summary 2015-16'!#REF!="",'Base Summary 2015-16'!#REF!="[Enter service]"),"",'Base Summary 2015-16'!#REF!)</f>
        <v>#REF!</v>
      </c>
      <c r="F128" s="165" t="e">
        <f>IF(OR('Base Summary 2015-16'!#REF!="",'Base Summary 2015-16'!#REF!="[Select]"),"",'Base Summary 2015-16'!#REF!)</f>
        <v>#REF!</v>
      </c>
      <c r="G128" s="330" t="e">
        <f>IF('Base Summary 2015-16'!#REF!="","",'Base Summary 2015-16'!#REF!)</f>
        <v>#REF!</v>
      </c>
      <c r="H128" s="105"/>
      <c r="I128" s="31"/>
    </row>
    <row r="129" spans="3:9" ht="19.5" customHeight="1" x14ac:dyDescent="0.2">
      <c r="C129" s="13"/>
      <c r="D129" s="90">
        <f t="shared" si="1"/>
        <v>120</v>
      </c>
      <c r="E129" s="164" t="e">
        <f>IF(OR('Base Summary 2015-16'!#REF!="",'Base Summary 2015-16'!#REF!="[Enter service]"),"",'Base Summary 2015-16'!#REF!)</f>
        <v>#REF!</v>
      </c>
      <c r="F129" s="165" t="e">
        <f>IF(OR('Base Summary 2015-16'!#REF!="",'Base Summary 2015-16'!#REF!="[Select]"),"",'Base Summary 2015-16'!#REF!)</f>
        <v>#REF!</v>
      </c>
      <c r="G129" s="330" t="e">
        <f>IF('Base Summary 2015-16'!#REF!="","",'Base Summary 2015-16'!#REF!)</f>
        <v>#REF!</v>
      </c>
      <c r="H129" s="105"/>
      <c r="I129" s="31"/>
    </row>
    <row r="130" spans="3:9" ht="19.5" customHeight="1" x14ac:dyDescent="0.2">
      <c r="C130" s="13"/>
      <c r="D130" s="19">
        <f t="shared" si="1"/>
        <v>121</v>
      </c>
      <c r="E130" s="164" t="e">
        <f>IF(OR('Base Summary 2015-16'!#REF!="",'Base Summary 2015-16'!#REF!="[Enter service]"),"",'Base Summary 2015-16'!#REF!)</f>
        <v>#REF!</v>
      </c>
      <c r="F130" s="165" t="e">
        <f>IF(OR('Base Summary 2015-16'!#REF!="",'Base Summary 2015-16'!#REF!="[Select]"),"",'Base Summary 2015-16'!#REF!)</f>
        <v>#REF!</v>
      </c>
      <c r="G130" s="330" t="e">
        <f>IF('Base Summary 2015-16'!#REF!="","",'Base Summary 2015-16'!#REF!)</f>
        <v>#REF!</v>
      </c>
      <c r="H130" s="105"/>
      <c r="I130" s="31"/>
    </row>
    <row r="131" spans="3:9" ht="19.5" customHeight="1" x14ac:dyDescent="0.2">
      <c r="C131" s="13"/>
      <c r="D131" s="19">
        <f t="shared" si="1"/>
        <v>122</v>
      </c>
      <c r="E131" s="164" t="e">
        <f>IF(OR('Base Summary 2015-16'!#REF!="",'Base Summary 2015-16'!#REF!="[Enter service]"),"",'Base Summary 2015-16'!#REF!)</f>
        <v>#REF!</v>
      </c>
      <c r="F131" s="165" t="e">
        <f>IF(OR('Base Summary 2015-16'!#REF!="",'Base Summary 2015-16'!#REF!="[Select]"),"",'Base Summary 2015-16'!#REF!)</f>
        <v>#REF!</v>
      </c>
      <c r="G131" s="330" t="e">
        <f>IF('Base Summary 2015-16'!#REF!="","",'Base Summary 2015-16'!#REF!)</f>
        <v>#REF!</v>
      </c>
      <c r="H131" s="105"/>
      <c r="I131" s="31"/>
    </row>
    <row r="132" spans="3:9" ht="19.5" customHeight="1" x14ac:dyDescent="0.2">
      <c r="C132" s="13"/>
      <c r="D132" s="90">
        <f t="shared" si="1"/>
        <v>123</v>
      </c>
      <c r="E132" s="164" t="e">
        <f>IF(OR('Base Summary 2015-16'!#REF!="",'Base Summary 2015-16'!#REF!="[Enter service]"),"",'Base Summary 2015-16'!#REF!)</f>
        <v>#REF!</v>
      </c>
      <c r="F132" s="165" t="e">
        <f>IF(OR('Base Summary 2015-16'!#REF!="",'Base Summary 2015-16'!#REF!="[Select]"),"",'Base Summary 2015-16'!#REF!)</f>
        <v>#REF!</v>
      </c>
      <c r="G132" s="330" t="e">
        <f>IF('Base Summary 2015-16'!#REF!="","",'Base Summary 2015-16'!#REF!)</f>
        <v>#REF!</v>
      </c>
      <c r="H132" s="105"/>
      <c r="I132" s="31"/>
    </row>
    <row r="133" spans="3:9" ht="19.5" customHeight="1" x14ac:dyDescent="0.2">
      <c r="C133" s="13"/>
      <c r="D133" s="19">
        <f t="shared" si="1"/>
        <v>124</v>
      </c>
      <c r="E133" s="164" t="e">
        <f>IF(OR('Base Summary 2015-16'!#REF!="",'Base Summary 2015-16'!#REF!="[Enter service]"),"",'Base Summary 2015-16'!#REF!)</f>
        <v>#REF!</v>
      </c>
      <c r="F133" s="165" t="e">
        <f>IF(OR('Base Summary 2015-16'!#REF!="",'Base Summary 2015-16'!#REF!="[Select]"),"",'Base Summary 2015-16'!#REF!)</f>
        <v>#REF!</v>
      </c>
      <c r="G133" s="330" t="e">
        <f>IF('Base Summary 2015-16'!#REF!="","",'Base Summary 2015-16'!#REF!)</f>
        <v>#REF!</v>
      </c>
      <c r="H133" s="105"/>
      <c r="I133" s="31"/>
    </row>
    <row r="134" spans="3:9" ht="19.5" customHeight="1" x14ac:dyDescent="0.2">
      <c r="C134" s="13"/>
      <c r="D134" s="19">
        <f t="shared" si="1"/>
        <v>125</v>
      </c>
      <c r="E134" s="164" t="e">
        <f>IF(OR('Base Summary 2015-16'!#REF!="",'Base Summary 2015-16'!#REF!="[Enter service]"),"",'Base Summary 2015-16'!#REF!)</f>
        <v>#REF!</v>
      </c>
      <c r="F134" s="165" t="e">
        <f>IF(OR('Base Summary 2015-16'!#REF!="",'Base Summary 2015-16'!#REF!="[Select]"),"",'Base Summary 2015-16'!#REF!)</f>
        <v>#REF!</v>
      </c>
      <c r="G134" s="330" t="e">
        <f>IF('Base Summary 2015-16'!#REF!="","",'Base Summary 2015-16'!#REF!)</f>
        <v>#REF!</v>
      </c>
      <c r="H134" s="105"/>
      <c r="I134" s="31"/>
    </row>
    <row r="135" spans="3:9" ht="19.5" customHeight="1" x14ac:dyDescent="0.2">
      <c r="C135" s="13"/>
      <c r="D135" s="90">
        <f t="shared" si="1"/>
        <v>126</v>
      </c>
      <c r="E135" s="164" t="e">
        <f>IF(OR('Base Summary 2015-16'!#REF!="",'Base Summary 2015-16'!#REF!="[Enter service]"),"",'Base Summary 2015-16'!#REF!)</f>
        <v>#REF!</v>
      </c>
      <c r="F135" s="165" t="e">
        <f>IF(OR('Base Summary 2015-16'!#REF!="",'Base Summary 2015-16'!#REF!="[Select]"),"",'Base Summary 2015-16'!#REF!)</f>
        <v>#REF!</v>
      </c>
      <c r="G135" s="330" t="e">
        <f>IF('Base Summary 2015-16'!#REF!="","",'Base Summary 2015-16'!#REF!)</f>
        <v>#REF!</v>
      </c>
      <c r="H135" s="105"/>
      <c r="I135" s="31"/>
    </row>
    <row r="136" spans="3:9" ht="19.5" customHeight="1" x14ac:dyDescent="0.2">
      <c r="C136" s="13"/>
      <c r="D136" s="19">
        <f t="shared" si="1"/>
        <v>127</v>
      </c>
      <c r="E136" s="164" t="e">
        <f>IF(OR('Base Summary 2015-16'!#REF!="",'Base Summary 2015-16'!#REF!="[Enter service]"),"",'Base Summary 2015-16'!#REF!)</f>
        <v>#REF!</v>
      </c>
      <c r="F136" s="165" t="e">
        <f>IF(OR('Base Summary 2015-16'!#REF!="",'Base Summary 2015-16'!#REF!="[Select]"),"",'Base Summary 2015-16'!#REF!)</f>
        <v>#REF!</v>
      </c>
      <c r="G136" s="330" t="e">
        <f>IF('Base Summary 2015-16'!#REF!="","",'Base Summary 2015-16'!#REF!)</f>
        <v>#REF!</v>
      </c>
      <c r="H136" s="105"/>
      <c r="I136" s="31"/>
    </row>
    <row r="137" spans="3:9" ht="19.5" customHeight="1" x14ac:dyDescent="0.2">
      <c r="C137" s="13"/>
      <c r="D137" s="19">
        <f t="shared" si="1"/>
        <v>128</v>
      </c>
      <c r="E137" s="164" t="e">
        <f>IF(OR('Base Summary 2015-16'!#REF!="",'Base Summary 2015-16'!#REF!="[Enter service]"),"",'Base Summary 2015-16'!#REF!)</f>
        <v>#REF!</v>
      </c>
      <c r="F137" s="165" t="e">
        <f>IF(OR('Base Summary 2015-16'!#REF!="",'Base Summary 2015-16'!#REF!="[Select]"),"",'Base Summary 2015-16'!#REF!)</f>
        <v>#REF!</v>
      </c>
      <c r="G137" s="330" t="e">
        <f>IF('Base Summary 2015-16'!#REF!="","",'Base Summary 2015-16'!#REF!)</f>
        <v>#REF!</v>
      </c>
      <c r="H137" s="105"/>
      <c r="I137" s="31"/>
    </row>
    <row r="138" spans="3:9" ht="19.5" customHeight="1" x14ac:dyDescent="0.2">
      <c r="C138" s="13"/>
      <c r="D138" s="90">
        <f t="shared" si="1"/>
        <v>129</v>
      </c>
      <c r="E138" s="164" t="e">
        <f>IF(OR('Base Summary 2015-16'!#REF!="",'Base Summary 2015-16'!#REF!="[Enter service]"),"",'Base Summary 2015-16'!#REF!)</f>
        <v>#REF!</v>
      </c>
      <c r="F138" s="165" t="e">
        <f>IF(OR('Base Summary 2015-16'!#REF!="",'Base Summary 2015-16'!#REF!="[Select]"),"",'Base Summary 2015-16'!#REF!)</f>
        <v>#REF!</v>
      </c>
      <c r="G138" s="330" t="e">
        <f>IF('Base Summary 2015-16'!#REF!="","",'Base Summary 2015-16'!#REF!)</f>
        <v>#REF!</v>
      </c>
      <c r="H138" s="105"/>
      <c r="I138" s="31"/>
    </row>
    <row r="139" spans="3:9" ht="19.5" customHeight="1" x14ac:dyDescent="0.2">
      <c r="C139" s="13"/>
      <c r="D139" s="19">
        <f t="shared" si="1"/>
        <v>130</v>
      </c>
      <c r="E139" s="164" t="e">
        <f>IF(OR('Base Summary 2015-16'!#REF!="",'Base Summary 2015-16'!#REF!="[Enter service]"),"",'Base Summary 2015-16'!#REF!)</f>
        <v>#REF!</v>
      </c>
      <c r="F139" s="165" t="e">
        <f>IF(OR('Base Summary 2015-16'!#REF!="",'Base Summary 2015-16'!#REF!="[Select]"),"",'Base Summary 2015-16'!#REF!)</f>
        <v>#REF!</v>
      </c>
      <c r="G139" s="330" t="e">
        <f>IF('Base Summary 2015-16'!#REF!="","",'Base Summary 2015-16'!#REF!)</f>
        <v>#REF!</v>
      </c>
      <c r="H139" s="105"/>
      <c r="I139" s="31"/>
    </row>
    <row r="140" spans="3:9" ht="19.5" customHeight="1" x14ac:dyDescent="0.2">
      <c r="C140" s="13"/>
      <c r="D140" s="19">
        <f t="shared" si="1"/>
        <v>131</v>
      </c>
      <c r="E140" s="164" t="e">
        <f>IF(OR('Base Summary 2015-16'!#REF!="",'Base Summary 2015-16'!#REF!="[Enter service]"),"",'Base Summary 2015-16'!#REF!)</f>
        <v>#REF!</v>
      </c>
      <c r="F140" s="165" t="e">
        <f>IF(OR('Base Summary 2015-16'!#REF!="",'Base Summary 2015-16'!#REF!="[Select]"),"",'Base Summary 2015-16'!#REF!)</f>
        <v>#REF!</v>
      </c>
      <c r="G140" s="330" t="e">
        <f>IF('Base Summary 2015-16'!#REF!="","",'Base Summary 2015-16'!#REF!)</f>
        <v>#REF!</v>
      </c>
      <c r="H140" s="105"/>
      <c r="I140" s="31"/>
    </row>
    <row r="141" spans="3:9" ht="19.5" customHeight="1" x14ac:dyDescent="0.2">
      <c r="C141" s="13"/>
      <c r="D141" s="90">
        <f t="shared" si="1"/>
        <v>132</v>
      </c>
      <c r="E141" s="164" t="e">
        <f>IF(OR('Base Summary 2015-16'!#REF!="",'Base Summary 2015-16'!#REF!="[Enter service]"),"",'Base Summary 2015-16'!#REF!)</f>
        <v>#REF!</v>
      </c>
      <c r="F141" s="165" t="e">
        <f>IF(OR('Base Summary 2015-16'!#REF!="",'Base Summary 2015-16'!#REF!="[Select]"),"",'Base Summary 2015-16'!#REF!)</f>
        <v>#REF!</v>
      </c>
      <c r="G141" s="330" t="e">
        <f>IF('Base Summary 2015-16'!#REF!="","",'Base Summary 2015-16'!#REF!)</f>
        <v>#REF!</v>
      </c>
      <c r="H141" s="105"/>
      <c r="I141" s="31"/>
    </row>
    <row r="142" spans="3:9" ht="19.5" customHeight="1" x14ac:dyDescent="0.2">
      <c r="C142" s="13"/>
      <c r="D142" s="19">
        <f t="shared" si="1"/>
        <v>133</v>
      </c>
      <c r="E142" s="164" t="e">
        <f>IF(OR('Base Summary 2015-16'!#REF!="",'Base Summary 2015-16'!#REF!="[Enter service]"),"",'Base Summary 2015-16'!#REF!)</f>
        <v>#REF!</v>
      </c>
      <c r="F142" s="165" t="e">
        <f>IF(OR('Base Summary 2015-16'!#REF!="",'Base Summary 2015-16'!#REF!="[Select]"),"",'Base Summary 2015-16'!#REF!)</f>
        <v>#REF!</v>
      </c>
      <c r="G142" s="330" t="e">
        <f>IF('Base Summary 2015-16'!#REF!="","",'Base Summary 2015-16'!#REF!)</f>
        <v>#REF!</v>
      </c>
      <c r="H142" s="105"/>
      <c r="I142" s="31"/>
    </row>
    <row r="143" spans="3:9" ht="19.5" customHeight="1" x14ac:dyDescent="0.2">
      <c r="C143" s="13"/>
      <c r="D143" s="19">
        <f t="shared" ref="D143:D149" si="2">D142+1</f>
        <v>134</v>
      </c>
      <c r="E143" s="164" t="e">
        <f>IF(OR('Base Summary 2015-16'!#REF!="",'Base Summary 2015-16'!#REF!="[Enter service]"),"",'Base Summary 2015-16'!#REF!)</f>
        <v>#REF!</v>
      </c>
      <c r="F143" s="165" t="e">
        <f>IF(OR('Base Summary 2015-16'!#REF!="",'Base Summary 2015-16'!#REF!="[Select]"),"",'Base Summary 2015-16'!#REF!)</f>
        <v>#REF!</v>
      </c>
      <c r="G143" s="330" t="e">
        <f>IF('Base Summary 2015-16'!#REF!="","",'Base Summary 2015-16'!#REF!)</f>
        <v>#REF!</v>
      </c>
      <c r="H143" s="105"/>
      <c r="I143" s="31"/>
    </row>
    <row r="144" spans="3:9" ht="19.5" customHeight="1" x14ac:dyDescent="0.2">
      <c r="C144" s="13"/>
      <c r="D144" s="90">
        <f t="shared" si="2"/>
        <v>135</v>
      </c>
      <c r="E144" s="164" t="e">
        <f>IF(OR('Base Summary 2015-16'!#REF!="",'Base Summary 2015-16'!#REF!="[Enter service]"),"",'Base Summary 2015-16'!#REF!)</f>
        <v>#REF!</v>
      </c>
      <c r="F144" s="165" t="e">
        <f>IF(OR('Base Summary 2015-16'!#REF!="",'Base Summary 2015-16'!#REF!="[Select]"),"",'Base Summary 2015-16'!#REF!)</f>
        <v>#REF!</v>
      </c>
      <c r="G144" s="330" t="e">
        <f>IF('Base Summary 2015-16'!#REF!="","",'Base Summary 2015-16'!#REF!)</f>
        <v>#REF!</v>
      </c>
      <c r="H144" s="105"/>
      <c r="I144" s="31"/>
    </row>
    <row r="145" spans="3:9" ht="19.5" customHeight="1" x14ac:dyDescent="0.2">
      <c r="C145" s="13"/>
      <c r="D145" s="19">
        <f t="shared" si="2"/>
        <v>136</v>
      </c>
      <c r="E145" s="164" t="e">
        <f>IF(OR('Base Summary 2015-16'!#REF!="",'Base Summary 2015-16'!#REF!="[Enter service]"),"",'Base Summary 2015-16'!#REF!)</f>
        <v>#REF!</v>
      </c>
      <c r="F145" s="165" t="e">
        <f>IF(OR('Base Summary 2015-16'!#REF!="",'Base Summary 2015-16'!#REF!="[Select]"),"",'Base Summary 2015-16'!#REF!)</f>
        <v>#REF!</v>
      </c>
      <c r="G145" s="330" t="e">
        <f>IF('Base Summary 2015-16'!#REF!="","",'Base Summary 2015-16'!#REF!)</f>
        <v>#REF!</v>
      </c>
      <c r="H145" s="105"/>
      <c r="I145" s="31"/>
    </row>
    <row r="146" spans="3:9" ht="19.5" customHeight="1" x14ac:dyDescent="0.2">
      <c r="C146" s="13"/>
      <c r="D146" s="19">
        <f t="shared" si="2"/>
        <v>137</v>
      </c>
      <c r="E146" s="164" t="e">
        <f>IF(OR('Base Summary 2015-16'!#REF!="",'Base Summary 2015-16'!#REF!="[Enter service]"),"",'Base Summary 2015-16'!#REF!)</f>
        <v>#REF!</v>
      </c>
      <c r="F146" s="165" t="e">
        <f>IF(OR('Base Summary 2015-16'!#REF!="",'Base Summary 2015-16'!#REF!="[Select]"),"",'Base Summary 2015-16'!#REF!)</f>
        <v>#REF!</v>
      </c>
      <c r="G146" s="330" t="e">
        <f>IF('Base Summary 2015-16'!#REF!="","",'Base Summary 2015-16'!#REF!)</f>
        <v>#REF!</v>
      </c>
      <c r="H146" s="105"/>
      <c r="I146" s="31"/>
    </row>
    <row r="147" spans="3:9" ht="19.5" customHeight="1" x14ac:dyDescent="0.2">
      <c r="C147" s="13"/>
      <c r="D147" s="90">
        <f t="shared" si="2"/>
        <v>138</v>
      </c>
      <c r="E147" s="164" t="e">
        <f>IF(OR('Base Summary 2015-16'!#REF!="",'Base Summary 2015-16'!#REF!="[Enter service]"),"",'Base Summary 2015-16'!#REF!)</f>
        <v>#REF!</v>
      </c>
      <c r="F147" s="165" t="e">
        <f>IF(OR('Base Summary 2015-16'!#REF!="",'Base Summary 2015-16'!#REF!="[Select]"),"",'Base Summary 2015-16'!#REF!)</f>
        <v>#REF!</v>
      </c>
      <c r="G147" s="330" t="e">
        <f>IF('Base Summary 2015-16'!#REF!="","",'Base Summary 2015-16'!#REF!)</f>
        <v>#REF!</v>
      </c>
      <c r="H147" s="105"/>
      <c r="I147" s="31"/>
    </row>
    <row r="148" spans="3:9" ht="19.5" customHeight="1" x14ac:dyDescent="0.2">
      <c r="C148" s="13"/>
      <c r="D148" s="19">
        <f t="shared" si="2"/>
        <v>139</v>
      </c>
      <c r="E148" s="164" t="e">
        <f>IF(OR('Base Summary 2015-16'!#REF!="",'Base Summary 2015-16'!#REF!="[Enter service]"),"",'Base Summary 2015-16'!#REF!)</f>
        <v>#REF!</v>
      </c>
      <c r="F148" s="165" t="e">
        <f>IF(OR('Base Summary 2015-16'!#REF!="",'Base Summary 2015-16'!#REF!="[Select]"),"",'Base Summary 2015-16'!#REF!)</f>
        <v>#REF!</v>
      </c>
      <c r="G148" s="330" t="e">
        <f>IF('Base Summary 2015-16'!#REF!="","",'Base Summary 2015-16'!#REF!)</f>
        <v>#REF!</v>
      </c>
      <c r="H148" s="105"/>
      <c r="I148" s="31"/>
    </row>
    <row r="149" spans="3:9" ht="19.5" customHeight="1" x14ac:dyDescent="0.2">
      <c r="C149" s="13"/>
      <c r="D149" s="19">
        <f t="shared" si="2"/>
        <v>140</v>
      </c>
      <c r="E149" s="326" t="str">
        <f>IF(OR('Base Summary 2015-16'!E74="",'Base Summary 2015-16'!E74="[Enter service]"),"",'Base Summary 2015-16'!E74)</f>
        <v/>
      </c>
      <c r="F149" s="327" t="str">
        <f>IF(OR('Base Summary 2015-16'!F74="",'Base Summary 2015-16'!F74="[Select]"),"",'Base Summary 2015-16'!F74)</f>
        <v/>
      </c>
      <c r="G149" s="330" t="str">
        <f>IF('Base Summary 2015-16'!G74="","",'Base Summary 2015-16'!G74)</f>
        <v/>
      </c>
      <c r="H149" s="105"/>
      <c r="I149" s="31"/>
    </row>
    <row r="150" spans="3:9" ht="12.6" customHeight="1" thickBot="1" x14ac:dyDescent="0.25">
      <c r="C150" s="32"/>
      <c r="D150" s="33"/>
      <c r="E150" s="87"/>
      <c r="F150" s="58"/>
      <c r="G150" s="95"/>
      <c r="H150" s="96">
        <f>SUM(H10:H149)</f>
        <v>0</v>
      </c>
      <c r="I150" s="48"/>
    </row>
    <row r="151" spans="3:9" x14ac:dyDescent="0.2">
      <c r="H151" s="61"/>
    </row>
    <row r="170" spans="1:9" s="54" customFormat="1" ht="12.75" hidden="1" customHeight="1" x14ac:dyDescent="0.2">
      <c r="A170" s="6"/>
      <c r="B170" s="6"/>
      <c r="C170" s="6"/>
      <c r="D170" s="6"/>
      <c r="E170" s="84" t="s">
        <v>120</v>
      </c>
      <c r="G170" s="93"/>
      <c r="I170" s="6"/>
    </row>
    <row r="171" spans="1:9" s="54" customFormat="1" ht="12.75" hidden="1" customHeight="1" x14ac:dyDescent="0.2">
      <c r="A171" s="6"/>
      <c r="B171" s="6"/>
      <c r="C171" s="6"/>
      <c r="D171" s="6"/>
      <c r="E171" s="84" t="s">
        <v>118</v>
      </c>
      <c r="G171" s="93"/>
      <c r="I171" s="6"/>
    </row>
    <row r="172" spans="1:9" s="54" customFormat="1" ht="12.75" hidden="1" customHeight="1" x14ac:dyDescent="0.2">
      <c r="A172" s="6"/>
      <c r="B172" s="6"/>
      <c r="C172" s="6"/>
      <c r="D172" s="6"/>
      <c r="E172" s="84" t="s">
        <v>119</v>
      </c>
      <c r="G172" s="93"/>
      <c r="I172" s="6"/>
    </row>
    <row r="186" spans="5:8" x14ac:dyDescent="0.2">
      <c r="F186" s="6"/>
    </row>
    <row r="187" spans="5:8" x14ac:dyDescent="0.2">
      <c r="E187" s="6"/>
      <c r="F187" s="6"/>
      <c r="G187" s="6"/>
      <c r="H187" s="6"/>
    </row>
    <row r="188" spans="5:8" x14ac:dyDescent="0.2">
      <c r="E188" s="6"/>
      <c r="F188" s="6"/>
      <c r="G188" s="6"/>
      <c r="H188" s="6"/>
    </row>
    <row r="189" spans="5:8" x14ac:dyDescent="0.2">
      <c r="E189" s="6"/>
      <c r="F189" s="6"/>
      <c r="G189" s="6"/>
      <c r="H189" s="6"/>
    </row>
    <row r="201" spans="6:6" x14ac:dyDescent="0.2">
      <c r="F201" s="7" t="s">
        <v>120</v>
      </c>
    </row>
    <row r="202" spans="6:6" x14ac:dyDescent="0.2">
      <c r="F202" s="7" t="s">
        <v>154</v>
      </c>
    </row>
    <row r="203" spans="6:6" x14ac:dyDescent="0.2">
      <c r="F203" s="7" t="s">
        <v>155</v>
      </c>
    </row>
    <row r="204" spans="6:6" x14ac:dyDescent="0.2">
      <c r="F204" s="7" t="s">
        <v>138</v>
      </c>
    </row>
  </sheetData>
  <mergeCells count="2">
    <mergeCell ref="B4:E4"/>
    <mergeCell ref="E6:H6"/>
  </mergeCells>
  <phoneticPr fontId="0" type="noConversion"/>
  <pageMargins left="0.25" right="0.25" top="0.75" bottom="0.75" header="0.3" footer="0.3"/>
  <pageSetup paperSize="8" scale="7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autoPageBreaks="0" fitToPage="1"/>
  </sheetPr>
  <dimension ref="A1:AA172"/>
  <sheetViews>
    <sheetView showGridLines="0" zoomScale="75" zoomScaleNormal="80" zoomScalePageLayoutView="80" workbookViewId="0">
      <pane xSplit="5" ySplit="9" topLeftCell="F10" activePane="bottomRight" state="frozen"/>
      <selection activeCell="C13" sqref="C13:N47"/>
      <selection pane="topRight" activeCell="C13" sqref="C13:N47"/>
      <selection pane="bottomLeft" activeCell="C13" sqref="C13:N47"/>
      <selection pane="bottomRight" activeCell="C13" sqref="C13:N47"/>
    </sheetView>
  </sheetViews>
  <sheetFormatPr defaultColWidth="10.83203125" defaultRowHeight="12.75" x14ac:dyDescent="0.2"/>
  <cols>
    <col min="1" max="1" width="2.83203125" style="3" customWidth="1"/>
    <col min="2" max="2" width="3.83203125" style="3" customWidth="1"/>
    <col min="3" max="3" width="2.83203125" style="3" customWidth="1"/>
    <col min="4" max="4" width="5.83203125" style="3" customWidth="1"/>
    <col min="5" max="5" width="71.33203125" style="3" bestFit="1" customWidth="1"/>
    <col min="6" max="6" width="26.1640625" style="4" customWidth="1"/>
    <col min="7" max="7" width="3.6640625" style="4" customWidth="1"/>
    <col min="8" max="12" width="21.1640625" style="4" customWidth="1"/>
    <col min="13" max="13" width="22.33203125" style="3" customWidth="1"/>
    <col min="14" max="14" width="17.83203125" style="3" customWidth="1"/>
    <col min="15" max="15" width="22.1640625" style="3" customWidth="1"/>
    <col min="16" max="16" width="21.1640625" style="3" customWidth="1"/>
    <col min="17" max="17" width="18.83203125" style="3" customWidth="1"/>
    <col min="18" max="18" width="19.83203125" style="3" customWidth="1"/>
    <col min="19" max="19" width="18.83203125" style="3" customWidth="1"/>
    <col min="20" max="20" width="4.1640625" style="3" customWidth="1"/>
    <col min="21" max="21" width="2.1640625" style="3" customWidth="1"/>
    <col min="22" max="22" width="13.1640625" style="3" bestFit="1" customWidth="1"/>
    <col min="23" max="23" width="4.1640625" style="3" customWidth="1"/>
    <col min="24" max="24" width="7.33203125" style="3" bestFit="1" customWidth="1"/>
    <col min="25" max="25" width="10.83203125" style="3"/>
    <col min="26" max="27" width="9.33203125" customWidth="1"/>
    <col min="28" max="16384" width="10.83203125" style="3"/>
  </cols>
  <sheetData>
    <row r="1" spans="1:26" ht="7.35" customHeight="1" x14ac:dyDescent="0.2"/>
    <row r="2" spans="1:26" s="42" customFormat="1" ht="18" x14ac:dyDescent="0.2">
      <c r="A2" s="39">
        <v>80</v>
      </c>
      <c r="B2" s="2" t="s">
        <v>241</v>
      </c>
      <c r="C2" s="40"/>
      <c r="D2" s="40"/>
      <c r="E2" s="40"/>
      <c r="F2" s="14"/>
      <c r="G2" s="41"/>
      <c r="H2" s="41"/>
      <c r="I2" s="41"/>
      <c r="J2" s="41"/>
      <c r="K2" s="41"/>
      <c r="L2" s="41"/>
      <c r="P2" s="40"/>
      <c r="Q2" s="40"/>
      <c r="R2" s="40"/>
      <c r="S2" s="40"/>
    </row>
    <row r="3" spans="1:26" s="42" customFormat="1" ht="16.350000000000001" customHeight="1" x14ac:dyDescent="0.2">
      <c r="A3" s="40"/>
      <c r="B3" s="43" t="str">
        <f>' Instructions'!C8</f>
        <v>Pyrenees (S)</v>
      </c>
      <c r="C3" s="40"/>
      <c r="D3" s="40"/>
      <c r="E3" s="40"/>
      <c r="F3" s="41"/>
      <c r="G3" s="41"/>
      <c r="H3" s="41"/>
      <c r="I3" s="41"/>
      <c r="J3" s="41"/>
      <c r="K3" s="41"/>
      <c r="L3" s="41"/>
      <c r="M3" s="41"/>
      <c r="P3" s="40"/>
      <c r="Q3" s="40"/>
      <c r="R3" s="40"/>
      <c r="S3" s="44"/>
      <c r="V3" s="22"/>
      <c r="W3" s="22"/>
      <c r="X3" s="22"/>
      <c r="Y3" s="22"/>
      <c r="Z3" s="22"/>
    </row>
    <row r="4" spans="1:26" ht="13.5" thickBot="1" x14ac:dyDescent="0.25">
      <c r="A4" s="6"/>
      <c r="B4" s="509"/>
      <c r="C4" s="509"/>
      <c r="D4" s="509"/>
      <c r="E4" s="509"/>
      <c r="F4" s="7"/>
      <c r="G4" s="7"/>
      <c r="H4" s="7"/>
      <c r="I4" s="7"/>
      <c r="J4" s="7"/>
      <c r="K4" s="7"/>
      <c r="L4" s="7"/>
      <c r="M4" s="6"/>
      <c r="N4" s="6"/>
      <c r="O4" s="6"/>
      <c r="P4" s="6"/>
      <c r="Q4" s="6"/>
      <c r="R4" s="6"/>
      <c r="S4" s="6"/>
      <c r="V4" s="22"/>
      <c r="W4" s="22"/>
      <c r="X4" s="22"/>
      <c r="Y4" s="22"/>
      <c r="Z4" s="22"/>
    </row>
    <row r="5" spans="1:26"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6" x14ac:dyDescent="0.2">
      <c r="A6" s="6"/>
      <c r="B6" s="6"/>
      <c r="C6" s="13"/>
      <c r="D6" s="18"/>
      <c r="E6" s="46"/>
      <c r="H6" s="515" t="s">
        <v>101</v>
      </c>
      <c r="I6" s="516"/>
      <c r="J6" s="516"/>
      <c r="K6" s="516"/>
      <c r="L6" s="516"/>
      <c r="M6" s="516"/>
      <c r="N6" s="516"/>
      <c r="O6" s="516"/>
      <c r="P6" s="516"/>
      <c r="Q6" s="516"/>
      <c r="R6" s="516"/>
      <c r="S6" s="517"/>
      <c r="T6" s="17"/>
    </row>
    <row r="7" spans="1:26" ht="6" customHeight="1" x14ac:dyDescent="0.2">
      <c r="A7" s="6"/>
      <c r="B7" s="6"/>
      <c r="C7" s="13"/>
      <c r="D7" s="18"/>
      <c r="F7" s="15"/>
      <c r="G7" s="15"/>
      <c r="H7" s="15"/>
      <c r="I7" s="15"/>
      <c r="J7" s="15"/>
      <c r="K7" s="15"/>
      <c r="L7" s="15"/>
      <c r="M7" s="14"/>
      <c r="N7" s="14"/>
      <c r="O7" s="14"/>
      <c r="P7" s="14"/>
      <c r="Q7" s="14"/>
      <c r="R7" s="14"/>
      <c r="S7" s="14"/>
      <c r="T7" s="17"/>
    </row>
    <row r="8" spans="1:26" ht="23.1" customHeight="1" x14ac:dyDescent="0.2">
      <c r="A8" s="6"/>
      <c r="B8" s="6"/>
      <c r="C8" s="13"/>
      <c r="D8" s="19"/>
      <c r="E8" s="101"/>
      <c r="F8" s="518" t="s">
        <v>153</v>
      </c>
      <c r="G8" s="15"/>
      <c r="H8" s="519" t="s">
        <v>104</v>
      </c>
      <c r="I8" s="518" t="s">
        <v>105</v>
      </c>
      <c r="J8" s="518" t="s">
        <v>106</v>
      </c>
      <c r="K8" s="518"/>
      <c r="L8" s="518"/>
      <c r="M8" s="518"/>
      <c r="N8" s="518"/>
      <c r="O8" s="518" t="s">
        <v>107</v>
      </c>
      <c r="P8" s="518"/>
      <c r="Q8" s="519" t="s">
        <v>108</v>
      </c>
      <c r="R8" s="519" t="s">
        <v>201</v>
      </c>
      <c r="S8" s="521" t="s">
        <v>109</v>
      </c>
      <c r="T8" s="20"/>
      <c r="U8" s="21"/>
      <c r="V8" s="21"/>
      <c r="W8" s="21"/>
    </row>
    <row r="9" spans="1:26" ht="30" customHeight="1" x14ac:dyDescent="0.2">
      <c r="A9" s="6"/>
      <c r="B9" s="6"/>
      <c r="C9" s="13"/>
      <c r="D9" s="19"/>
      <c r="E9" s="102" t="s">
        <v>130</v>
      </c>
      <c r="F9" s="518"/>
      <c r="G9" s="15"/>
      <c r="H9" s="520"/>
      <c r="I9" s="518"/>
      <c r="J9" s="217" t="s">
        <v>125</v>
      </c>
      <c r="K9" s="217" t="s">
        <v>126</v>
      </c>
      <c r="L9" s="217" t="s">
        <v>124</v>
      </c>
      <c r="M9" s="217" t="s">
        <v>127</v>
      </c>
      <c r="N9" s="217" t="s">
        <v>115</v>
      </c>
      <c r="O9" s="217" t="s">
        <v>116</v>
      </c>
      <c r="P9" s="217" t="s">
        <v>117</v>
      </c>
      <c r="Q9" s="520"/>
      <c r="R9" s="520"/>
      <c r="S9" s="521"/>
      <c r="T9" s="17"/>
      <c r="U9" s="22"/>
      <c r="V9" s="22"/>
      <c r="W9" s="22"/>
    </row>
    <row r="10" spans="1:26" ht="15.75" customHeight="1" x14ac:dyDescent="0.2">
      <c r="A10" s="6"/>
      <c r="B10" s="6"/>
      <c r="C10" s="13"/>
      <c r="D10" s="19"/>
      <c r="E10" s="229"/>
      <c r="F10" s="139"/>
      <c r="G10" s="15"/>
      <c r="H10" s="139" t="s">
        <v>208</v>
      </c>
      <c r="I10" s="139" t="s">
        <v>208</v>
      </c>
      <c r="J10" s="139" t="s">
        <v>208</v>
      </c>
      <c r="K10" s="139" t="s">
        <v>208</v>
      </c>
      <c r="L10" s="139" t="s">
        <v>208</v>
      </c>
      <c r="M10" s="139" t="s">
        <v>208</v>
      </c>
      <c r="N10" s="139" t="s">
        <v>208</v>
      </c>
      <c r="O10" s="139" t="s">
        <v>208</v>
      </c>
      <c r="P10" s="139" t="s">
        <v>208</v>
      </c>
      <c r="Q10" s="139" t="s">
        <v>208</v>
      </c>
      <c r="R10" s="139" t="s">
        <v>208</v>
      </c>
      <c r="S10" s="139" t="s">
        <v>208</v>
      </c>
      <c r="T10" s="17"/>
      <c r="U10" s="22"/>
      <c r="V10" s="22"/>
      <c r="W10" s="22"/>
    </row>
    <row r="11" spans="1:26" ht="6.75" customHeight="1" x14ac:dyDescent="0.2">
      <c r="A11" s="6"/>
      <c r="B11" s="6"/>
      <c r="C11" s="13"/>
      <c r="D11" s="19"/>
      <c r="E11" s="14"/>
      <c r="F11" s="15"/>
      <c r="G11" s="15"/>
      <c r="H11" s="14"/>
      <c r="I11" s="14"/>
      <c r="J11" s="14"/>
      <c r="K11" s="14"/>
      <c r="L11" s="14"/>
      <c r="M11" s="14"/>
      <c r="N11" s="14"/>
      <c r="O11" s="14"/>
      <c r="P11" s="14"/>
      <c r="Q11" s="14"/>
      <c r="R11" s="14"/>
      <c r="S11" s="16"/>
      <c r="T11" s="17"/>
    </row>
    <row r="12" spans="1:26" ht="12" customHeight="1" x14ac:dyDescent="0.2">
      <c r="A12" s="6"/>
      <c r="B12" s="6"/>
      <c r="C12" s="13"/>
      <c r="D12" s="19">
        <v>1</v>
      </c>
      <c r="E12" s="70" t="str">
        <f>IF(OR('Base Summary 2015-16'!E11="",'Base Summary 2015-16'!E11="[Enter service]"),"",'Base Summary 2015-16'!E11)</f>
        <v>Council Operations</v>
      </c>
      <c r="F12" s="71" t="str">
        <f>IF(OR('Base Summary 2015-16'!F11="",'Base Summary 2015-16'!F11="[Select]"),"",'Base Summary 2015-16'!F11)</f>
        <v>Internal</v>
      </c>
      <c r="G12" s="15"/>
      <c r="H12" s="218">
        <v>160</v>
      </c>
      <c r="I12" s="218">
        <v>40</v>
      </c>
      <c r="J12" s="218">
        <v>0</v>
      </c>
      <c r="K12" s="218">
        <v>198</v>
      </c>
      <c r="L12" s="218">
        <v>0</v>
      </c>
      <c r="M12" s="218">
        <v>0</v>
      </c>
      <c r="N12" s="218">
        <v>0</v>
      </c>
      <c r="O12" s="218">
        <v>1354</v>
      </c>
      <c r="P12" s="218">
        <v>0</v>
      </c>
      <c r="Q12" s="218">
        <v>60</v>
      </c>
      <c r="R12" s="219"/>
      <c r="S12" s="380">
        <f>SUM(H12:R12)</f>
        <v>1812</v>
      </c>
      <c r="T12" s="17"/>
    </row>
    <row r="13" spans="1:26" ht="12" customHeight="1" x14ac:dyDescent="0.2">
      <c r="A13" s="6"/>
      <c r="B13" s="6"/>
      <c r="C13" s="13"/>
      <c r="D13" s="19">
        <f>D12+1</f>
        <v>2</v>
      </c>
      <c r="E13" s="70" t="str">
        <f>IF(OR('Base Summary 2015-16'!E12="",'Base Summary 2015-16'!E12="[Enter service]"),"",'Base Summary 2015-16'!E12)</f>
        <v>Public Order and Safety</v>
      </c>
      <c r="F13" s="71" t="str">
        <f>IF(OR('Base Summary 2015-16'!F12="",'Base Summary 2015-16'!F12="[Select]"),"",'Base Summary 2015-16'!F12)</f>
        <v>Internal</v>
      </c>
      <c r="G13" s="15"/>
      <c r="H13" s="220">
        <v>2860</v>
      </c>
      <c r="I13" s="220">
        <v>125840</v>
      </c>
      <c r="J13" s="220">
        <v>16500</v>
      </c>
      <c r="K13" s="220">
        <v>198</v>
      </c>
      <c r="L13" s="220">
        <v>0</v>
      </c>
      <c r="M13" s="220">
        <v>0</v>
      </c>
      <c r="N13" s="220">
        <v>0</v>
      </c>
      <c r="O13" s="220">
        <v>1354</v>
      </c>
      <c r="P13" s="220">
        <v>0</v>
      </c>
      <c r="Q13" s="220">
        <v>60</v>
      </c>
      <c r="R13" s="222"/>
      <c r="S13" s="381">
        <f t="shared" ref="S13:S74" si="0">SUM(H13:R13)</f>
        <v>146812</v>
      </c>
      <c r="T13" s="17"/>
    </row>
    <row r="14" spans="1:26" ht="12" customHeight="1" x14ac:dyDescent="0.2">
      <c r="A14" s="6"/>
      <c r="B14" s="6"/>
      <c r="C14" s="13"/>
      <c r="D14" s="19">
        <f t="shared" ref="D14:D74" si="1">D13+1</f>
        <v>3</v>
      </c>
      <c r="E14" s="70" t="str">
        <f>IF(OR('Base Summary 2015-16'!E13="",'Base Summary 2015-16'!E13="[Enter service]"),"",'Base Summary 2015-16'!E13)</f>
        <v>Financial &amp; Fiscal Affairs</v>
      </c>
      <c r="F14" s="71" t="str">
        <f>IF(OR('Base Summary 2015-16'!F13="",'Base Summary 2015-16'!F13="[Select]"),"",'Base Summary 2015-16'!F13)</f>
        <v>Internal</v>
      </c>
      <c r="G14" s="15"/>
      <c r="H14" s="220">
        <v>160</v>
      </c>
      <c r="I14" s="220">
        <v>40</v>
      </c>
      <c r="J14" s="220">
        <v>0</v>
      </c>
      <c r="K14" s="220">
        <v>198</v>
      </c>
      <c r="L14" s="220">
        <v>0</v>
      </c>
      <c r="M14" s="220">
        <v>0</v>
      </c>
      <c r="N14" s="220">
        <v>0</v>
      </c>
      <c r="O14" s="220">
        <v>41354</v>
      </c>
      <c r="P14" s="220">
        <v>0</v>
      </c>
      <c r="Q14" s="220">
        <v>161060</v>
      </c>
      <c r="R14" s="222"/>
      <c r="S14" s="381">
        <f t="shared" si="0"/>
        <v>202812</v>
      </c>
      <c r="T14" s="17"/>
    </row>
    <row r="15" spans="1:26" ht="12" customHeight="1" x14ac:dyDescent="0.2">
      <c r="A15" s="6"/>
      <c r="B15" s="6"/>
      <c r="C15" s="13"/>
      <c r="D15" s="19">
        <f t="shared" si="1"/>
        <v>4</v>
      </c>
      <c r="E15" s="70" t="str">
        <f>IF(OR('Base Summary 2015-16'!E14="",'Base Summary 2015-16'!E14="[Enter service]"),"",'Base Summary 2015-16'!E14)</f>
        <v>Natural Disaster Relief</v>
      </c>
      <c r="F15" s="71" t="str">
        <f>IF(OR('Base Summary 2015-16'!F14="",'Base Summary 2015-16'!F14="[Select]"),"",'Base Summary 2015-16'!F14)</f>
        <v>Internal</v>
      </c>
      <c r="G15" s="15"/>
      <c r="H15" s="220">
        <v>160</v>
      </c>
      <c r="I15" s="220">
        <v>40</v>
      </c>
      <c r="J15" s="220">
        <v>0</v>
      </c>
      <c r="K15" s="220">
        <v>42198</v>
      </c>
      <c r="L15" s="220">
        <v>0</v>
      </c>
      <c r="M15" s="220">
        <v>0</v>
      </c>
      <c r="N15" s="220">
        <v>0</v>
      </c>
      <c r="O15" s="220">
        <v>1354</v>
      </c>
      <c r="P15" s="220">
        <v>0</v>
      </c>
      <c r="Q15" s="220">
        <v>60</v>
      </c>
      <c r="R15" s="222"/>
      <c r="S15" s="381">
        <f t="shared" si="0"/>
        <v>43812</v>
      </c>
      <c r="T15" s="17"/>
    </row>
    <row r="16" spans="1:26" ht="12" customHeight="1" x14ac:dyDescent="0.2">
      <c r="A16" s="6"/>
      <c r="B16" s="6"/>
      <c r="C16" s="13"/>
      <c r="D16" s="19">
        <f t="shared" si="1"/>
        <v>5</v>
      </c>
      <c r="E16" s="70" t="str">
        <f>IF(OR('Base Summary 2015-16'!E15="",'Base Summary 2015-16'!E15="[Enter service]"),"",'Base Summary 2015-16'!E15)</f>
        <v>General Operations</v>
      </c>
      <c r="F16" s="71" t="str">
        <f>IF(OR('Base Summary 2015-16'!F15="",'Base Summary 2015-16'!F15="[Select]"),"",'Base Summary 2015-16'!F15)</f>
        <v>Internal</v>
      </c>
      <c r="G16" s="15"/>
      <c r="H16" s="220">
        <v>0</v>
      </c>
      <c r="I16" s="220">
        <v>0</v>
      </c>
      <c r="J16" s="220">
        <v>0</v>
      </c>
      <c r="K16" s="220">
        <v>0</v>
      </c>
      <c r="L16" s="220">
        <v>0</v>
      </c>
      <c r="M16" s="220">
        <v>0</v>
      </c>
      <c r="N16" s="220">
        <v>0</v>
      </c>
      <c r="O16" s="220">
        <v>14500</v>
      </c>
      <c r="P16" s="220">
        <v>0</v>
      </c>
      <c r="Q16" s="220">
        <v>0</v>
      </c>
      <c r="R16" s="222"/>
      <c r="S16" s="381">
        <f t="shared" si="0"/>
        <v>14500</v>
      </c>
      <c r="T16" s="17"/>
    </row>
    <row r="17" spans="1:20" ht="12" customHeight="1" x14ac:dyDescent="0.2">
      <c r="A17" s="6"/>
      <c r="B17" s="6"/>
      <c r="C17" s="13"/>
      <c r="D17" s="19">
        <f t="shared" si="1"/>
        <v>6</v>
      </c>
      <c r="E17" s="70" t="str">
        <f>IF(OR('Base Summary 2015-16'!E16="",'Base Summary 2015-16'!E16="[Enter service]"),"",'Base Summary 2015-16'!E16)</f>
        <v>General Administration</v>
      </c>
      <c r="F17" s="71" t="str">
        <f>IF(OR('Base Summary 2015-16'!F16="",'Base Summary 2015-16'!F16="[Select]"),"",'Base Summary 2015-16'!F16)</f>
        <v>Internal</v>
      </c>
      <c r="G17" s="15"/>
      <c r="H17" s="220">
        <v>0</v>
      </c>
      <c r="I17" s="220">
        <v>0</v>
      </c>
      <c r="J17" s="220">
        <v>0</v>
      </c>
      <c r="K17" s="220">
        <v>0</v>
      </c>
      <c r="L17" s="220">
        <v>0</v>
      </c>
      <c r="M17" s="220">
        <v>0</v>
      </c>
      <c r="N17" s="220">
        <v>0</v>
      </c>
      <c r="O17" s="220">
        <v>0</v>
      </c>
      <c r="P17" s="220">
        <v>0</v>
      </c>
      <c r="Q17" s="220">
        <v>0</v>
      </c>
      <c r="R17" s="222"/>
      <c r="S17" s="381">
        <f t="shared" si="0"/>
        <v>0</v>
      </c>
      <c r="T17" s="17"/>
    </row>
    <row r="18" spans="1:20" ht="12" customHeight="1" x14ac:dyDescent="0.2">
      <c r="A18" s="6"/>
      <c r="B18" s="6"/>
      <c r="C18" s="13"/>
      <c r="D18" s="19">
        <f t="shared" si="1"/>
        <v>7</v>
      </c>
      <c r="E18" s="70" t="str">
        <f>IF(OR('Base Summary 2015-16'!E17="",'Base Summary 2015-16'!E17="[Enter service]"),"",'Base Summary 2015-16'!E17)</f>
        <v>Families &amp; Children</v>
      </c>
      <c r="F18" s="71" t="str">
        <f>IF(OR('Base Summary 2015-16'!F17="",'Base Summary 2015-16'!F17="[Select]"),"",'Base Summary 2015-16'!F17)</f>
        <v>Mixed</v>
      </c>
      <c r="G18" s="15"/>
      <c r="H18" s="220">
        <v>160</v>
      </c>
      <c r="I18" s="220">
        <v>4040</v>
      </c>
      <c r="J18" s="220">
        <v>0</v>
      </c>
      <c r="K18" s="220">
        <v>19198</v>
      </c>
      <c r="L18" s="220">
        <v>30000</v>
      </c>
      <c r="M18" s="220">
        <v>0</v>
      </c>
      <c r="N18" s="220">
        <v>0</v>
      </c>
      <c r="O18" s="220">
        <v>1354</v>
      </c>
      <c r="P18" s="220">
        <v>0</v>
      </c>
      <c r="Q18" s="220">
        <v>60</v>
      </c>
      <c r="R18" s="222"/>
      <c r="S18" s="381">
        <f t="shared" si="0"/>
        <v>54812</v>
      </c>
      <c r="T18" s="17"/>
    </row>
    <row r="19" spans="1:20" ht="12" customHeight="1" x14ac:dyDescent="0.2">
      <c r="A19" s="6"/>
      <c r="B19" s="6"/>
      <c r="C19" s="13"/>
      <c r="D19" s="19">
        <f t="shared" si="1"/>
        <v>8</v>
      </c>
      <c r="E19" s="70" t="str">
        <f>IF(OR('Base Summary 2015-16'!E18="",'Base Summary 2015-16'!E18="[Enter service]"),"",'Base Summary 2015-16'!E18)</f>
        <v>Community Health</v>
      </c>
      <c r="F19" s="71" t="str">
        <f>IF(OR('Base Summary 2015-16'!F18="",'Base Summary 2015-16'!F18="[Select]"),"",'Base Summary 2015-16'!F18)</f>
        <v>Internal</v>
      </c>
      <c r="G19" s="15"/>
      <c r="H19" s="220">
        <v>0</v>
      </c>
      <c r="I19" s="220">
        <v>0</v>
      </c>
      <c r="J19" s="220">
        <v>0</v>
      </c>
      <c r="K19" s="220">
        <v>0</v>
      </c>
      <c r="L19" s="220">
        <v>0</v>
      </c>
      <c r="M19" s="220">
        <v>0</v>
      </c>
      <c r="N19" s="220">
        <v>0</v>
      </c>
      <c r="O19" s="220">
        <v>0</v>
      </c>
      <c r="P19" s="220">
        <v>0</v>
      </c>
      <c r="Q19" s="220">
        <v>0</v>
      </c>
      <c r="R19" s="222"/>
      <c r="S19" s="381">
        <f t="shared" si="0"/>
        <v>0</v>
      </c>
      <c r="T19" s="17"/>
    </row>
    <row r="20" spans="1:20" ht="12" customHeight="1" x14ac:dyDescent="0.2">
      <c r="A20" s="6"/>
      <c r="B20" s="6"/>
      <c r="C20" s="13"/>
      <c r="D20" s="19">
        <f t="shared" si="1"/>
        <v>9</v>
      </c>
      <c r="E20" s="70" t="str">
        <f>IF(OR('Base Summary 2015-16'!E19="",'Base Summary 2015-16'!E19="[Enter service]"),"",'Base Summary 2015-16'!E19)</f>
        <v>Community Welfare Services</v>
      </c>
      <c r="F20" s="71" t="str">
        <f>IF(OR('Base Summary 2015-16'!F19="",'Base Summary 2015-16'!F19="[Select]"),"",'Base Summary 2015-16'!F19)</f>
        <v>Internal</v>
      </c>
      <c r="G20" s="15"/>
      <c r="H20" s="220">
        <v>240</v>
      </c>
      <c r="I20" s="220">
        <v>8060</v>
      </c>
      <c r="J20" s="220">
        <v>55628</v>
      </c>
      <c r="K20" s="220">
        <v>60297</v>
      </c>
      <c r="L20" s="220">
        <v>0</v>
      </c>
      <c r="M20" s="220">
        <v>0</v>
      </c>
      <c r="N20" s="220">
        <v>0</v>
      </c>
      <c r="O20" s="220">
        <v>2030</v>
      </c>
      <c r="P20" s="220">
        <v>0</v>
      </c>
      <c r="Q20" s="220">
        <v>90</v>
      </c>
      <c r="R20" s="222"/>
      <c r="S20" s="381">
        <f t="shared" si="0"/>
        <v>126345</v>
      </c>
      <c r="T20" s="17"/>
    </row>
    <row r="21" spans="1:20" ht="12" customHeight="1" x14ac:dyDescent="0.2">
      <c r="A21" s="6"/>
      <c r="B21" s="6"/>
      <c r="C21" s="13"/>
      <c r="D21" s="19">
        <f t="shared" si="1"/>
        <v>10</v>
      </c>
      <c r="E21" s="70" t="str">
        <f>IF(OR('Base Summary 2015-16'!E20="",'Base Summary 2015-16'!E20="[Enter service]"),"",'Base Summary 2015-16'!E20)</f>
        <v>Education</v>
      </c>
      <c r="F21" s="71" t="str">
        <f>IF(OR('Base Summary 2015-16'!F20="",'Base Summary 2015-16'!F20="[Select]"),"",'Base Summary 2015-16'!F20)</f>
        <v>Internal</v>
      </c>
      <c r="G21" s="15"/>
      <c r="H21" s="220">
        <v>160</v>
      </c>
      <c r="I21" s="220">
        <v>40</v>
      </c>
      <c r="J21" s="220">
        <v>0</v>
      </c>
      <c r="K21" s="220">
        <v>198</v>
      </c>
      <c r="L21" s="220">
        <v>0</v>
      </c>
      <c r="M21" s="220">
        <v>0</v>
      </c>
      <c r="N21" s="220">
        <v>0</v>
      </c>
      <c r="O21" s="220">
        <v>1354</v>
      </c>
      <c r="P21" s="220">
        <v>0</v>
      </c>
      <c r="Q21" s="220">
        <v>60</v>
      </c>
      <c r="R21" s="222"/>
      <c r="S21" s="381">
        <f t="shared" si="0"/>
        <v>1812</v>
      </c>
      <c r="T21" s="17"/>
    </row>
    <row r="22" spans="1:20" ht="12" customHeight="1" x14ac:dyDescent="0.2">
      <c r="A22" s="6"/>
      <c r="B22" s="6"/>
      <c r="C22" s="13"/>
      <c r="D22" s="19">
        <f t="shared" si="1"/>
        <v>11</v>
      </c>
      <c r="E22" s="70" t="str">
        <f>IF(OR('Base Summary 2015-16'!E21="",'Base Summary 2015-16'!E21="[Enter service]"),"",'Base Summary 2015-16'!E21)</f>
        <v>Community Housing</v>
      </c>
      <c r="F22" s="71" t="str">
        <f>IF(OR('Base Summary 2015-16'!F21="",'Base Summary 2015-16'!F21="[Select]"),"",'Base Summary 2015-16'!F21)</f>
        <v>Internal</v>
      </c>
      <c r="G22" s="15"/>
      <c r="H22" s="220">
        <v>80</v>
      </c>
      <c r="I22" s="220">
        <v>20</v>
      </c>
      <c r="J22" s="220">
        <v>0</v>
      </c>
      <c r="K22" s="220">
        <v>99</v>
      </c>
      <c r="L22" s="220">
        <v>0</v>
      </c>
      <c r="M22" s="220">
        <v>0</v>
      </c>
      <c r="N22" s="220">
        <v>0</v>
      </c>
      <c r="O22" s="220">
        <v>677</v>
      </c>
      <c r="P22" s="220">
        <v>0</v>
      </c>
      <c r="Q22" s="220">
        <v>30</v>
      </c>
      <c r="R22" s="222"/>
      <c r="S22" s="381">
        <f t="shared" si="0"/>
        <v>906</v>
      </c>
      <c r="T22" s="17"/>
    </row>
    <row r="23" spans="1:20" ht="12" customHeight="1" x14ac:dyDescent="0.2">
      <c r="A23" s="6"/>
      <c r="B23" s="6"/>
      <c r="C23" s="13"/>
      <c r="D23" s="19">
        <f t="shared" si="1"/>
        <v>12</v>
      </c>
      <c r="E23" s="70" t="str">
        <f>IF(OR('Base Summary 2015-16'!E22="",'Base Summary 2015-16'!E22="[Enter service]"),"",'Base Summary 2015-16'!E22)</f>
        <v>Administration</v>
      </c>
      <c r="F23" s="71" t="str">
        <f>IF(OR('Base Summary 2015-16'!F22="",'Base Summary 2015-16'!F22="[Select]"),"",'Base Summary 2015-16'!F22)</f>
        <v>Internal</v>
      </c>
      <c r="G23" s="15"/>
      <c r="H23" s="220">
        <v>0</v>
      </c>
      <c r="I23" s="220">
        <v>0</v>
      </c>
      <c r="J23" s="220">
        <v>103900</v>
      </c>
      <c r="K23" s="220">
        <v>0</v>
      </c>
      <c r="L23" s="220">
        <v>0</v>
      </c>
      <c r="M23" s="220">
        <v>0</v>
      </c>
      <c r="N23" s="220">
        <v>0</v>
      </c>
      <c r="O23" s="220">
        <v>0</v>
      </c>
      <c r="P23" s="220">
        <v>0</v>
      </c>
      <c r="Q23" s="220">
        <v>0</v>
      </c>
      <c r="R23" s="222"/>
      <c r="S23" s="381">
        <f t="shared" si="0"/>
        <v>103900</v>
      </c>
      <c r="T23" s="17"/>
    </row>
    <row r="24" spans="1:20" ht="12" customHeight="1" x14ac:dyDescent="0.2">
      <c r="A24" s="6"/>
      <c r="B24" s="6"/>
      <c r="C24" s="13"/>
      <c r="D24" s="19">
        <f t="shared" si="1"/>
        <v>13</v>
      </c>
      <c r="E24" s="70" t="str">
        <f>IF(OR('Base Summary 2015-16'!E23="",'Base Summary 2015-16'!E23="[Enter service]"),"",'Base Summary 2015-16'!E23)</f>
        <v>Residential Care Services</v>
      </c>
      <c r="F24" s="71" t="str">
        <f>IF(OR('Base Summary 2015-16'!F23="",'Base Summary 2015-16'!F23="[Select]"),"",'Base Summary 2015-16'!F23)</f>
        <v>Internal</v>
      </c>
      <c r="G24" s="15"/>
      <c r="H24" s="220">
        <v>0</v>
      </c>
      <c r="I24" s="220">
        <v>0</v>
      </c>
      <c r="J24" s="220">
        <v>0</v>
      </c>
      <c r="K24" s="220">
        <v>0</v>
      </c>
      <c r="L24" s="220">
        <v>0</v>
      </c>
      <c r="M24" s="220">
        <v>0</v>
      </c>
      <c r="N24" s="220">
        <v>0</v>
      </c>
      <c r="O24" s="220">
        <v>0</v>
      </c>
      <c r="P24" s="220">
        <v>0</v>
      </c>
      <c r="Q24" s="220">
        <v>0</v>
      </c>
      <c r="R24" s="222"/>
      <c r="S24" s="381">
        <f t="shared" si="0"/>
        <v>0</v>
      </c>
      <c r="T24" s="17"/>
    </row>
    <row r="25" spans="1:20" ht="12" customHeight="1" x14ac:dyDescent="0.2">
      <c r="A25" s="6"/>
      <c r="B25" s="6"/>
      <c r="C25" s="13"/>
      <c r="D25" s="19">
        <f t="shared" si="1"/>
        <v>14</v>
      </c>
      <c r="E25" s="70" t="str">
        <f>IF(OR('Base Summary 2015-16'!E24="",'Base Summary 2015-16'!E24="[Enter service]"),"",'Base Summary 2015-16'!E24)</f>
        <v>Community Care Services</v>
      </c>
      <c r="F25" s="71" t="str">
        <f>IF(OR('Base Summary 2015-16'!F24="",'Base Summary 2015-16'!F24="[Select]"),"",'Base Summary 2015-16'!F24)</f>
        <v>Internal</v>
      </c>
      <c r="G25" s="15"/>
      <c r="H25" s="220">
        <v>240</v>
      </c>
      <c r="I25" s="220">
        <v>210660</v>
      </c>
      <c r="J25" s="220">
        <v>721633</v>
      </c>
      <c r="K25" s="220">
        <v>297</v>
      </c>
      <c r="L25" s="220">
        <v>0</v>
      </c>
      <c r="M25" s="220">
        <v>0</v>
      </c>
      <c r="N25" s="220">
        <v>0</v>
      </c>
      <c r="O25" s="220">
        <v>2030</v>
      </c>
      <c r="P25" s="220">
        <v>0</v>
      </c>
      <c r="Q25" s="220">
        <v>90</v>
      </c>
      <c r="R25" s="222"/>
      <c r="S25" s="381">
        <f t="shared" si="0"/>
        <v>934950</v>
      </c>
      <c r="T25" s="17"/>
    </row>
    <row r="26" spans="1:20" ht="12" customHeight="1" x14ac:dyDescent="0.2">
      <c r="A26" s="6"/>
      <c r="B26" s="6"/>
      <c r="C26" s="13"/>
      <c r="D26" s="19">
        <f t="shared" si="1"/>
        <v>15</v>
      </c>
      <c r="E26" s="70" t="str">
        <f>IF(OR('Base Summary 2015-16'!E25="",'Base Summary 2015-16'!E25="[Enter service]"),"",'Base Summary 2015-16'!E25)</f>
        <v>Facilities</v>
      </c>
      <c r="F26" s="71" t="str">
        <f>IF(OR('Base Summary 2015-16'!F25="",'Base Summary 2015-16'!F25="[Select]"),"",'Base Summary 2015-16'!F25)</f>
        <v>Internal</v>
      </c>
      <c r="G26" s="15"/>
      <c r="H26" s="220">
        <v>80</v>
      </c>
      <c r="I26" s="220">
        <v>4120</v>
      </c>
      <c r="J26" s="220">
        <v>24300</v>
      </c>
      <c r="K26" s="220">
        <v>99</v>
      </c>
      <c r="L26" s="220">
        <v>0</v>
      </c>
      <c r="M26" s="220">
        <v>0</v>
      </c>
      <c r="N26" s="220">
        <v>0</v>
      </c>
      <c r="O26" s="220">
        <v>677</v>
      </c>
      <c r="P26" s="220">
        <v>0</v>
      </c>
      <c r="Q26" s="220">
        <v>30</v>
      </c>
      <c r="R26" s="222"/>
      <c r="S26" s="381">
        <f t="shared" si="0"/>
        <v>29306</v>
      </c>
      <c r="T26" s="17"/>
    </row>
    <row r="27" spans="1:20" ht="12" customHeight="1" x14ac:dyDescent="0.2">
      <c r="A27" s="6"/>
      <c r="B27" s="6"/>
      <c r="C27" s="13"/>
      <c r="D27" s="19">
        <f t="shared" si="1"/>
        <v>16</v>
      </c>
      <c r="E27" s="70" t="str">
        <f>IF(OR('Base Summary 2015-16'!E26="",'Base Summary 2015-16'!E26="[Enter service]"),"",'Base Summary 2015-16'!E26)</f>
        <v>Administration</v>
      </c>
      <c r="F27" s="71" t="str">
        <f>IF(OR('Base Summary 2015-16'!F26="",'Base Summary 2015-16'!F26="[Select]"),"",'Base Summary 2015-16'!F26)</f>
        <v>Internal</v>
      </c>
      <c r="G27" s="15"/>
      <c r="H27" s="220">
        <v>0</v>
      </c>
      <c r="I27" s="220">
        <v>0</v>
      </c>
      <c r="J27" s="220">
        <v>0</v>
      </c>
      <c r="K27" s="220">
        <v>0</v>
      </c>
      <c r="L27" s="220">
        <v>0</v>
      </c>
      <c r="M27" s="220">
        <v>0</v>
      </c>
      <c r="N27" s="220">
        <v>0</v>
      </c>
      <c r="O27" s="220">
        <v>0</v>
      </c>
      <c r="P27" s="220">
        <v>0</v>
      </c>
      <c r="Q27" s="220">
        <v>0</v>
      </c>
      <c r="R27" s="222"/>
      <c r="S27" s="381">
        <f t="shared" si="0"/>
        <v>0</v>
      </c>
      <c r="T27" s="17"/>
    </row>
    <row r="28" spans="1:20" ht="12" customHeight="1" x14ac:dyDescent="0.2">
      <c r="A28" s="6"/>
      <c r="B28" s="6"/>
      <c r="C28" s="13"/>
      <c r="D28" s="19">
        <f t="shared" si="1"/>
        <v>17</v>
      </c>
      <c r="E28" s="70" t="str">
        <f>IF(OR('Base Summary 2015-16'!E27="",'Base Summary 2015-16'!E27="[Enter service]"),"",'Base Summary 2015-16'!E27)</f>
        <v>Sports Grounds &amp; Facilities</v>
      </c>
      <c r="F28" s="71" t="str">
        <f>IF(OR('Base Summary 2015-16'!F27="",'Base Summary 2015-16'!F27="[Select]"),"",'Base Summary 2015-16'!F27)</f>
        <v>Mixed</v>
      </c>
      <c r="G28" s="15"/>
      <c r="H28" s="220">
        <v>400</v>
      </c>
      <c r="I28" s="220">
        <v>100</v>
      </c>
      <c r="J28" s="220">
        <v>0</v>
      </c>
      <c r="K28" s="220">
        <v>605095</v>
      </c>
      <c r="L28" s="220">
        <v>0</v>
      </c>
      <c r="M28" s="220">
        <v>0</v>
      </c>
      <c r="N28" s="220">
        <v>0</v>
      </c>
      <c r="O28" s="220">
        <v>18384</v>
      </c>
      <c r="P28" s="220">
        <v>0</v>
      </c>
      <c r="Q28" s="220">
        <v>150</v>
      </c>
      <c r="R28" s="222"/>
      <c r="S28" s="381">
        <f t="shared" si="0"/>
        <v>624129</v>
      </c>
      <c r="T28" s="17"/>
    </row>
    <row r="29" spans="1:20" ht="12" customHeight="1" x14ac:dyDescent="0.2">
      <c r="A29" s="6"/>
      <c r="B29" s="6"/>
      <c r="C29" s="13"/>
      <c r="D29" s="19">
        <f t="shared" si="1"/>
        <v>18</v>
      </c>
      <c r="E29" s="70" t="str">
        <f>IF(OR('Base Summary 2015-16'!E28="",'Base Summary 2015-16'!E28="[Enter service]"),"",'Base Summary 2015-16'!E28)</f>
        <v>Parks &amp; Reserves</v>
      </c>
      <c r="F29" s="71" t="str">
        <f>IF(OR('Base Summary 2015-16'!F28="",'Base Summary 2015-16'!F28="[Select]"),"",'Base Summary 2015-16'!F28)</f>
        <v>Internal</v>
      </c>
      <c r="G29" s="15"/>
      <c r="H29" s="220">
        <v>480</v>
      </c>
      <c r="I29" s="220">
        <v>5141</v>
      </c>
      <c r="J29" s="220">
        <v>0</v>
      </c>
      <c r="K29" s="220">
        <v>594</v>
      </c>
      <c r="L29" s="220">
        <v>0</v>
      </c>
      <c r="M29" s="220">
        <v>0</v>
      </c>
      <c r="N29" s="220">
        <v>0</v>
      </c>
      <c r="O29" s="220">
        <v>4061</v>
      </c>
      <c r="P29" s="220">
        <v>0</v>
      </c>
      <c r="Q29" s="220">
        <v>180</v>
      </c>
      <c r="R29" s="222"/>
      <c r="S29" s="381">
        <f t="shared" si="0"/>
        <v>10456</v>
      </c>
      <c r="T29" s="17"/>
    </row>
    <row r="30" spans="1:20" ht="12" customHeight="1" x14ac:dyDescent="0.2">
      <c r="A30" s="6"/>
      <c r="B30" s="6"/>
      <c r="C30" s="13"/>
      <c r="D30" s="19">
        <f t="shared" si="1"/>
        <v>19</v>
      </c>
      <c r="E30" s="70" t="str">
        <f>IF(OR('Base Summary 2015-16'!E29="",'Base Summary 2015-16'!E29="[Enter service]"),"",'Base Summary 2015-16'!E29)</f>
        <v>Waterways, Lakes &amp; Beaches</v>
      </c>
      <c r="F30" s="71" t="str">
        <f>IF(OR('Base Summary 2015-16'!F29="",'Base Summary 2015-16'!F29="[Select]"),"",'Base Summary 2015-16'!F29)</f>
        <v>Internal</v>
      </c>
      <c r="G30" s="15"/>
      <c r="H30" s="220">
        <v>80</v>
      </c>
      <c r="I30" s="220">
        <v>20</v>
      </c>
      <c r="J30" s="220">
        <v>0</v>
      </c>
      <c r="K30" s="220">
        <v>99</v>
      </c>
      <c r="L30" s="220">
        <v>0</v>
      </c>
      <c r="M30" s="220">
        <v>0</v>
      </c>
      <c r="N30" s="220">
        <v>0</v>
      </c>
      <c r="O30" s="220">
        <v>677</v>
      </c>
      <c r="P30" s="220">
        <v>0</v>
      </c>
      <c r="Q30" s="220">
        <v>30</v>
      </c>
      <c r="R30" s="222"/>
      <c r="S30" s="381">
        <f t="shared" si="0"/>
        <v>906</v>
      </c>
      <c r="T30" s="17"/>
    </row>
    <row r="31" spans="1:20" ht="12" customHeight="1" x14ac:dyDescent="0.2">
      <c r="A31" s="6"/>
      <c r="B31" s="6"/>
      <c r="C31" s="13"/>
      <c r="D31" s="19">
        <f t="shared" si="1"/>
        <v>20</v>
      </c>
      <c r="E31" s="70" t="str">
        <f>IF(OR('Base Summary 2015-16'!E30="",'Base Summary 2015-16'!E30="[Enter service]"),"",'Base Summary 2015-16'!E30)</f>
        <v>Art Galleries</v>
      </c>
      <c r="F31" s="71" t="str">
        <f>IF(OR('Base Summary 2015-16'!F30="",'Base Summary 2015-16'!F30="[Select]"),"",'Base Summary 2015-16'!F30)</f>
        <v>Internal</v>
      </c>
      <c r="G31" s="15"/>
      <c r="H31" s="220">
        <v>0</v>
      </c>
      <c r="I31" s="220">
        <v>0</v>
      </c>
      <c r="J31" s="220">
        <v>0</v>
      </c>
      <c r="K31" s="220">
        <v>0</v>
      </c>
      <c r="L31" s="220">
        <v>0</v>
      </c>
      <c r="M31" s="220">
        <v>0</v>
      </c>
      <c r="N31" s="220">
        <v>0</v>
      </c>
      <c r="O31" s="220">
        <v>0</v>
      </c>
      <c r="P31" s="220">
        <v>0</v>
      </c>
      <c r="Q31" s="220">
        <v>0</v>
      </c>
      <c r="R31" s="222"/>
      <c r="S31" s="381">
        <f t="shared" si="0"/>
        <v>0</v>
      </c>
      <c r="T31" s="17"/>
    </row>
    <row r="32" spans="1:20" ht="12" customHeight="1" x14ac:dyDescent="0.2">
      <c r="A32" s="6"/>
      <c r="B32" s="6"/>
      <c r="C32" s="13"/>
      <c r="D32" s="19">
        <f t="shared" si="1"/>
        <v>21</v>
      </c>
      <c r="E32" s="70" t="str">
        <f>IF(OR('Base Summary 2015-16'!E31="",'Base Summary 2015-16'!E31="[Enter service]"),"",'Base Summary 2015-16'!E31)</f>
        <v>Museums and Cultural Heritage</v>
      </c>
      <c r="F32" s="71" t="str">
        <f>IF(OR('Base Summary 2015-16'!F31="",'Base Summary 2015-16'!F31="[Select]"),"",'Base Summary 2015-16'!F31)</f>
        <v>Internal</v>
      </c>
      <c r="G32" s="15"/>
      <c r="H32" s="220">
        <v>160</v>
      </c>
      <c r="I32" s="220">
        <v>40</v>
      </c>
      <c r="J32" s="220">
        <v>0</v>
      </c>
      <c r="K32" s="220">
        <v>198</v>
      </c>
      <c r="L32" s="220">
        <v>0</v>
      </c>
      <c r="M32" s="220">
        <v>0</v>
      </c>
      <c r="N32" s="220">
        <v>0</v>
      </c>
      <c r="O32" s="220">
        <v>1354</v>
      </c>
      <c r="P32" s="220">
        <v>0</v>
      </c>
      <c r="Q32" s="220">
        <v>60</v>
      </c>
      <c r="R32" s="222"/>
      <c r="S32" s="381">
        <f t="shared" si="0"/>
        <v>1812</v>
      </c>
      <c r="T32" s="17"/>
    </row>
    <row r="33" spans="1:20" ht="12" customHeight="1" x14ac:dyDescent="0.2">
      <c r="A33" s="6"/>
      <c r="B33" s="6"/>
      <c r="C33" s="13"/>
      <c r="D33" s="19">
        <f t="shared" si="1"/>
        <v>22</v>
      </c>
      <c r="E33" s="70" t="str">
        <f>IF(OR('Base Summary 2015-16'!E32="",'Base Summary 2015-16'!E32="[Enter service]"),"",'Base Summary 2015-16'!E32)</f>
        <v>Performing Arts Centres</v>
      </c>
      <c r="F33" s="71" t="str">
        <f>IF(OR('Base Summary 2015-16'!F32="",'Base Summary 2015-16'!F32="[Select]"),"",'Base Summary 2015-16'!F32)</f>
        <v>Internal</v>
      </c>
      <c r="G33" s="15"/>
      <c r="H33" s="220">
        <v>0</v>
      </c>
      <c r="I33" s="220">
        <v>0</v>
      </c>
      <c r="J33" s="220">
        <v>0</v>
      </c>
      <c r="K33" s="220">
        <v>0</v>
      </c>
      <c r="L33" s="220">
        <v>0</v>
      </c>
      <c r="M33" s="220">
        <v>0</v>
      </c>
      <c r="N33" s="220">
        <v>0</v>
      </c>
      <c r="O33" s="220">
        <v>0</v>
      </c>
      <c r="P33" s="220">
        <v>0</v>
      </c>
      <c r="Q33" s="220">
        <v>0</v>
      </c>
      <c r="R33" s="222"/>
      <c r="S33" s="381">
        <f t="shared" si="0"/>
        <v>0</v>
      </c>
      <c r="T33" s="17"/>
    </row>
    <row r="34" spans="1:20" ht="12" customHeight="1" x14ac:dyDescent="0.2">
      <c r="A34" s="6"/>
      <c r="B34" s="6"/>
      <c r="C34" s="13"/>
      <c r="D34" s="19">
        <f t="shared" si="1"/>
        <v>23</v>
      </c>
      <c r="E34" s="70" t="str">
        <f>IF(OR('Base Summary 2015-16'!E33="",'Base Summary 2015-16'!E33="[Enter service]"),"",'Base Summary 2015-16'!E33)</f>
        <v>Libraries</v>
      </c>
      <c r="F34" s="71" t="str">
        <f>IF(OR('Base Summary 2015-16'!F33="",'Base Summary 2015-16'!F33="[Select]"),"",'Base Summary 2015-16'!F33)</f>
        <v>Mixed</v>
      </c>
      <c r="G34" s="15"/>
      <c r="H34" s="220">
        <v>2660</v>
      </c>
      <c r="I34" s="220">
        <v>40</v>
      </c>
      <c r="J34" s="220">
        <v>4241</v>
      </c>
      <c r="K34" s="220">
        <v>198</v>
      </c>
      <c r="L34" s="220">
        <v>0</v>
      </c>
      <c r="M34" s="220">
        <v>0</v>
      </c>
      <c r="N34" s="220">
        <v>0</v>
      </c>
      <c r="O34" s="220">
        <v>1354</v>
      </c>
      <c r="P34" s="220">
        <v>0</v>
      </c>
      <c r="Q34" s="220">
        <v>60</v>
      </c>
      <c r="R34" s="222"/>
      <c r="S34" s="381">
        <f t="shared" si="0"/>
        <v>8553</v>
      </c>
      <c r="T34" s="17"/>
    </row>
    <row r="35" spans="1:20" ht="12" customHeight="1" x14ac:dyDescent="0.2">
      <c r="A35" s="6"/>
      <c r="B35" s="6"/>
      <c r="C35" s="13"/>
      <c r="D35" s="19">
        <f t="shared" si="1"/>
        <v>24</v>
      </c>
      <c r="E35" s="70" t="str">
        <f>IF(OR('Base Summary 2015-16'!E34="",'Base Summary 2015-16'!E34="[Enter service]"),"",'Base Summary 2015-16'!E34)</f>
        <v>Public Centres &amp; Halls</v>
      </c>
      <c r="F35" s="71" t="str">
        <f>IF(OR('Base Summary 2015-16'!F34="",'Base Summary 2015-16'!F34="[Select]"),"",'Base Summary 2015-16'!F34)</f>
        <v>Internal</v>
      </c>
      <c r="G35" s="15"/>
      <c r="H35" s="220">
        <v>160</v>
      </c>
      <c r="I35" s="220">
        <v>8080</v>
      </c>
      <c r="J35" s="220">
        <v>0</v>
      </c>
      <c r="K35" s="220">
        <v>198</v>
      </c>
      <c r="L35" s="220">
        <v>0</v>
      </c>
      <c r="M35" s="220">
        <v>0</v>
      </c>
      <c r="N35" s="220">
        <v>0</v>
      </c>
      <c r="O35" s="220">
        <v>1354</v>
      </c>
      <c r="P35" s="220">
        <v>0</v>
      </c>
      <c r="Q35" s="220">
        <v>60</v>
      </c>
      <c r="R35" s="222"/>
      <c r="S35" s="381">
        <f t="shared" si="0"/>
        <v>9852</v>
      </c>
      <c r="T35" s="17"/>
    </row>
    <row r="36" spans="1:20" ht="12" customHeight="1" x14ac:dyDescent="0.2">
      <c r="A36" s="6"/>
      <c r="B36" s="6"/>
      <c r="C36" s="13"/>
      <c r="D36" s="19">
        <f t="shared" si="1"/>
        <v>25</v>
      </c>
      <c r="E36" s="70" t="str">
        <f>IF(OR('Base Summary 2015-16'!E35="",'Base Summary 2015-16'!E35="[Enter service]"),"",'Base Summary 2015-16'!E35)</f>
        <v>Programs</v>
      </c>
      <c r="F36" s="71" t="str">
        <f>IF(OR('Base Summary 2015-16'!F35="",'Base Summary 2015-16'!F35="[Select]"),"",'Base Summary 2015-16'!F35)</f>
        <v>Internal</v>
      </c>
      <c r="G36" s="15"/>
      <c r="H36" s="220">
        <v>80</v>
      </c>
      <c r="I36" s="220">
        <v>20</v>
      </c>
      <c r="J36" s="220">
        <v>0</v>
      </c>
      <c r="K36" s="220">
        <v>99</v>
      </c>
      <c r="L36" s="220">
        <v>0</v>
      </c>
      <c r="M36" s="220">
        <v>0</v>
      </c>
      <c r="N36" s="220">
        <v>0</v>
      </c>
      <c r="O36" s="220">
        <v>677</v>
      </c>
      <c r="P36" s="220">
        <v>0</v>
      </c>
      <c r="Q36" s="220">
        <v>30</v>
      </c>
      <c r="R36" s="222"/>
      <c r="S36" s="381">
        <f t="shared" si="0"/>
        <v>906</v>
      </c>
      <c r="T36" s="17"/>
    </row>
    <row r="37" spans="1:20" ht="12" customHeight="1" x14ac:dyDescent="0.2">
      <c r="A37" s="6"/>
      <c r="B37" s="6"/>
      <c r="C37" s="13"/>
      <c r="D37" s="19">
        <f t="shared" si="1"/>
        <v>26</v>
      </c>
      <c r="E37" s="70" t="str">
        <f>IF(OR('Base Summary 2015-16'!E36="",'Base Summary 2015-16'!E36="[Enter service]"),"",'Base Summary 2015-16'!E36)</f>
        <v>Administration</v>
      </c>
      <c r="F37" s="71" t="str">
        <f>IF(OR('Base Summary 2015-16'!F36="",'Base Summary 2015-16'!F36="[Select]"),"",'Base Summary 2015-16'!F36)</f>
        <v>Internal</v>
      </c>
      <c r="G37" s="15"/>
      <c r="H37" s="220">
        <v>0</v>
      </c>
      <c r="I37" s="220">
        <v>0</v>
      </c>
      <c r="J37" s="220">
        <v>0</v>
      </c>
      <c r="K37" s="220">
        <v>0</v>
      </c>
      <c r="L37" s="220">
        <v>0</v>
      </c>
      <c r="M37" s="220">
        <v>0</v>
      </c>
      <c r="N37" s="220">
        <v>0</v>
      </c>
      <c r="O37" s="220">
        <v>0</v>
      </c>
      <c r="P37" s="220">
        <v>0</v>
      </c>
      <c r="Q37" s="220">
        <v>0</v>
      </c>
      <c r="R37" s="222"/>
      <c r="S37" s="381">
        <f t="shared" si="0"/>
        <v>0</v>
      </c>
      <c r="T37" s="17"/>
    </row>
    <row r="38" spans="1:20" ht="12" customHeight="1" x14ac:dyDescent="0.2">
      <c r="A38" s="6"/>
      <c r="B38" s="6"/>
      <c r="C38" s="13"/>
      <c r="D38" s="19">
        <f t="shared" si="1"/>
        <v>27</v>
      </c>
      <c r="E38" s="70" t="str">
        <f>IF(OR('Base Summary 2015-16'!E37="",'Base Summary 2015-16'!E37="[Enter service]"),"",'Base Summary 2015-16'!E37)</f>
        <v>Residential - General Waste</v>
      </c>
      <c r="F38" s="71" t="str">
        <f>IF(OR('Base Summary 2015-16'!F37="",'Base Summary 2015-16'!F37="[Select]"),"",'Base Summary 2015-16'!F37)</f>
        <v>External</v>
      </c>
      <c r="G38" s="15"/>
      <c r="H38" s="220">
        <v>240</v>
      </c>
      <c r="I38" s="220">
        <v>17060</v>
      </c>
      <c r="J38" s="220">
        <v>0</v>
      </c>
      <c r="K38" s="220">
        <v>297</v>
      </c>
      <c r="L38" s="220">
        <v>0</v>
      </c>
      <c r="M38" s="220">
        <v>0</v>
      </c>
      <c r="N38" s="220">
        <v>0</v>
      </c>
      <c r="O38" s="220">
        <v>2030</v>
      </c>
      <c r="P38" s="220">
        <v>0</v>
      </c>
      <c r="Q38" s="220">
        <v>90</v>
      </c>
      <c r="R38" s="222"/>
      <c r="S38" s="381">
        <f t="shared" si="0"/>
        <v>19717</v>
      </c>
      <c r="T38" s="17"/>
    </row>
    <row r="39" spans="1:20" ht="12" customHeight="1" x14ac:dyDescent="0.2">
      <c r="A39" s="6"/>
      <c r="B39" s="6"/>
      <c r="C39" s="13"/>
      <c r="D39" s="19">
        <f t="shared" si="1"/>
        <v>28</v>
      </c>
      <c r="E39" s="70" t="str">
        <f>IF(OR('Base Summary 2015-16'!E38="",'Base Summary 2015-16'!E38="[Enter service]"),"",'Base Summary 2015-16'!E38)</f>
        <v>Residential - Recycled Waste</v>
      </c>
      <c r="F39" s="71" t="str">
        <f>IF(OR('Base Summary 2015-16'!F38="",'Base Summary 2015-16'!F38="[Select]"),"",'Base Summary 2015-16'!F38)</f>
        <v>External</v>
      </c>
      <c r="G39" s="15"/>
      <c r="H39" s="220">
        <v>160</v>
      </c>
      <c r="I39" s="220">
        <v>40</v>
      </c>
      <c r="J39" s="220">
        <v>0</v>
      </c>
      <c r="K39" s="220">
        <v>198</v>
      </c>
      <c r="L39" s="220">
        <v>0</v>
      </c>
      <c r="M39" s="220">
        <v>0</v>
      </c>
      <c r="N39" s="220">
        <v>0</v>
      </c>
      <c r="O39" s="220">
        <v>1354</v>
      </c>
      <c r="P39" s="220">
        <v>0</v>
      </c>
      <c r="Q39" s="220">
        <v>60</v>
      </c>
      <c r="R39" s="222"/>
      <c r="S39" s="381">
        <f t="shared" si="0"/>
        <v>1812</v>
      </c>
      <c r="T39" s="17"/>
    </row>
    <row r="40" spans="1:20" ht="12" customHeight="1" x14ac:dyDescent="0.2">
      <c r="A40" s="6"/>
      <c r="B40" s="6"/>
      <c r="C40" s="13"/>
      <c r="D40" s="19">
        <f t="shared" si="1"/>
        <v>29</v>
      </c>
      <c r="E40" s="70" t="str">
        <f>IF(OR('Base Summary 2015-16'!E39="",'Base Summary 2015-16'!E39="[Enter service]"),"",'Base Summary 2015-16'!E39)</f>
        <v>Commercial Waste Disposal</v>
      </c>
      <c r="F40" s="71" t="str">
        <f>IF(OR('Base Summary 2015-16'!F39="",'Base Summary 2015-16'!F39="[Select]"),"",'Base Summary 2015-16'!F39)</f>
        <v>External</v>
      </c>
      <c r="G40" s="15"/>
      <c r="H40" s="220">
        <v>80</v>
      </c>
      <c r="I40" s="220">
        <v>20</v>
      </c>
      <c r="J40" s="220">
        <v>0</v>
      </c>
      <c r="K40" s="220">
        <v>99</v>
      </c>
      <c r="L40" s="220">
        <v>0</v>
      </c>
      <c r="M40" s="220">
        <v>0</v>
      </c>
      <c r="N40" s="220">
        <v>0</v>
      </c>
      <c r="O40" s="220">
        <v>677</v>
      </c>
      <c r="P40" s="220">
        <v>0</v>
      </c>
      <c r="Q40" s="220">
        <v>30</v>
      </c>
      <c r="R40" s="222"/>
      <c r="S40" s="381">
        <f t="shared" si="0"/>
        <v>906</v>
      </c>
      <c r="T40" s="17"/>
    </row>
    <row r="41" spans="1:20" ht="12" customHeight="1" x14ac:dyDescent="0.2">
      <c r="A41" s="6"/>
      <c r="B41" s="6"/>
      <c r="C41" s="13"/>
      <c r="D41" s="19">
        <f t="shared" si="1"/>
        <v>30</v>
      </c>
      <c r="E41" s="70" t="str">
        <f>IF(OR('Base Summary 2015-16'!E40="",'Base Summary 2015-16'!E40="[Enter service]"),"",'Base Summary 2015-16'!E40)</f>
        <v>Administration</v>
      </c>
      <c r="F41" s="71" t="str">
        <f>IF(OR('Base Summary 2015-16'!F40="",'Base Summary 2015-16'!F40="[Select]"),"",'Base Summary 2015-16'!F40)</f>
        <v>Internal</v>
      </c>
      <c r="G41" s="15"/>
      <c r="H41" s="220">
        <v>0</v>
      </c>
      <c r="I41" s="220">
        <v>0</v>
      </c>
      <c r="J41" s="220">
        <v>0</v>
      </c>
      <c r="K41" s="220">
        <v>0</v>
      </c>
      <c r="L41" s="220">
        <v>0</v>
      </c>
      <c r="M41" s="220">
        <v>0</v>
      </c>
      <c r="N41" s="220">
        <v>0</v>
      </c>
      <c r="O41" s="220">
        <v>0</v>
      </c>
      <c r="P41" s="220">
        <v>0</v>
      </c>
      <c r="Q41" s="220">
        <v>0</v>
      </c>
      <c r="R41" s="222"/>
      <c r="S41" s="381">
        <f t="shared" si="0"/>
        <v>0</v>
      </c>
      <c r="T41" s="17"/>
    </row>
    <row r="42" spans="1:20" ht="12" customHeight="1" x14ac:dyDescent="0.2">
      <c r="A42" s="6"/>
      <c r="B42" s="6"/>
      <c r="C42" s="13"/>
      <c r="D42" s="19">
        <f t="shared" si="1"/>
        <v>31</v>
      </c>
      <c r="E42" s="70" t="str">
        <f>IF(OR('Base Summary 2015-16'!E41="",'Base Summary 2015-16'!E41="[Enter service]"),"",'Base Summary 2015-16'!E41)</f>
        <v>Footpaths</v>
      </c>
      <c r="F42" s="71" t="str">
        <f>IF(OR('Base Summary 2015-16'!F41="",'Base Summary 2015-16'!F41="[Select]"),"",'Base Summary 2015-16'!F41)</f>
        <v>Internal</v>
      </c>
      <c r="G42" s="15"/>
      <c r="H42" s="220">
        <v>240</v>
      </c>
      <c r="I42" s="220">
        <v>60</v>
      </c>
      <c r="J42" s="220">
        <v>0</v>
      </c>
      <c r="K42" s="220">
        <v>297</v>
      </c>
      <c r="L42" s="220">
        <v>0</v>
      </c>
      <c r="M42" s="220">
        <v>0</v>
      </c>
      <c r="N42" s="220">
        <v>0</v>
      </c>
      <c r="O42" s="220">
        <v>2030</v>
      </c>
      <c r="P42" s="220">
        <v>0</v>
      </c>
      <c r="Q42" s="220">
        <v>90</v>
      </c>
      <c r="R42" s="222"/>
      <c r="S42" s="381">
        <f t="shared" si="0"/>
        <v>2717</v>
      </c>
      <c r="T42" s="17"/>
    </row>
    <row r="43" spans="1:20" ht="12" customHeight="1" x14ac:dyDescent="0.2">
      <c r="A43" s="6"/>
      <c r="B43" s="6"/>
      <c r="C43" s="13"/>
      <c r="D43" s="19">
        <f t="shared" si="1"/>
        <v>32</v>
      </c>
      <c r="E43" s="70" t="str">
        <f>IF(OR('Base Summary 2015-16'!E42="",'Base Summary 2015-16'!E42="[Enter service]"),"",'Base Summary 2015-16'!E42)</f>
        <v>Kerbs &amp; Channels</v>
      </c>
      <c r="F43" s="71" t="str">
        <f>IF(OR('Base Summary 2015-16'!F42="",'Base Summary 2015-16'!F42="[Select]"),"",'Base Summary 2015-16'!F42)</f>
        <v>Internal</v>
      </c>
      <c r="G43" s="15"/>
      <c r="H43" s="220">
        <v>160</v>
      </c>
      <c r="I43" s="220">
        <v>40</v>
      </c>
      <c r="J43" s="220">
        <v>0</v>
      </c>
      <c r="K43" s="220">
        <v>198</v>
      </c>
      <c r="L43" s="220">
        <v>0</v>
      </c>
      <c r="M43" s="220">
        <v>0</v>
      </c>
      <c r="N43" s="220">
        <v>0</v>
      </c>
      <c r="O43" s="220">
        <v>1354</v>
      </c>
      <c r="P43" s="220">
        <v>0</v>
      </c>
      <c r="Q43" s="220">
        <v>60</v>
      </c>
      <c r="R43" s="222"/>
      <c r="S43" s="381">
        <f t="shared" si="0"/>
        <v>1812</v>
      </c>
      <c r="T43" s="17"/>
    </row>
    <row r="44" spans="1:20" ht="12" customHeight="1" x14ac:dyDescent="0.2">
      <c r="A44" s="6"/>
      <c r="B44" s="6"/>
      <c r="C44" s="13"/>
      <c r="D44" s="19">
        <f t="shared" si="1"/>
        <v>33</v>
      </c>
      <c r="E44" s="70" t="str">
        <f>IF(OR('Base Summary 2015-16'!E43="",'Base Summary 2015-16'!E43="[Enter service]"),"",'Base Summary 2015-16'!E43)</f>
        <v>Traffic Control</v>
      </c>
      <c r="F44" s="71" t="str">
        <f>IF(OR('Base Summary 2015-16'!F43="",'Base Summary 2015-16'!F43="[Select]"),"",'Base Summary 2015-16'!F43)</f>
        <v>Internal</v>
      </c>
      <c r="G44" s="15"/>
      <c r="H44" s="220">
        <v>480</v>
      </c>
      <c r="I44" s="220">
        <v>120</v>
      </c>
      <c r="J44" s="220">
        <v>9184</v>
      </c>
      <c r="K44" s="220">
        <v>594</v>
      </c>
      <c r="L44" s="220">
        <v>0</v>
      </c>
      <c r="M44" s="220">
        <v>0</v>
      </c>
      <c r="N44" s="220">
        <v>0</v>
      </c>
      <c r="O44" s="220">
        <v>4061</v>
      </c>
      <c r="P44" s="220">
        <v>0</v>
      </c>
      <c r="Q44" s="220">
        <v>180</v>
      </c>
      <c r="R44" s="222"/>
      <c r="S44" s="381">
        <f t="shared" si="0"/>
        <v>14619</v>
      </c>
      <c r="T44" s="17"/>
    </row>
    <row r="45" spans="1:20" ht="12" customHeight="1" x14ac:dyDescent="0.2">
      <c r="A45" s="6"/>
      <c r="B45" s="6"/>
      <c r="C45" s="13"/>
      <c r="D45" s="19">
        <f t="shared" si="1"/>
        <v>34</v>
      </c>
      <c r="E45" s="70" t="str">
        <f>IF(OR('Base Summary 2015-16'!E44="",'Base Summary 2015-16'!E44="[Enter service]"),"",'Base Summary 2015-16'!E44)</f>
        <v>Parking Fines</v>
      </c>
      <c r="F45" s="71" t="str">
        <f>IF(OR('Base Summary 2015-16'!F44="",'Base Summary 2015-16'!F44="[Select]"),"",'Base Summary 2015-16'!F44)</f>
        <v>Internal</v>
      </c>
      <c r="G45" s="15"/>
      <c r="H45" s="220">
        <v>0</v>
      </c>
      <c r="I45" s="220">
        <v>0</v>
      </c>
      <c r="J45" s="220">
        <v>0</v>
      </c>
      <c r="K45" s="220">
        <v>0</v>
      </c>
      <c r="L45" s="220">
        <v>0</v>
      </c>
      <c r="M45" s="220">
        <v>0</v>
      </c>
      <c r="N45" s="220">
        <v>0</v>
      </c>
      <c r="O45" s="220">
        <v>0</v>
      </c>
      <c r="P45" s="220">
        <v>0</v>
      </c>
      <c r="Q45" s="220">
        <v>0</v>
      </c>
      <c r="R45" s="222"/>
      <c r="S45" s="381">
        <f t="shared" si="0"/>
        <v>0</v>
      </c>
      <c r="T45" s="17"/>
    </row>
    <row r="46" spans="1:20" ht="12" customHeight="1" x14ac:dyDescent="0.2">
      <c r="A46" s="6"/>
      <c r="B46" s="6"/>
      <c r="C46" s="13"/>
      <c r="D46" s="19">
        <f t="shared" si="1"/>
        <v>35</v>
      </c>
      <c r="E46" s="70" t="str">
        <f>IF(OR('Base Summary 2015-16'!E45="",'Base Summary 2015-16'!E45="[Enter service]"),"",'Base Summary 2015-16'!E45)</f>
        <v>Parking Facilities</v>
      </c>
      <c r="F46" s="71" t="str">
        <f>IF(OR('Base Summary 2015-16'!F45="",'Base Summary 2015-16'!F45="[Select]"),"",'Base Summary 2015-16'!F45)</f>
        <v>Internal</v>
      </c>
      <c r="G46" s="15"/>
      <c r="H46" s="220">
        <v>80</v>
      </c>
      <c r="I46" s="220">
        <v>20</v>
      </c>
      <c r="J46" s="220">
        <v>0</v>
      </c>
      <c r="K46" s="220">
        <v>99</v>
      </c>
      <c r="L46" s="220">
        <v>0</v>
      </c>
      <c r="M46" s="220">
        <v>0</v>
      </c>
      <c r="N46" s="220">
        <v>0</v>
      </c>
      <c r="O46" s="220">
        <v>677</v>
      </c>
      <c r="P46" s="220">
        <v>0</v>
      </c>
      <c r="Q46" s="220">
        <v>30</v>
      </c>
      <c r="R46" s="222"/>
      <c r="S46" s="381">
        <f t="shared" si="0"/>
        <v>906</v>
      </c>
      <c r="T46" s="17"/>
    </row>
    <row r="47" spans="1:20" ht="12" customHeight="1" x14ac:dyDescent="0.2">
      <c r="A47" s="6"/>
      <c r="B47" s="6"/>
      <c r="C47" s="13"/>
      <c r="D47" s="19">
        <f t="shared" si="1"/>
        <v>36</v>
      </c>
      <c r="E47" s="70" t="str">
        <f>IF(OR('Base Summary 2015-16'!E46="",'Base Summary 2015-16'!E46="[Enter service]"),"",'Base Summary 2015-16'!E46)</f>
        <v>Street Enhancements</v>
      </c>
      <c r="F47" s="71" t="str">
        <f>IF(OR('Base Summary 2015-16'!F46="",'Base Summary 2015-16'!F46="[Select]"),"",'Base Summary 2015-16'!F46)</f>
        <v>Internal</v>
      </c>
      <c r="G47" s="15"/>
      <c r="H47" s="220">
        <v>240</v>
      </c>
      <c r="I47" s="220">
        <v>60</v>
      </c>
      <c r="J47" s="220">
        <v>0</v>
      </c>
      <c r="K47" s="220">
        <v>297</v>
      </c>
      <c r="L47" s="220">
        <v>0</v>
      </c>
      <c r="M47" s="220">
        <v>0</v>
      </c>
      <c r="N47" s="220">
        <v>0</v>
      </c>
      <c r="O47" s="220">
        <v>2030</v>
      </c>
      <c r="P47" s="220">
        <v>0</v>
      </c>
      <c r="Q47" s="220">
        <v>90</v>
      </c>
      <c r="R47" s="222"/>
      <c r="S47" s="381">
        <f t="shared" si="0"/>
        <v>2717</v>
      </c>
      <c r="T47" s="17"/>
    </row>
    <row r="48" spans="1:20" ht="12" customHeight="1" x14ac:dyDescent="0.2">
      <c r="A48" s="6"/>
      <c r="B48" s="6"/>
      <c r="C48" s="13"/>
      <c r="D48" s="19">
        <f t="shared" si="1"/>
        <v>37</v>
      </c>
      <c r="E48" s="70" t="str">
        <f>IF(OR('Base Summary 2015-16'!E47="",'Base Summary 2015-16'!E47="[Enter service]"),"",'Base Summary 2015-16'!E47)</f>
        <v>Street Lighting</v>
      </c>
      <c r="F48" s="71" t="str">
        <f>IF(OR('Base Summary 2015-16'!F47="",'Base Summary 2015-16'!F47="[Select]"),"",'Base Summary 2015-16'!F47)</f>
        <v>Internal</v>
      </c>
      <c r="G48" s="15"/>
      <c r="H48" s="220">
        <v>80</v>
      </c>
      <c r="I48" s="220">
        <v>20</v>
      </c>
      <c r="J48" s="220">
        <v>0</v>
      </c>
      <c r="K48" s="220">
        <v>99</v>
      </c>
      <c r="L48" s="220">
        <v>0</v>
      </c>
      <c r="M48" s="220">
        <v>0</v>
      </c>
      <c r="N48" s="220">
        <v>0</v>
      </c>
      <c r="O48" s="220">
        <v>677</v>
      </c>
      <c r="P48" s="220">
        <v>0</v>
      </c>
      <c r="Q48" s="220">
        <v>30</v>
      </c>
      <c r="R48" s="222"/>
      <c r="S48" s="381">
        <f t="shared" si="0"/>
        <v>906</v>
      </c>
      <c r="T48" s="17"/>
    </row>
    <row r="49" spans="1:20" ht="12" customHeight="1" x14ac:dyDescent="0.2">
      <c r="A49" s="6"/>
      <c r="B49" s="6"/>
      <c r="C49" s="13"/>
      <c r="D49" s="19">
        <f t="shared" si="1"/>
        <v>38</v>
      </c>
      <c r="E49" s="70" t="str">
        <f>IF(OR('Base Summary 2015-16'!E48="",'Base Summary 2015-16'!E48="[Enter service]"),"",'Base Summary 2015-16'!E48)</f>
        <v>Street Cleaning</v>
      </c>
      <c r="F49" s="71" t="str">
        <f>IF(OR('Base Summary 2015-16'!F48="",'Base Summary 2015-16'!F48="[Select]"),"",'Base Summary 2015-16'!F48)</f>
        <v>Internal</v>
      </c>
      <c r="G49" s="15"/>
      <c r="H49" s="220">
        <v>160</v>
      </c>
      <c r="I49" s="220">
        <v>40</v>
      </c>
      <c r="J49" s="220">
        <v>0</v>
      </c>
      <c r="K49" s="220">
        <v>198</v>
      </c>
      <c r="L49" s="220">
        <v>0</v>
      </c>
      <c r="M49" s="220">
        <v>0</v>
      </c>
      <c r="N49" s="220">
        <v>0</v>
      </c>
      <c r="O49" s="220">
        <v>1354</v>
      </c>
      <c r="P49" s="220">
        <v>0</v>
      </c>
      <c r="Q49" s="220">
        <v>60</v>
      </c>
      <c r="R49" s="222"/>
      <c r="S49" s="381">
        <f t="shared" si="0"/>
        <v>1812</v>
      </c>
      <c r="T49" s="17"/>
    </row>
    <row r="50" spans="1:20" ht="12" customHeight="1" x14ac:dyDescent="0.2">
      <c r="A50" s="6"/>
      <c r="B50" s="6"/>
      <c r="C50" s="13"/>
      <c r="D50" s="19">
        <f t="shared" si="1"/>
        <v>39</v>
      </c>
      <c r="E50" s="70" t="str">
        <f>IF(OR('Base Summary 2015-16'!E49="",'Base Summary 2015-16'!E49="[Enter service]"),"",'Base Summary 2015-16'!E49)</f>
        <v>Administration</v>
      </c>
      <c r="F50" s="71" t="str">
        <f>IF(OR('Base Summary 2015-16'!F49="",'Base Summary 2015-16'!F49="[Select]"),"",'Base Summary 2015-16'!F49)</f>
        <v>Internal</v>
      </c>
      <c r="G50" s="15"/>
      <c r="H50" s="220">
        <v>0</v>
      </c>
      <c r="I50" s="220">
        <v>0</v>
      </c>
      <c r="J50" s="220">
        <v>0</v>
      </c>
      <c r="K50" s="220">
        <v>0</v>
      </c>
      <c r="L50" s="220">
        <v>0</v>
      </c>
      <c r="M50" s="220">
        <v>0</v>
      </c>
      <c r="N50" s="220">
        <v>0</v>
      </c>
      <c r="O50" s="220">
        <v>0</v>
      </c>
      <c r="P50" s="220">
        <v>0</v>
      </c>
      <c r="Q50" s="220">
        <v>0</v>
      </c>
      <c r="R50" s="222"/>
      <c r="S50" s="381">
        <f t="shared" si="0"/>
        <v>0</v>
      </c>
      <c r="T50" s="17"/>
    </row>
    <row r="51" spans="1:20" ht="12" customHeight="1" x14ac:dyDescent="0.2">
      <c r="A51" s="6"/>
      <c r="B51" s="6"/>
      <c r="C51" s="13"/>
      <c r="D51" s="19">
        <f t="shared" si="1"/>
        <v>40</v>
      </c>
      <c r="E51" s="70" t="str">
        <f>IF(OR('Base Summary 2015-16'!E50="",'Base Summary 2015-16'!E50="[Enter service]"),"",'Base Summary 2015-16'!E50)</f>
        <v>Protection of Biodiversity &amp; Habitat</v>
      </c>
      <c r="F51" s="71" t="str">
        <f>IF(OR('Base Summary 2015-16'!F50="",'Base Summary 2015-16'!F50="[Select]"),"",'Base Summary 2015-16'!F50)</f>
        <v>Internal</v>
      </c>
      <c r="G51" s="15"/>
      <c r="H51" s="220">
        <v>160</v>
      </c>
      <c r="I51" s="220">
        <v>40</v>
      </c>
      <c r="J51" s="220">
        <v>0</v>
      </c>
      <c r="K51" s="220">
        <v>98344</v>
      </c>
      <c r="L51" s="220">
        <v>0</v>
      </c>
      <c r="M51" s="220">
        <v>0</v>
      </c>
      <c r="N51" s="220">
        <v>0</v>
      </c>
      <c r="O51" s="220">
        <v>1354</v>
      </c>
      <c r="P51" s="220">
        <v>0</v>
      </c>
      <c r="Q51" s="220">
        <v>60</v>
      </c>
      <c r="R51" s="222"/>
      <c r="S51" s="381">
        <f t="shared" si="0"/>
        <v>99958</v>
      </c>
      <c r="T51" s="17"/>
    </row>
    <row r="52" spans="1:20" ht="12" customHeight="1" x14ac:dyDescent="0.2">
      <c r="A52" s="6"/>
      <c r="B52" s="6"/>
      <c r="C52" s="13"/>
      <c r="D52" s="19">
        <f t="shared" si="1"/>
        <v>41</v>
      </c>
      <c r="E52" s="70" t="str">
        <f>IF(OR('Base Summary 2015-16'!E51="",'Base Summary 2015-16'!E51="[Enter service]"),"",'Base Summary 2015-16'!E51)</f>
        <v>Fire Protection</v>
      </c>
      <c r="F52" s="71" t="str">
        <f>IF(OR('Base Summary 2015-16'!F51="",'Base Summary 2015-16'!F51="[Select]"),"",'Base Summary 2015-16'!F51)</f>
        <v>Internal</v>
      </c>
      <c r="G52" s="15"/>
      <c r="H52" s="220">
        <v>160</v>
      </c>
      <c r="I52" s="220">
        <v>13040</v>
      </c>
      <c r="J52" s="220">
        <v>0</v>
      </c>
      <c r="K52" s="220">
        <v>50531</v>
      </c>
      <c r="L52" s="220">
        <v>0</v>
      </c>
      <c r="M52" s="220">
        <v>0</v>
      </c>
      <c r="N52" s="220">
        <v>0</v>
      </c>
      <c r="O52" s="220">
        <v>1354</v>
      </c>
      <c r="P52" s="220">
        <v>0</v>
      </c>
      <c r="Q52" s="220">
        <v>60</v>
      </c>
      <c r="R52" s="222"/>
      <c r="S52" s="381">
        <f t="shared" si="0"/>
        <v>65145</v>
      </c>
      <c r="T52" s="17"/>
    </row>
    <row r="53" spans="1:20" ht="12" customHeight="1" x14ac:dyDescent="0.2">
      <c r="A53" s="6"/>
      <c r="B53" s="6"/>
      <c r="C53" s="13"/>
      <c r="D53" s="19">
        <f t="shared" si="1"/>
        <v>42</v>
      </c>
      <c r="E53" s="70" t="str">
        <f>IF(OR('Base Summary 2015-16'!E52="",'Base Summary 2015-16'!E52="[Enter service]"),"",'Base Summary 2015-16'!E52)</f>
        <v>Drainage</v>
      </c>
      <c r="F53" s="71" t="str">
        <f>IF(OR('Base Summary 2015-16'!F52="",'Base Summary 2015-16'!F52="[Select]"),"",'Base Summary 2015-16'!F52)</f>
        <v>Internal</v>
      </c>
      <c r="G53" s="15"/>
      <c r="H53" s="220">
        <v>160</v>
      </c>
      <c r="I53" s="220">
        <v>340</v>
      </c>
      <c r="J53" s="220">
        <v>0</v>
      </c>
      <c r="K53" s="220">
        <v>198</v>
      </c>
      <c r="L53" s="220">
        <v>0</v>
      </c>
      <c r="M53" s="220">
        <v>0</v>
      </c>
      <c r="N53" s="220">
        <v>0</v>
      </c>
      <c r="O53" s="220">
        <v>1354</v>
      </c>
      <c r="P53" s="220">
        <v>0</v>
      </c>
      <c r="Q53" s="220">
        <v>60</v>
      </c>
      <c r="R53" s="222"/>
      <c r="S53" s="381">
        <f t="shared" si="0"/>
        <v>2112</v>
      </c>
      <c r="T53" s="17"/>
    </row>
    <row r="54" spans="1:20" ht="12" customHeight="1" x14ac:dyDescent="0.2">
      <c r="A54" s="6"/>
      <c r="B54" s="6"/>
      <c r="C54" s="13"/>
      <c r="D54" s="19">
        <f t="shared" si="1"/>
        <v>43</v>
      </c>
      <c r="E54" s="70" t="str">
        <f>IF(OR('Base Summary 2015-16'!E53="",'Base Summary 2015-16'!E53="[Enter service]"),"",'Base Summary 2015-16'!E53)</f>
        <v>Agricultural Services</v>
      </c>
      <c r="F54" s="71" t="str">
        <f>IF(OR('Base Summary 2015-16'!F53="",'Base Summary 2015-16'!F53="[Select]"),"",'Base Summary 2015-16'!F53)</f>
        <v>Internal</v>
      </c>
      <c r="G54" s="15"/>
      <c r="H54" s="220">
        <v>80</v>
      </c>
      <c r="I54" s="220">
        <v>20</v>
      </c>
      <c r="J54" s="220">
        <v>0</v>
      </c>
      <c r="K54" s="220">
        <v>99</v>
      </c>
      <c r="L54" s="220">
        <v>0</v>
      </c>
      <c r="M54" s="220">
        <v>0</v>
      </c>
      <c r="N54" s="220">
        <v>0</v>
      </c>
      <c r="O54" s="220">
        <v>677</v>
      </c>
      <c r="P54" s="220">
        <v>0</v>
      </c>
      <c r="Q54" s="220">
        <v>30</v>
      </c>
      <c r="R54" s="222"/>
      <c r="S54" s="381">
        <f t="shared" si="0"/>
        <v>906</v>
      </c>
      <c r="T54" s="17"/>
    </row>
    <row r="55" spans="1:20" ht="12" customHeight="1" x14ac:dyDescent="0.2">
      <c r="A55" s="6"/>
      <c r="B55" s="6"/>
      <c r="C55" s="13"/>
      <c r="D55" s="19">
        <f t="shared" si="1"/>
        <v>44</v>
      </c>
      <c r="E55" s="70" t="str">
        <f>IF(OR('Base Summary 2015-16'!E54="",'Base Summary 2015-16'!E54="[Enter service]"),"",'Base Summary 2015-16'!E54)</f>
        <v>Sewerage</v>
      </c>
      <c r="F55" s="71" t="str">
        <f>IF(OR('Base Summary 2015-16'!F54="",'Base Summary 2015-16'!F54="[Select]"),"",'Base Summary 2015-16'!F54)</f>
        <v>Internal</v>
      </c>
      <c r="G55" s="15"/>
      <c r="H55" s="220">
        <v>0</v>
      </c>
      <c r="I55" s="220">
        <v>0</v>
      </c>
      <c r="J55" s="220">
        <v>0</v>
      </c>
      <c r="K55" s="220">
        <v>0</v>
      </c>
      <c r="L55" s="220">
        <v>0</v>
      </c>
      <c r="M55" s="220">
        <v>0</v>
      </c>
      <c r="N55" s="220">
        <v>0</v>
      </c>
      <c r="O55" s="220">
        <v>0</v>
      </c>
      <c r="P55" s="220">
        <v>0</v>
      </c>
      <c r="Q55" s="220">
        <v>0</v>
      </c>
      <c r="R55" s="222"/>
      <c r="S55" s="381">
        <f t="shared" si="0"/>
        <v>0</v>
      </c>
      <c r="T55" s="17"/>
    </row>
    <row r="56" spans="1:20" ht="12" customHeight="1" x14ac:dyDescent="0.2">
      <c r="A56" s="6"/>
      <c r="B56" s="6"/>
      <c r="C56" s="13"/>
      <c r="D56" s="19">
        <f t="shared" si="1"/>
        <v>45</v>
      </c>
      <c r="E56" s="70" t="str">
        <f>IF(OR('Base Summary 2015-16'!E55="",'Base Summary 2015-16'!E55="[Enter service]"),"",'Base Summary 2015-16'!E55)</f>
        <v>Waste Water Management</v>
      </c>
      <c r="F56" s="71" t="str">
        <f>IF(OR('Base Summary 2015-16'!F55="",'Base Summary 2015-16'!F55="[Select]"),"",'Base Summary 2015-16'!F55)</f>
        <v>Internal</v>
      </c>
      <c r="G56" s="15"/>
      <c r="H56" s="220">
        <v>0</v>
      </c>
      <c r="I56" s="220">
        <v>0</v>
      </c>
      <c r="J56" s="220">
        <v>0</v>
      </c>
      <c r="K56" s="220">
        <v>0</v>
      </c>
      <c r="L56" s="220">
        <v>0</v>
      </c>
      <c r="M56" s="220">
        <v>0</v>
      </c>
      <c r="N56" s="220">
        <v>0</v>
      </c>
      <c r="O56" s="220">
        <v>0</v>
      </c>
      <c r="P56" s="220">
        <v>0</v>
      </c>
      <c r="Q56" s="220">
        <v>0</v>
      </c>
      <c r="R56" s="222"/>
      <c r="S56" s="381">
        <f t="shared" si="0"/>
        <v>0</v>
      </c>
      <c r="T56" s="17"/>
    </row>
    <row r="57" spans="1:20" ht="12" customHeight="1" x14ac:dyDescent="0.2">
      <c r="A57" s="6"/>
      <c r="B57" s="6"/>
      <c r="C57" s="13"/>
      <c r="D57" s="19">
        <f t="shared" si="1"/>
        <v>46</v>
      </c>
      <c r="E57" s="70" t="str">
        <f>IF(OR('Base Summary 2015-16'!E56="",'Base Summary 2015-16'!E56="[Enter service]"),"",'Base Summary 2015-16'!E56)</f>
        <v>Decontamination of Soil</v>
      </c>
      <c r="F57" s="71" t="str">
        <f>IF(OR('Base Summary 2015-16'!F56="",'Base Summary 2015-16'!F56="[Select]"),"",'Base Summary 2015-16'!F56)</f>
        <v>Internal</v>
      </c>
      <c r="G57" s="15"/>
      <c r="H57" s="220">
        <v>0</v>
      </c>
      <c r="I57" s="220">
        <v>0</v>
      </c>
      <c r="J57" s="220">
        <v>0</v>
      </c>
      <c r="K57" s="220">
        <v>0</v>
      </c>
      <c r="L57" s="220">
        <v>0</v>
      </c>
      <c r="M57" s="220">
        <v>0</v>
      </c>
      <c r="N57" s="220">
        <v>0</v>
      </c>
      <c r="O57" s="220">
        <v>0</v>
      </c>
      <c r="P57" s="220">
        <v>0</v>
      </c>
      <c r="Q57" s="220">
        <v>0</v>
      </c>
      <c r="R57" s="222"/>
      <c r="S57" s="381">
        <f t="shared" si="0"/>
        <v>0</v>
      </c>
      <c r="T57" s="17"/>
    </row>
    <row r="58" spans="1:20" ht="12" customHeight="1" x14ac:dyDescent="0.2">
      <c r="A58" s="6"/>
      <c r="B58" s="6"/>
      <c r="C58" s="13"/>
      <c r="D58" s="19">
        <f t="shared" si="1"/>
        <v>47</v>
      </c>
      <c r="E58" s="70" t="str">
        <f>IF(OR('Base Summary 2015-16'!E57="",'Base Summary 2015-16'!E57="[Enter service]"),"",'Base Summary 2015-16'!E57)</f>
        <v>Administration</v>
      </c>
      <c r="F58" s="71" t="str">
        <f>IF(OR('Base Summary 2015-16'!F57="",'Base Summary 2015-16'!F57="[Select]"),"",'Base Summary 2015-16'!F57)</f>
        <v>Internal</v>
      </c>
      <c r="G58" s="15"/>
      <c r="H58" s="220">
        <v>0</v>
      </c>
      <c r="I58" s="220">
        <v>3000</v>
      </c>
      <c r="J58" s="220">
        <v>0</v>
      </c>
      <c r="K58" s="220">
        <v>0</v>
      </c>
      <c r="L58" s="220">
        <v>0</v>
      </c>
      <c r="M58" s="220">
        <v>0</v>
      </c>
      <c r="N58" s="220">
        <v>0</v>
      </c>
      <c r="O58" s="220">
        <v>0</v>
      </c>
      <c r="P58" s="220">
        <v>0</v>
      </c>
      <c r="Q58" s="220">
        <v>0</v>
      </c>
      <c r="R58" s="222"/>
      <c r="S58" s="381">
        <f t="shared" si="0"/>
        <v>3000</v>
      </c>
      <c r="T58" s="17"/>
    </row>
    <row r="59" spans="1:20" ht="12" customHeight="1" x14ac:dyDescent="0.2">
      <c r="A59" s="6"/>
      <c r="B59" s="6"/>
      <c r="C59" s="13"/>
      <c r="D59" s="19">
        <f t="shared" si="1"/>
        <v>48</v>
      </c>
      <c r="E59" s="70" t="str">
        <f>IF(OR('Base Summary 2015-16'!E58="",'Base Summary 2015-16'!E58="[Enter service]"),"",'Base Summary 2015-16'!E58)</f>
        <v>Community Development &amp; Planning</v>
      </c>
      <c r="F59" s="71" t="str">
        <f>IF(OR('Base Summary 2015-16'!F58="",'Base Summary 2015-16'!F58="[Select]"),"",'Base Summary 2015-16'!F58)</f>
        <v>Internal</v>
      </c>
      <c r="G59" s="15"/>
      <c r="H59" s="220">
        <v>29400</v>
      </c>
      <c r="I59" s="220">
        <v>17100</v>
      </c>
      <c r="J59" s="220">
        <v>6000</v>
      </c>
      <c r="K59" s="220">
        <v>495</v>
      </c>
      <c r="L59" s="220">
        <v>0</v>
      </c>
      <c r="M59" s="220">
        <v>0</v>
      </c>
      <c r="N59" s="220">
        <v>0</v>
      </c>
      <c r="O59" s="220">
        <v>3384</v>
      </c>
      <c r="P59" s="220">
        <v>0</v>
      </c>
      <c r="Q59" s="220">
        <v>150</v>
      </c>
      <c r="R59" s="222"/>
      <c r="S59" s="381">
        <f t="shared" si="0"/>
        <v>56529</v>
      </c>
      <c r="T59" s="17"/>
    </row>
    <row r="60" spans="1:20" ht="12" customHeight="1" x14ac:dyDescent="0.2">
      <c r="A60" s="6"/>
      <c r="B60" s="6"/>
      <c r="C60" s="13"/>
      <c r="D60" s="19">
        <f t="shared" si="1"/>
        <v>49</v>
      </c>
      <c r="E60" s="70" t="str">
        <f>IF(OR('Base Summary 2015-16'!E59="",'Base Summary 2015-16'!E59="[Enter service]"),"",'Base Summary 2015-16'!E59)</f>
        <v>Building Control</v>
      </c>
      <c r="F60" s="71" t="str">
        <f>IF(OR('Base Summary 2015-16'!F59="",'Base Summary 2015-16'!F59="[Select]"),"",'Base Summary 2015-16'!F59)</f>
        <v>Internal</v>
      </c>
      <c r="G60" s="15"/>
      <c r="H60" s="220">
        <v>20160</v>
      </c>
      <c r="I60" s="220">
        <v>116290</v>
      </c>
      <c r="J60" s="220">
        <v>0</v>
      </c>
      <c r="K60" s="220">
        <v>198</v>
      </c>
      <c r="L60" s="220">
        <v>0</v>
      </c>
      <c r="M60" s="220">
        <v>0</v>
      </c>
      <c r="N60" s="220">
        <v>0</v>
      </c>
      <c r="O60" s="220">
        <v>1354</v>
      </c>
      <c r="P60" s="220">
        <v>0</v>
      </c>
      <c r="Q60" s="220">
        <v>60</v>
      </c>
      <c r="R60" s="222"/>
      <c r="S60" s="381">
        <f t="shared" si="0"/>
        <v>138062</v>
      </c>
      <c r="T60" s="17"/>
    </row>
    <row r="61" spans="1:20" ht="12" customHeight="1" x14ac:dyDescent="0.2">
      <c r="A61" s="6"/>
      <c r="B61" s="6"/>
      <c r="C61" s="13"/>
      <c r="D61" s="19">
        <f t="shared" si="1"/>
        <v>50</v>
      </c>
      <c r="E61" s="70" t="str">
        <f>IF(OR('Base Summary 2015-16'!E60="",'Base Summary 2015-16'!E60="[Enter service]"),"",'Base Summary 2015-16'!E60)</f>
        <v>Tourism &amp; Area Promotion</v>
      </c>
      <c r="F61" s="71" t="str">
        <f>IF(OR('Base Summary 2015-16'!F60="",'Base Summary 2015-16'!F60="[Select]"),"",'Base Summary 2015-16'!F60)</f>
        <v>Internal</v>
      </c>
      <c r="G61" s="15"/>
      <c r="H61" s="220">
        <v>320</v>
      </c>
      <c r="I61" s="220">
        <v>201980</v>
      </c>
      <c r="J61" s="220">
        <v>0</v>
      </c>
      <c r="K61" s="220">
        <v>100396</v>
      </c>
      <c r="L61" s="220">
        <v>0</v>
      </c>
      <c r="M61" s="220">
        <v>0</v>
      </c>
      <c r="N61" s="220">
        <v>0</v>
      </c>
      <c r="O61" s="220">
        <v>77707</v>
      </c>
      <c r="P61" s="220">
        <v>0</v>
      </c>
      <c r="Q61" s="220">
        <v>346</v>
      </c>
      <c r="R61" s="222"/>
      <c r="S61" s="381">
        <f t="shared" si="0"/>
        <v>380749</v>
      </c>
      <c r="T61" s="17"/>
    </row>
    <row r="62" spans="1:20" ht="12" customHeight="1" x14ac:dyDescent="0.2">
      <c r="A62" s="6"/>
      <c r="B62" s="6"/>
      <c r="C62" s="13"/>
      <c r="D62" s="19">
        <f t="shared" si="1"/>
        <v>51</v>
      </c>
      <c r="E62" s="70" t="str">
        <f>IF(OR('Base Summary 2015-16'!E61="",'Base Summary 2015-16'!E61="[Enter service]"),"",'Base Summary 2015-16'!E61)</f>
        <v>Community Amenities</v>
      </c>
      <c r="F62" s="71" t="str">
        <f>IF(OR('Base Summary 2015-16'!F61="",'Base Summary 2015-16'!F61="[Select]"),"",'Base Summary 2015-16'!F61)</f>
        <v>Internal</v>
      </c>
      <c r="G62" s="15"/>
      <c r="H62" s="220">
        <v>240</v>
      </c>
      <c r="I62" s="220">
        <v>60</v>
      </c>
      <c r="J62" s="220">
        <v>0</v>
      </c>
      <c r="K62" s="220">
        <v>297</v>
      </c>
      <c r="L62" s="220">
        <v>0</v>
      </c>
      <c r="M62" s="220">
        <v>0</v>
      </c>
      <c r="N62" s="220">
        <v>0</v>
      </c>
      <c r="O62" s="220">
        <v>2030</v>
      </c>
      <c r="P62" s="220">
        <v>0</v>
      </c>
      <c r="Q62" s="220">
        <v>90</v>
      </c>
      <c r="R62" s="222"/>
      <c r="S62" s="381">
        <f t="shared" si="0"/>
        <v>2717</v>
      </c>
      <c r="T62" s="17"/>
    </row>
    <row r="63" spans="1:20" ht="12" customHeight="1" x14ac:dyDescent="0.2">
      <c r="A63" s="6"/>
      <c r="B63" s="6"/>
      <c r="C63" s="13"/>
      <c r="D63" s="19">
        <f t="shared" si="1"/>
        <v>52</v>
      </c>
      <c r="E63" s="70" t="str">
        <f>IF(OR('Base Summary 2015-16'!E62="",'Base Summary 2015-16'!E62="[Enter service]"),"",'Base Summary 2015-16'!E62)</f>
        <v>Air Transport</v>
      </c>
      <c r="F63" s="71" t="str">
        <f>IF(OR('Base Summary 2015-16'!F62="",'Base Summary 2015-16'!F62="[Select]"),"",'Base Summary 2015-16'!F62)</f>
        <v>Internal</v>
      </c>
      <c r="G63" s="15"/>
      <c r="H63" s="220">
        <v>0</v>
      </c>
      <c r="I63" s="220">
        <v>0</v>
      </c>
      <c r="J63" s="220">
        <v>0</v>
      </c>
      <c r="K63" s="220">
        <v>0</v>
      </c>
      <c r="L63" s="220">
        <v>0</v>
      </c>
      <c r="M63" s="220">
        <v>0</v>
      </c>
      <c r="N63" s="220">
        <v>0</v>
      </c>
      <c r="O63" s="220">
        <v>0</v>
      </c>
      <c r="P63" s="220">
        <v>0</v>
      </c>
      <c r="Q63" s="220">
        <v>0</v>
      </c>
      <c r="R63" s="222"/>
      <c r="S63" s="381">
        <f t="shared" si="0"/>
        <v>0</v>
      </c>
      <c r="T63" s="17"/>
    </row>
    <row r="64" spans="1:20" ht="12" customHeight="1" x14ac:dyDescent="0.2">
      <c r="A64" s="6"/>
      <c r="B64" s="6"/>
      <c r="C64" s="13"/>
      <c r="D64" s="19">
        <f t="shared" si="1"/>
        <v>53</v>
      </c>
      <c r="E64" s="70" t="str">
        <f>IF(OR('Base Summary 2015-16'!E63="",'Base Summary 2015-16'!E63="[Enter service]"),"",'Base Summary 2015-16'!E63)</f>
        <v>Markets &amp; Saleyards</v>
      </c>
      <c r="F64" s="71" t="str">
        <f>IF(OR('Base Summary 2015-16'!F63="",'Base Summary 2015-16'!F63="[Select]"),"",'Base Summary 2015-16'!F63)</f>
        <v>Internal</v>
      </c>
      <c r="G64" s="15"/>
      <c r="H64" s="220">
        <v>0</v>
      </c>
      <c r="I64" s="220">
        <v>0</v>
      </c>
      <c r="J64" s="220">
        <v>0</v>
      </c>
      <c r="K64" s="220">
        <v>0</v>
      </c>
      <c r="L64" s="220">
        <v>0</v>
      </c>
      <c r="M64" s="220">
        <v>0</v>
      </c>
      <c r="N64" s="220">
        <v>0</v>
      </c>
      <c r="O64" s="220">
        <v>0</v>
      </c>
      <c r="P64" s="220">
        <v>0</v>
      </c>
      <c r="Q64" s="220">
        <v>0</v>
      </c>
      <c r="R64" s="222"/>
      <c r="S64" s="381">
        <f t="shared" si="0"/>
        <v>0</v>
      </c>
      <c r="T64" s="17"/>
    </row>
    <row r="65" spans="1:20" ht="12" customHeight="1" x14ac:dyDescent="0.2">
      <c r="A65" s="6"/>
      <c r="B65" s="6"/>
      <c r="C65" s="13"/>
      <c r="D65" s="19">
        <f t="shared" si="1"/>
        <v>54</v>
      </c>
      <c r="E65" s="70" t="str">
        <f>IF(OR('Base Summary 2015-16'!E64="",'Base Summary 2015-16'!E64="[Enter service]"),"",'Base Summary 2015-16'!E64)</f>
        <v>Economic Affairs</v>
      </c>
      <c r="F65" s="71" t="str">
        <f>IF(OR('Base Summary 2015-16'!F64="",'Base Summary 2015-16'!F64="[Select]"),"",'Base Summary 2015-16'!F64)</f>
        <v>Internal</v>
      </c>
      <c r="G65" s="15"/>
      <c r="H65" s="220">
        <v>0</v>
      </c>
      <c r="I65" s="220">
        <v>0</v>
      </c>
      <c r="J65" s="220">
        <v>0</v>
      </c>
      <c r="K65" s="220">
        <v>0</v>
      </c>
      <c r="L65" s="220">
        <v>0</v>
      </c>
      <c r="M65" s="220">
        <v>0</v>
      </c>
      <c r="N65" s="220">
        <v>0</v>
      </c>
      <c r="O65" s="220">
        <v>0</v>
      </c>
      <c r="P65" s="220">
        <v>0</v>
      </c>
      <c r="Q65" s="220">
        <v>0</v>
      </c>
      <c r="R65" s="222"/>
      <c r="S65" s="381">
        <f t="shared" si="0"/>
        <v>0</v>
      </c>
      <c r="T65" s="17"/>
    </row>
    <row r="66" spans="1:20" ht="12" customHeight="1" x14ac:dyDescent="0.2">
      <c r="A66" s="6"/>
      <c r="B66" s="6"/>
      <c r="C66" s="13"/>
      <c r="D66" s="19">
        <f t="shared" si="1"/>
        <v>55</v>
      </c>
      <c r="E66" s="70" t="str">
        <f>IF(OR('Base Summary 2015-16'!E65="",'Base Summary 2015-16'!E65="[Enter service]"),"",'Base Summary 2015-16'!E65)</f>
        <v>Business Undertakings (Property)</v>
      </c>
      <c r="F66" s="71" t="str">
        <f>IF(OR('Base Summary 2015-16'!F65="",'Base Summary 2015-16'!F65="[Select]"),"",'Base Summary 2015-16'!F65)</f>
        <v>Internal</v>
      </c>
      <c r="G66" s="15"/>
      <c r="H66" s="220">
        <v>0</v>
      </c>
      <c r="I66" s="220">
        <v>0</v>
      </c>
      <c r="J66" s="220">
        <v>0</v>
      </c>
      <c r="K66" s="220">
        <v>0</v>
      </c>
      <c r="L66" s="220">
        <v>0</v>
      </c>
      <c r="M66" s="220">
        <v>0</v>
      </c>
      <c r="N66" s="220">
        <v>0</v>
      </c>
      <c r="O66" s="220">
        <v>0</v>
      </c>
      <c r="P66" s="220">
        <v>0</v>
      </c>
      <c r="Q66" s="220">
        <v>0</v>
      </c>
      <c r="R66" s="222"/>
      <c r="S66" s="381">
        <f t="shared" si="0"/>
        <v>0</v>
      </c>
      <c r="T66" s="17"/>
    </row>
    <row r="67" spans="1:20" ht="12" customHeight="1" x14ac:dyDescent="0.2">
      <c r="A67" s="6"/>
      <c r="B67" s="6"/>
      <c r="C67" s="13"/>
      <c r="D67" s="19">
        <f t="shared" si="1"/>
        <v>56</v>
      </c>
      <c r="E67" s="70" t="str">
        <f>IF(OR('Base Summary 2015-16'!E66="",'Base Summary 2015-16'!E66="[Enter service]"),"",'Base Summary 2015-16'!E66)</f>
        <v>Administration</v>
      </c>
      <c r="F67" s="71" t="str">
        <f>IF(OR('Base Summary 2015-16'!F66="",'Base Summary 2015-16'!F66="[Select]"),"",'Base Summary 2015-16'!F66)</f>
        <v>Internal</v>
      </c>
      <c r="G67" s="15"/>
      <c r="H67" s="220">
        <v>0</v>
      </c>
      <c r="I67" s="220">
        <v>50000</v>
      </c>
      <c r="J67" s="220">
        <v>0</v>
      </c>
      <c r="K67" s="220">
        <v>0</v>
      </c>
      <c r="L67" s="220">
        <v>0</v>
      </c>
      <c r="M67" s="220">
        <v>0</v>
      </c>
      <c r="N67" s="220">
        <v>0</v>
      </c>
      <c r="O67" s="220">
        <v>0</v>
      </c>
      <c r="P67" s="220">
        <v>0</v>
      </c>
      <c r="Q67" s="220">
        <v>0</v>
      </c>
      <c r="R67" s="222"/>
      <c r="S67" s="381">
        <f t="shared" si="0"/>
        <v>50000</v>
      </c>
      <c r="T67" s="17"/>
    </row>
    <row r="68" spans="1:20" ht="12" customHeight="1" x14ac:dyDescent="0.2">
      <c r="A68" s="6"/>
      <c r="B68" s="6"/>
      <c r="C68" s="13"/>
      <c r="D68" s="19">
        <f t="shared" si="1"/>
        <v>57</v>
      </c>
      <c r="E68" s="70" t="str">
        <f>IF(OR('Base Summary 2015-16'!E67="",'Base Summary 2015-16'!E67="[Enter service]"),"",'Base Summary 2015-16'!E67)</f>
        <v>Local Roads &amp; Bridges works</v>
      </c>
      <c r="F68" s="71" t="str">
        <f>IF(OR('Base Summary 2015-16'!F67="",'Base Summary 2015-16'!F67="[Select]"),"",'Base Summary 2015-16'!F67)</f>
        <v>Internal</v>
      </c>
      <c r="G68" s="15"/>
      <c r="H68" s="220">
        <v>1280</v>
      </c>
      <c r="I68" s="220">
        <v>2320</v>
      </c>
      <c r="J68" s="220">
        <v>0</v>
      </c>
      <c r="K68" s="220">
        <v>509584</v>
      </c>
      <c r="L68" s="220">
        <v>0</v>
      </c>
      <c r="M68" s="220">
        <v>2968915</v>
      </c>
      <c r="N68" s="220">
        <v>0</v>
      </c>
      <c r="O68" s="220">
        <v>11797</v>
      </c>
      <c r="P68" s="220">
        <v>0</v>
      </c>
      <c r="Q68" s="220">
        <v>480</v>
      </c>
      <c r="R68" s="222"/>
      <c r="S68" s="381">
        <f t="shared" si="0"/>
        <v>3494376</v>
      </c>
      <c r="T68" s="17"/>
    </row>
    <row r="69" spans="1:20" ht="12" customHeight="1" x14ac:dyDescent="0.2">
      <c r="A69" s="6"/>
      <c r="B69" s="6"/>
      <c r="C69" s="13"/>
      <c r="D69" s="19">
        <f t="shared" si="1"/>
        <v>58</v>
      </c>
      <c r="E69" s="70" t="str">
        <f>IF(OR('Base Summary 2015-16'!E68="",'Base Summary 2015-16'!E68="[Enter service]"),"",'Base Summary 2015-16'!E68)</f>
        <v>Administration</v>
      </c>
      <c r="F69" s="71" t="str">
        <f>IF(OR('Base Summary 2015-16'!F68="",'Base Summary 2015-16'!F68="[Select]"),"",'Base Summary 2015-16'!F68)</f>
        <v>Internal</v>
      </c>
      <c r="G69" s="15"/>
      <c r="H69" s="220">
        <v>0</v>
      </c>
      <c r="I69" s="220">
        <v>0</v>
      </c>
      <c r="J69" s="220">
        <v>0</v>
      </c>
      <c r="K69" s="220">
        <v>0</v>
      </c>
      <c r="L69" s="220">
        <v>0</v>
      </c>
      <c r="M69" s="220">
        <v>0</v>
      </c>
      <c r="N69" s="220">
        <v>0</v>
      </c>
      <c r="O69" s="220">
        <v>0</v>
      </c>
      <c r="P69" s="220">
        <v>0</v>
      </c>
      <c r="Q69" s="220">
        <v>0</v>
      </c>
      <c r="R69" s="222"/>
      <c r="S69" s="381">
        <f t="shared" si="0"/>
        <v>0</v>
      </c>
      <c r="T69" s="17"/>
    </row>
    <row r="70" spans="1:20" ht="12" customHeight="1" x14ac:dyDescent="0.2">
      <c r="A70" s="6"/>
      <c r="B70" s="6"/>
      <c r="C70" s="13"/>
      <c r="D70" s="19">
        <f t="shared" si="1"/>
        <v>59</v>
      </c>
      <c r="E70" s="70" t="str">
        <f>IF(OR('Base Summary 2015-16'!E69="",'Base Summary 2015-16'!E69="[Enter service]"),"",'Base Summary 2015-16'!E69)</f>
        <v>Main Roads &amp; Bridges (State Roads)</v>
      </c>
      <c r="F70" s="71" t="str">
        <f>IF(OR('Base Summary 2015-16'!F69="",'Base Summary 2015-16'!F69="[Select]"),"",'Base Summary 2015-16'!F69)</f>
        <v>Internal</v>
      </c>
      <c r="G70" s="15"/>
      <c r="H70" s="220">
        <v>0</v>
      </c>
      <c r="I70" s="220">
        <v>0</v>
      </c>
      <c r="J70" s="220">
        <v>0</v>
      </c>
      <c r="K70" s="220">
        <v>0</v>
      </c>
      <c r="L70" s="220">
        <v>0</v>
      </c>
      <c r="M70" s="220">
        <v>0</v>
      </c>
      <c r="N70" s="220">
        <v>0</v>
      </c>
      <c r="O70" s="220">
        <v>0</v>
      </c>
      <c r="P70" s="220">
        <v>0</v>
      </c>
      <c r="Q70" s="220">
        <v>0</v>
      </c>
      <c r="R70" s="222"/>
      <c r="S70" s="381">
        <f t="shared" si="0"/>
        <v>0</v>
      </c>
      <c r="T70" s="17"/>
    </row>
    <row r="71" spans="1:20" ht="12" customHeight="1" x14ac:dyDescent="0.2">
      <c r="A71" s="6"/>
      <c r="B71" s="6"/>
      <c r="C71" s="13"/>
      <c r="D71" s="19">
        <f t="shared" si="1"/>
        <v>60</v>
      </c>
      <c r="E71" s="70" t="str">
        <f>IF(OR('Base Summary 2015-16'!E70="",'Base Summary 2015-16'!E70="[Enter service]"),"",'Base Summary 2015-16'!E70)</f>
        <v>National Highway System (Federal Roads)</v>
      </c>
      <c r="F71" s="71" t="str">
        <f>IF(OR('Base Summary 2015-16'!F70="",'Base Summary 2015-16'!F70="[Select]"),"",'Base Summary 2015-16'!F70)</f>
        <v>Internal</v>
      </c>
      <c r="G71" s="15"/>
      <c r="H71" s="220">
        <v>0</v>
      </c>
      <c r="I71" s="220">
        <v>0</v>
      </c>
      <c r="J71" s="220">
        <v>0</v>
      </c>
      <c r="K71" s="220">
        <v>0</v>
      </c>
      <c r="L71" s="220">
        <v>0</v>
      </c>
      <c r="M71" s="220">
        <v>0</v>
      </c>
      <c r="N71" s="220">
        <v>0</v>
      </c>
      <c r="O71" s="220">
        <v>0</v>
      </c>
      <c r="P71" s="220">
        <v>0</v>
      </c>
      <c r="Q71" s="220">
        <v>0</v>
      </c>
      <c r="R71" s="222"/>
      <c r="S71" s="381">
        <f t="shared" si="0"/>
        <v>0</v>
      </c>
      <c r="T71" s="17"/>
    </row>
    <row r="72" spans="1:20" ht="12" customHeight="1" x14ac:dyDescent="0.2">
      <c r="A72" s="6"/>
      <c r="B72" s="6"/>
      <c r="C72" s="13"/>
      <c r="D72" s="19">
        <f t="shared" si="1"/>
        <v>61</v>
      </c>
      <c r="E72" s="70" t="str">
        <f>IF(OR('Base Summary 2015-16'!E71="",'Base Summary 2015-16'!E71="[Enter service]"),"",'Base Summary 2015-16'!E71)</f>
        <v>Rates &amp; Charges (should equal VGC2 - 04999)</v>
      </c>
      <c r="F72" s="71" t="str">
        <f>IF(OR('Base Summary 2015-16'!F71="",'Base Summary 2015-16'!F71="[Select]"),"",'Base Summary 2015-16'!F71)</f>
        <v>Internal</v>
      </c>
      <c r="G72" s="15"/>
      <c r="H72" s="220">
        <v>0</v>
      </c>
      <c r="I72" s="220">
        <v>0</v>
      </c>
      <c r="J72" s="220">
        <v>0</v>
      </c>
      <c r="K72" s="220">
        <v>0</v>
      </c>
      <c r="L72" s="220">
        <v>0</v>
      </c>
      <c r="M72" s="220">
        <v>0</v>
      </c>
      <c r="N72" s="220">
        <v>0</v>
      </c>
      <c r="O72" s="220">
        <v>0</v>
      </c>
      <c r="P72" s="220">
        <v>0</v>
      </c>
      <c r="Q72" s="220">
        <v>68000</v>
      </c>
      <c r="R72" s="222">
        <v>8651000</v>
      </c>
      <c r="S72" s="381">
        <f t="shared" si="0"/>
        <v>8719000</v>
      </c>
      <c r="T72" s="17"/>
    </row>
    <row r="73" spans="1:20" ht="12" customHeight="1" x14ac:dyDescent="0.2">
      <c r="A73" s="6"/>
      <c r="B73" s="6"/>
      <c r="C73" s="13"/>
      <c r="D73" s="19">
        <f t="shared" si="1"/>
        <v>62</v>
      </c>
      <c r="E73" s="70" t="str">
        <f>IF(OR('Base Summary 2015-16'!E72="",'Base Summary 2015-16'!E72="[Enter service]"),"",'Base Summary 2015-16'!E72)</f>
        <v xml:space="preserve">    - General Purpose Grants</v>
      </c>
      <c r="F73" s="71" t="str">
        <f>IF(OR('Base Summary 2015-16'!F72="",'Base Summary 2015-16'!F72="[Select]"),"",'Base Summary 2015-16'!F72)</f>
        <v>Internal</v>
      </c>
      <c r="G73" s="15"/>
      <c r="H73" s="220">
        <v>0</v>
      </c>
      <c r="I73" s="220">
        <v>0</v>
      </c>
      <c r="J73" s="220">
        <v>0</v>
      </c>
      <c r="K73" s="220">
        <v>0</v>
      </c>
      <c r="L73" s="220">
        <v>1369485</v>
      </c>
      <c r="M73" s="220">
        <v>0</v>
      </c>
      <c r="N73" s="220">
        <v>0</v>
      </c>
      <c r="O73" s="220">
        <v>0</v>
      </c>
      <c r="P73" s="220">
        <v>0</v>
      </c>
      <c r="Q73" s="220">
        <v>0</v>
      </c>
      <c r="R73" s="222"/>
      <c r="S73" s="381">
        <f t="shared" si="0"/>
        <v>1369485</v>
      </c>
      <c r="T73" s="17"/>
    </row>
    <row r="74" spans="1:20" ht="12" customHeight="1" x14ac:dyDescent="0.2">
      <c r="A74" s="6"/>
      <c r="B74" s="6"/>
      <c r="C74" s="13"/>
      <c r="D74" s="19">
        <f t="shared" si="1"/>
        <v>63</v>
      </c>
      <c r="E74" s="70" t="str">
        <f>IF(OR('Base Summary 2015-16'!E73="",'Base Summary 2015-16'!E73="[Enter service]"),"",'Base Summary 2015-16'!E73)</f>
        <v xml:space="preserve">    - Local Roads Funding</v>
      </c>
      <c r="F74" s="71" t="str">
        <f>IF(OR('Base Summary 2015-16'!F73="",'Base Summary 2015-16'!F73="[Select]"),"",'Base Summary 2015-16'!F73)</f>
        <v>Internal</v>
      </c>
      <c r="G74" s="15"/>
      <c r="H74" s="220">
        <v>0</v>
      </c>
      <c r="I74" s="220">
        <v>0</v>
      </c>
      <c r="J74" s="220">
        <v>0</v>
      </c>
      <c r="K74" s="220">
        <v>0</v>
      </c>
      <c r="L74" s="220">
        <v>977651</v>
      </c>
      <c r="M74" s="220">
        <v>0</v>
      </c>
      <c r="N74" s="220">
        <v>0</v>
      </c>
      <c r="O74" s="220">
        <v>0</v>
      </c>
      <c r="P74" s="220">
        <v>0</v>
      </c>
      <c r="Q74" s="220">
        <v>0</v>
      </c>
      <c r="R74" s="222"/>
      <c r="S74" s="381">
        <f t="shared" si="0"/>
        <v>977651</v>
      </c>
      <c r="T74" s="17"/>
    </row>
    <row r="75" spans="1:20" ht="12" customHeight="1" x14ac:dyDescent="0.2">
      <c r="A75" s="6"/>
      <c r="B75" s="6"/>
      <c r="C75" s="13"/>
      <c r="D75" s="19" t="e">
        <f>#REF!+1</f>
        <v>#REF!</v>
      </c>
      <c r="E75" s="70" t="str">
        <f>IF(OR('Base Summary 2015-16'!E74="",'Base Summary 2015-16'!E74="[Enter service]"),"",'Base Summary 2015-16'!E74)</f>
        <v/>
      </c>
      <c r="F75" s="71" t="str">
        <f>IF(OR('Base Summary 2015-16'!F74="",'Base Summary 2015-16'!F74="[Select]"),"",'Base Summary 2015-16'!F74)</f>
        <v/>
      </c>
      <c r="G75" s="15"/>
      <c r="H75" s="220"/>
      <c r="I75" s="220"/>
      <c r="J75" s="220"/>
      <c r="K75" s="220"/>
      <c r="L75" s="220"/>
      <c r="M75" s="220"/>
      <c r="N75" s="220"/>
      <c r="O75" s="220"/>
      <c r="P75" s="220"/>
      <c r="Q75" s="221"/>
      <c r="R75" s="222"/>
      <c r="S75" s="381">
        <f t="shared" ref="S75:S76" si="2">SUM(H75:R75)</f>
        <v>0</v>
      </c>
      <c r="T75" s="17"/>
    </row>
    <row r="76" spans="1:20" ht="12" customHeight="1" thickBot="1" x14ac:dyDescent="0.25">
      <c r="A76" s="6"/>
      <c r="B76" s="6"/>
      <c r="C76" s="13"/>
      <c r="D76" s="14"/>
      <c r="E76" s="78" t="s">
        <v>122</v>
      </c>
      <c r="F76" s="79"/>
      <c r="G76" s="15"/>
      <c r="H76" s="223"/>
      <c r="I76" s="223"/>
      <c r="J76" s="223"/>
      <c r="K76" s="223"/>
      <c r="L76" s="223"/>
      <c r="M76" s="223"/>
      <c r="N76" s="223"/>
      <c r="O76" s="223"/>
      <c r="P76" s="223"/>
      <c r="Q76" s="224"/>
      <c r="R76" s="225"/>
      <c r="S76" s="381">
        <f t="shared" si="2"/>
        <v>0</v>
      </c>
      <c r="T76" s="17"/>
    </row>
    <row r="77" spans="1:20" s="28" customFormat="1" ht="12" customHeight="1" thickTop="1" x14ac:dyDescent="0.2">
      <c r="A77" s="23"/>
      <c r="B77" s="23"/>
      <c r="C77" s="24"/>
      <c r="D77" s="14"/>
      <c r="E77" s="50" t="s">
        <v>121</v>
      </c>
      <c r="F77" s="51"/>
      <c r="G77" s="15"/>
      <c r="H77" s="226">
        <f t="shared" ref="H77:Q77" si="3">+SUM(H12:H76)</f>
        <v>62200</v>
      </c>
      <c r="I77" s="226">
        <f t="shared" si="3"/>
        <v>788011</v>
      </c>
      <c r="J77" s="226">
        <f t="shared" si="3"/>
        <v>941386</v>
      </c>
      <c r="K77" s="226">
        <f t="shared" si="3"/>
        <v>1491979</v>
      </c>
      <c r="L77" s="226">
        <f t="shared" si="3"/>
        <v>2377136</v>
      </c>
      <c r="M77" s="226">
        <f t="shared" si="3"/>
        <v>2968915</v>
      </c>
      <c r="N77" s="226">
        <f t="shared" si="3"/>
        <v>0</v>
      </c>
      <c r="O77" s="226">
        <f t="shared" si="3"/>
        <v>213154</v>
      </c>
      <c r="P77" s="226">
        <f t="shared" si="3"/>
        <v>0</v>
      </c>
      <c r="Q77" s="226">
        <f t="shared" si="3"/>
        <v>232226</v>
      </c>
      <c r="R77" s="227">
        <f>'Base Summary 2015-16'!J76</f>
        <v>8651000</v>
      </c>
      <c r="S77" s="228">
        <f>SUM(H77:R77)</f>
        <v>17726007</v>
      </c>
      <c r="T77" s="27"/>
    </row>
    <row r="78" spans="1:20" ht="12.6" customHeight="1" thickBot="1" x14ac:dyDescent="0.25">
      <c r="A78" s="6"/>
      <c r="B78" s="6"/>
      <c r="C78" s="32"/>
      <c r="D78" s="33"/>
      <c r="E78" s="34"/>
      <c r="F78" s="35"/>
      <c r="G78" s="35"/>
      <c r="H78" s="35"/>
      <c r="I78" s="35"/>
      <c r="J78" s="35"/>
      <c r="K78" s="35"/>
      <c r="L78" s="35"/>
      <c r="M78" s="33"/>
      <c r="N78" s="36"/>
      <c r="O78" s="36"/>
      <c r="P78" s="36"/>
      <c r="Q78" s="36"/>
      <c r="R78" s="36"/>
      <c r="S78" s="36"/>
      <c r="T78" s="37"/>
    </row>
    <row r="79" spans="1:20" x14ac:dyDescent="0.2">
      <c r="A79" s="6"/>
      <c r="B79" s="6"/>
      <c r="C79" s="6"/>
      <c r="D79" s="6"/>
      <c r="E79" s="6"/>
      <c r="F79" s="7"/>
      <c r="G79" s="7"/>
      <c r="H79" s="7"/>
      <c r="I79" s="7"/>
      <c r="J79" s="7"/>
      <c r="K79" s="7"/>
      <c r="L79" s="7"/>
      <c r="M79" s="6"/>
      <c r="N79" s="38"/>
      <c r="O79" s="38"/>
      <c r="P79" s="38"/>
      <c r="Q79" s="38"/>
      <c r="R79" s="38"/>
      <c r="S79" s="38"/>
    </row>
    <row r="80" spans="1:20" x14ac:dyDescent="0.2">
      <c r="F80" s="3"/>
      <c r="G80" s="3"/>
      <c r="H80" s="3"/>
      <c r="I80" s="3"/>
      <c r="J80" s="3"/>
      <c r="K80" s="3"/>
      <c r="L80" s="3"/>
      <c r="S80" s="6"/>
    </row>
    <row r="81" spans="6:19" x14ac:dyDescent="0.2">
      <c r="F81" s="3"/>
      <c r="G81" s="3"/>
      <c r="H81" s="3"/>
      <c r="I81" s="3"/>
      <c r="J81" s="3"/>
      <c r="K81" s="3"/>
      <c r="L81" s="3"/>
      <c r="S81" s="6"/>
    </row>
    <row r="82" spans="6:19" x14ac:dyDescent="0.2">
      <c r="F82" s="3"/>
      <c r="G82" s="3"/>
      <c r="H82" s="3"/>
      <c r="I82" s="3"/>
      <c r="J82" s="3"/>
      <c r="K82" s="3"/>
      <c r="L82" s="3"/>
    </row>
    <row r="83" spans="6:19" x14ac:dyDescent="0.2">
      <c r="F83" s="3"/>
      <c r="G83" s="3"/>
      <c r="H83" s="3"/>
      <c r="I83" s="3"/>
      <c r="J83" s="3"/>
      <c r="K83" s="3"/>
      <c r="L83" s="3"/>
    </row>
    <row r="84" spans="6:19" x14ac:dyDescent="0.2">
      <c r="F84" s="3"/>
      <c r="G84" s="3"/>
      <c r="H84" s="3"/>
      <c r="I84" s="3"/>
      <c r="J84" s="3"/>
      <c r="K84" s="3"/>
      <c r="L84" s="3"/>
    </row>
    <row r="85" spans="6:19" x14ac:dyDescent="0.2">
      <c r="F85" s="3"/>
      <c r="G85" s="3"/>
      <c r="H85" s="3"/>
      <c r="I85" s="3"/>
      <c r="J85" s="3"/>
      <c r="K85" s="3"/>
      <c r="L85" s="3"/>
    </row>
    <row r="86" spans="6:19" x14ac:dyDescent="0.2">
      <c r="F86" s="3"/>
      <c r="G86" s="3"/>
      <c r="H86" s="3"/>
      <c r="I86" s="3"/>
      <c r="J86" s="3"/>
      <c r="K86" s="3"/>
      <c r="L86" s="3"/>
    </row>
    <row r="87" spans="6:19" x14ac:dyDescent="0.2">
      <c r="F87" s="3"/>
      <c r="G87" s="3"/>
      <c r="H87" s="3"/>
      <c r="I87" s="3"/>
      <c r="J87" s="3"/>
      <c r="K87" s="3"/>
      <c r="L87" s="3"/>
    </row>
    <row r="88" spans="6:19" x14ac:dyDescent="0.2">
      <c r="F88" s="3"/>
      <c r="G88" s="3"/>
      <c r="H88" s="3"/>
      <c r="I88" s="3"/>
      <c r="J88" s="3"/>
      <c r="K88" s="3"/>
      <c r="L88" s="3"/>
    </row>
    <row r="89" spans="6:19" x14ac:dyDescent="0.2">
      <c r="F89" s="3"/>
      <c r="G89" s="3"/>
      <c r="H89" s="3"/>
      <c r="I89" s="3"/>
      <c r="J89" s="3"/>
      <c r="K89" s="3"/>
      <c r="L89" s="3"/>
    </row>
    <row r="90" spans="6:19" x14ac:dyDescent="0.2">
      <c r="F90" s="3"/>
      <c r="G90" s="3"/>
      <c r="H90" s="3"/>
      <c r="I90" s="3"/>
      <c r="J90" s="3"/>
      <c r="K90" s="3"/>
      <c r="L90" s="3"/>
    </row>
    <row r="91" spans="6:19" x14ac:dyDescent="0.2">
      <c r="F91" s="3"/>
      <c r="G91" s="3"/>
      <c r="H91" s="3"/>
      <c r="I91" s="3"/>
      <c r="J91" s="3"/>
      <c r="K91" s="3"/>
      <c r="L91" s="3"/>
    </row>
    <row r="92" spans="6:19" x14ac:dyDescent="0.2">
      <c r="F92" s="3"/>
      <c r="G92" s="3"/>
      <c r="H92" s="3"/>
      <c r="I92" s="3"/>
      <c r="J92" s="3"/>
      <c r="K92" s="3"/>
      <c r="L92" s="3"/>
    </row>
    <row r="93" spans="6:19" x14ac:dyDescent="0.2">
      <c r="F93" s="3"/>
      <c r="G93" s="3"/>
      <c r="H93" s="3"/>
      <c r="I93" s="3"/>
      <c r="J93" s="3"/>
      <c r="K93" s="3"/>
      <c r="L93" s="3"/>
    </row>
    <row r="94" spans="6:19" x14ac:dyDescent="0.2">
      <c r="F94" s="3"/>
      <c r="G94" s="3"/>
      <c r="H94" s="3"/>
      <c r="I94" s="3"/>
      <c r="J94" s="3"/>
      <c r="K94" s="3"/>
      <c r="L94" s="3"/>
    </row>
    <row r="95" spans="6:19" x14ac:dyDescent="0.2">
      <c r="F95" s="3"/>
      <c r="G95" s="3"/>
      <c r="H95" s="3"/>
      <c r="I95" s="3"/>
      <c r="J95" s="3"/>
      <c r="K95" s="3"/>
      <c r="L95" s="3"/>
    </row>
    <row r="96" spans="6:19" x14ac:dyDescent="0.2">
      <c r="F96" s="3"/>
      <c r="G96" s="3"/>
      <c r="H96" s="3"/>
      <c r="I96" s="3"/>
      <c r="J96" s="3"/>
      <c r="K96" s="3"/>
      <c r="L96" s="3"/>
    </row>
    <row r="97" spans="6:12" x14ac:dyDescent="0.2">
      <c r="F97" s="3"/>
      <c r="G97" s="3"/>
      <c r="H97" s="3"/>
      <c r="I97" s="3"/>
      <c r="J97" s="3"/>
      <c r="K97" s="3"/>
      <c r="L97" s="3"/>
    </row>
    <row r="98" spans="6:12" x14ac:dyDescent="0.2">
      <c r="F98" s="3"/>
      <c r="G98" s="3"/>
      <c r="H98" s="3"/>
      <c r="I98" s="3"/>
      <c r="J98" s="3"/>
      <c r="K98" s="3"/>
      <c r="L98" s="3"/>
    </row>
    <row r="99" spans="6:12" x14ac:dyDescent="0.2">
      <c r="F99" s="3"/>
      <c r="G99" s="3"/>
      <c r="H99" s="3"/>
      <c r="I99" s="3"/>
      <c r="J99" s="3"/>
      <c r="K99" s="3"/>
      <c r="L99" s="3"/>
    </row>
    <row r="100" spans="6:12" x14ac:dyDescent="0.2">
      <c r="F100" s="3"/>
      <c r="G100" s="3"/>
      <c r="H100" s="3"/>
      <c r="I100" s="3"/>
      <c r="J100" s="3"/>
      <c r="K100" s="3"/>
      <c r="L100" s="3"/>
    </row>
    <row r="101" spans="6:12" x14ac:dyDescent="0.2">
      <c r="F101" s="3"/>
      <c r="G101" s="3"/>
      <c r="H101" s="3"/>
      <c r="I101" s="3"/>
      <c r="J101" s="3"/>
      <c r="K101" s="3"/>
      <c r="L101" s="3"/>
    </row>
    <row r="102" spans="6:12" x14ac:dyDescent="0.2">
      <c r="F102" s="3"/>
      <c r="G102" s="3"/>
      <c r="H102" s="3"/>
      <c r="I102" s="3"/>
      <c r="J102" s="3"/>
      <c r="K102" s="3"/>
      <c r="L102" s="3"/>
    </row>
    <row r="103" spans="6:12" x14ac:dyDescent="0.2">
      <c r="F103" s="3"/>
      <c r="G103" s="3"/>
      <c r="H103" s="3"/>
      <c r="I103" s="3"/>
      <c r="J103" s="3"/>
      <c r="K103" s="3"/>
      <c r="L103" s="3"/>
    </row>
    <row r="104" spans="6:12" x14ac:dyDescent="0.2">
      <c r="F104" s="3"/>
      <c r="G104" s="3"/>
      <c r="H104" s="3"/>
      <c r="I104" s="3"/>
      <c r="J104" s="3"/>
      <c r="K104" s="3"/>
      <c r="L104" s="3"/>
    </row>
    <row r="105" spans="6:12" x14ac:dyDescent="0.2">
      <c r="F105" s="3"/>
      <c r="G105" s="3"/>
      <c r="H105" s="3"/>
      <c r="I105" s="3"/>
      <c r="J105" s="3"/>
      <c r="K105" s="3"/>
      <c r="L105" s="3"/>
    </row>
    <row r="106" spans="6:12" x14ac:dyDescent="0.2">
      <c r="F106" s="3"/>
      <c r="G106" s="3"/>
      <c r="H106" s="3"/>
      <c r="I106" s="3"/>
      <c r="J106" s="3"/>
      <c r="K106" s="3"/>
      <c r="L106" s="3"/>
    </row>
    <row r="107" spans="6:12" x14ac:dyDescent="0.2">
      <c r="F107" s="3"/>
      <c r="G107" s="3"/>
      <c r="H107" s="3"/>
      <c r="I107" s="3"/>
      <c r="J107" s="3"/>
      <c r="K107" s="3"/>
      <c r="L107" s="3"/>
    </row>
    <row r="108" spans="6:12" x14ac:dyDescent="0.2">
      <c r="F108" s="3"/>
      <c r="G108" s="3"/>
      <c r="H108" s="3"/>
      <c r="I108" s="3"/>
      <c r="J108" s="3"/>
      <c r="K108" s="3"/>
      <c r="L108" s="3"/>
    </row>
    <row r="172" ht="13.5" customHeight="1" x14ac:dyDescent="0.2"/>
  </sheetData>
  <mergeCells count="10">
    <mergeCell ref="B4:E4"/>
    <mergeCell ref="H6:S6"/>
    <mergeCell ref="F8:F9"/>
    <mergeCell ref="H8:H9"/>
    <mergeCell ref="I8:I9"/>
    <mergeCell ref="J8:N8"/>
    <mergeCell ref="O8:P8"/>
    <mergeCell ref="Q8:Q9"/>
    <mergeCell ref="R8:R9"/>
    <mergeCell ref="S8:S9"/>
  </mergeCells>
  <phoneticPr fontId="0" type="noConversion"/>
  <conditionalFormatting sqref="G102:G103 F101:F102">
    <cfRule type="cellIs" dxfId="47" priority="1" operator="equal">
      <formula>"OK"</formula>
    </cfRule>
    <cfRule type="cellIs" dxfId="46" priority="2" operator="equal">
      <formula>"ISSUE"</formula>
    </cfRule>
  </conditionalFormatting>
  <pageMargins left="0.23622047244094491" right="0.23622047244094491" top="0.74803149606299213" bottom="0.74803149606299213" header="0.31496062992125984" footer="0.31496062992125984"/>
  <pageSetup paperSize="8"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P125"/>
  <sheetViews>
    <sheetView zoomScaleNormal="80" zoomScalePageLayoutView="80" workbookViewId="0">
      <pane xSplit="5" ySplit="10" topLeftCell="F50" activePane="bottomRight" state="frozen"/>
      <selection activeCell="C13" sqref="C13:N47"/>
      <selection pane="topRight" activeCell="C13" sqref="C13:N47"/>
      <selection pane="bottomLeft" activeCell="C13" sqref="C13:N47"/>
      <selection pane="bottomRight" activeCell="C13" sqref="C13:N47"/>
    </sheetView>
  </sheetViews>
  <sheetFormatPr defaultColWidth="10.83203125" defaultRowHeight="12.75" x14ac:dyDescent="0.2"/>
  <cols>
    <col min="1" max="1" width="2.83203125" style="6" customWidth="1"/>
    <col min="2" max="2" width="3.83203125" style="6" customWidth="1"/>
    <col min="3" max="3" width="2.83203125" style="6" customWidth="1"/>
    <col min="4" max="4" width="5.33203125" style="6" bestFit="1" customWidth="1"/>
    <col min="5" max="5" width="71.33203125" style="6" bestFit="1" customWidth="1"/>
    <col min="6" max="6" width="27" style="7" customWidth="1"/>
    <col min="7" max="7" width="4" style="7" customWidth="1"/>
    <col min="8" max="8" width="19.1640625" style="6" bestFit="1" customWidth="1"/>
    <col min="9" max="9" width="22.83203125" style="6" bestFit="1" customWidth="1"/>
    <col min="10" max="10" width="25" style="6" customWidth="1"/>
    <col min="11" max="11" width="26.83203125" style="6" customWidth="1"/>
    <col min="12" max="12" width="21.1640625" style="6" customWidth="1"/>
    <col min="13" max="13" width="3.83203125" style="6" customWidth="1"/>
    <col min="14" max="15" width="10.83203125" style="6"/>
    <col min="16" max="16" width="10.83203125" style="1"/>
    <col min="17" max="16384" width="10.83203125" style="6"/>
  </cols>
  <sheetData>
    <row r="1" spans="1:13" ht="7.35" customHeight="1" x14ac:dyDescent="0.2"/>
    <row r="2" spans="1:13" ht="18" x14ac:dyDescent="0.25">
      <c r="A2" s="5">
        <v>80</v>
      </c>
      <c r="B2" s="2" t="s">
        <v>242</v>
      </c>
      <c r="C2" s="49"/>
      <c r="F2" s="14"/>
    </row>
    <row r="3" spans="1:13" ht="16.350000000000001" customHeight="1" x14ac:dyDescent="0.25">
      <c r="B3" s="43" t="str">
        <f>'Revenue - Base - OPTIONAL'!B3</f>
        <v>Pyrenees (S)</v>
      </c>
      <c r="C3" s="49"/>
      <c r="F3" s="6"/>
      <c r="G3" s="6"/>
      <c r="K3" s="8"/>
    </row>
    <row r="4" spans="1:13" ht="13.5" thickBot="1" x14ac:dyDescent="0.25">
      <c r="B4" s="509"/>
      <c r="C4" s="509"/>
      <c r="D4" s="509"/>
      <c r="E4" s="509"/>
    </row>
    <row r="5" spans="1:13" ht="10.5" customHeight="1" x14ac:dyDescent="0.2">
      <c r="C5" s="9"/>
      <c r="D5" s="10"/>
      <c r="E5" s="10"/>
      <c r="F5" s="11"/>
      <c r="G5" s="11"/>
      <c r="H5" s="10"/>
      <c r="I5" s="10"/>
      <c r="J5" s="10"/>
      <c r="K5" s="10"/>
      <c r="L5" s="10"/>
      <c r="M5" s="47"/>
    </row>
    <row r="6" spans="1:13" ht="13.5" customHeight="1" x14ac:dyDescent="0.2">
      <c r="C6" s="13"/>
      <c r="D6" s="45"/>
      <c r="E6" s="46"/>
      <c r="H6" s="515" t="s">
        <v>101</v>
      </c>
      <c r="I6" s="516"/>
      <c r="J6" s="516"/>
      <c r="K6" s="516"/>
      <c r="L6" s="517"/>
      <c r="M6" s="31"/>
    </row>
    <row r="7" spans="1:13" ht="6.75" customHeight="1" x14ac:dyDescent="0.2">
      <c r="C7" s="13"/>
      <c r="D7" s="14"/>
      <c r="E7" s="29"/>
      <c r="F7" s="26"/>
      <c r="G7" s="26"/>
      <c r="H7" s="25"/>
      <c r="I7" s="30"/>
      <c r="J7" s="30"/>
      <c r="K7" s="30"/>
      <c r="L7" s="30"/>
      <c r="M7" s="31"/>
    </row>
    <row r="8" spans="1:13" ht="25.5" x14ac:dyDescent="0.2">
      <c r="C8" s="13"/>
      <c r="D8" s="14"/>
      <c r="E8" s="65" t="s">
        <v>130</v>
      </c>
      <c r="F8" s="62" t="s">
        <v>153</v>
      </c>
      <c r="G8" s="26"/>
      <c r="H8" s="62" t="s">
        <v>110</v>
      </c>
      <c r="I8" s="62" t="s">
        <v>111</v>
      </c>
      <c r="J8" s="62" t="s">
        <v>112</v>
      </c>
      <c r="K8" s="65" t="s">
        <v>113</v>
      </c>
      <c r="L8" s="63" t="s">
        <v>114</v>
      </c>
      <c r="M8" s="31"/>
    </row>
    <row r="9" spans="1:13" x14ac:dyDescent="0.2">
      <c r="C9" s="13"/>
      <c r="D9" s="14"/>
      <c r="E9" s="56"/>
      <c r="F9" s="139"/>
      <c r="G9" s="26"/>
      <c r="H9" s="139" t="s">
        <v>208</v>
      </c>
      <c r="I9" s="139" t="s">
        <v>208</v>
      </c>
      <c r="J9" s="139" t="s">
        <v>208</v>
      </c>
      <c r="K9" s="139" t="s">
        <v>208</v>
      </c>
      <c r="L9" s="139" t="s">
        <v>208</v>
      </c>
      <c r="M9" s="31"/>
    </row>
    <row r="10" spans="1:13" ht="6.75" customHeight="1" x14ac:dyDescent="0.2">
      <c r="C10" s="13"/>
      <c r="D10" s="14"/>
      <c r="E10" s="29"/>
      <c r="F10" s="14"/>
      <c r="G10" s="26"/>
      <c r="H10" s="14"/>
      <c r="I10" s="14"/>
      <c r="J10" s="14"/>
      <c r="K10" s="14"/>
      <c r="L10" s="14"/>
      <c r="M10" s="31"/>
    </row>
    <row r="11" spans="1:13" ht="12" customHeight="1" x14ac:dyDescent="0.2">
      <c r="C11" s="13"/>
      <c r="D11" s="19">
        <f>'Revenue - Base - OPTIONAL'!D12</f>
        <v>1</v>
      </c>
      <c r="E11" s="70" t="str">
        <f>IF(OR('Base Summary 2015-16'!E11="",'Base Summary 2015-16'!E11="[Enter service]"),"",'Base Summary 2015-16'!E11)</f>
        <v>Council Operations</v>
      </c>
      <c r="F11" s="71" t="str">
        <f>IF(OR('Base Summary 2015-16'!F11="",'Base Summary 2015-16'!F11="[Select]"),"",'Base Summary 2015-16'!F11)</f>
        <v>Internal</v>
      </c>
      <c r="G11" s="26"/>
      <c r="H11" s="72">
        <v>351076</v>
      </c>
      <c r="I11" s="72">
        <v>195932</v>
      </c>
      <c r="J11" s="72">
        <v>29860</v>
      </c>
      <c r="K11" s="72">
        <v>149592</v>
      </c>
      <c r="L11" s="380">
        <f t="shared" ref="L11:L73" si="0">SUM(H11:K11)</f>
        <v>726460</v>
      </c>
      <c r="M11" s="31"/>
    </row>
    <row r="12" spans="1:13" ht="12" customHeight="1" x14ac:dyDescent="0.2">
      <c r="C12" s="13"/>
      <c r="D12" s="19">
        <f>'Revenue - Base - OPTIONAL'!D13</f>
        <v>2</v>
      </c>
      <c r="E12" s="70" t="str">
        <f>IF(OR('Base Summary 2015-16'!E12="",'Base Summary 2015-16'!E12="[Enter service]"),"",'Base Summary 2015-16'!E12)</f>
        <v>Public Order and Safety</v>
      </c>
      <c r="F12" s="71" t="str">
        <f>IF(OR('Base Summary 2015-16'!F12="",'Base Summary 2015-16'!F12="[Select]"),"",'Base Summary 2015-16'!F12)</f>
        <v>Internal</v>
      </c>
      <c r="G12" s="26"/>
      <c r="H12" s="72">
        <v>299953</v>
      </c>
      <c r="I12" s="72">
        <v>86732</v>
      </c>
      <c r="J12" s="72">
        <v>29860</v>
      </c>
      <c r="K12" s="72">
        <v>1190</v>
      </c>
      <c r="L12" s="381">
        <f t="shared" si="0"/>
        <v>417735</v>
      </c>
      <c r="M12" s="31"/>
    </row>
    <row r="13" spans="1:13" ht="12" customHeight="1" x14ac:dyDescent="0.2">
      <c r="C13" s="13"/>
      <c r="D13" s="19">
        <f>'Revenue - Base - OPTIONAL'!D14</f>
        <v>3</v>
      </c>
      <c r="E13" s="70" t="str">
        <f>IF(OR('Base Summary 2015-16'!E13="",'Base Summary 2015-16'!E13="[Enter service]"),"",'Base Summary 2015-16'!E13)</f>
        <v>Financial &amp; Fiscal Affairs</v>
      </c>
      <c r="F13" s="71" t="str">
        <f>IF(OR('Base Summary 2015-16'!F13="",'Base Summary 2015-16'!F13="[Select]"),"",'Base Summary 2015-16'!F13)</f>
        <v>Internal</v>
      </c>
      <c r="G13" s="26"/>
      <c r="H13" s="72">
        <v>424673</v>
      </c>
      <c r="I13" s="72">
        <v>175332</v>
      </c>
      <c r="J13" s="72">
        <v>29860</v>
      </c>
      <c r="K13" s="72">
        <v>77590</v>
      </c>
      <c r="L13" s="381">
        <f t="shared" si="0"/>
        <v>707455</v>
      </c>
      <c r="M13" s="31"/>
    </row>
    <row r="14" spans="1:13" ht="12" customHeight="1" x14ac:dyDescent="0.2">
      <c r="C14" s="13"/>
      <c r="D14" s="19">
        <f>'Revenue - Base - OPTIONAL'!D15</f>
        <v>4</v>
      </c>
      <c r="E14" s="70" t="str">
        <f>IF(OR('Base Summary 2015-16'!E14="",'Base Summary 2015-16'!E14="[Enter service]"),"",'Base Summary 2015-16'!E14)</f>
        <v>Natural Disaster Relief</v>
      </c>
      <c r="F14" s="71" t="str">
        <f>IF(OR('Base Summary 2015-16'!F14="",'Base Summary 2015-16'!F14="[Select]"),"",'Base Summary 2015-16'!F14)</f>
        <v>Internal</v>
      </c>
      <c r="G14" s="26"/>
      <c r="H14" s="72">
        <v>37289</v>
      </c>
      <c r="I14" s="72">
        <v>59232</v>
      </c>
      <c r="J14" s="72">
        <v>29860</v>
      </c>
      <c r="K14" s="72">
        <v>1040</v>
      </c>
      <c r="L14" s="381">
        <f t="shared" si="0"/>
        <v>127421</v>
      </c>
      <c r="M14" s="31"/>
    </row>
    <row r="15" spans="1:13" ht="12" customHeight="1" x14ac:dyDescent="0.2">
      <c r="C15" s="13"/>
      <c r="D15" s="19">
        <f>'Revenue - Base - OPTIONAL'!D16</f>
        <v>5</v>
      </c>
      <c r="E15" s="70" t="str">
        <f>IF(OR('Base Summary 2015-16'!E15="",'Base Summary 2015-16'!E15="[Enter service]"),"",'Base Summary 2015-16'!E15)</f>
        <v>General Operations</v>
      </c>
      <c r="F15" s="71" t="str">
        <f>IF(OR('Base Summary 2015-16'!F15="",'Base Summary 2015-16'!F15="[Select]"),"",'Base Summary 2015-16'!F15)</f>
        <v>Internal</v>
      </c>
      <c r="G15" s="26"/>
      <c r="H15" s="72">
        <v>0</v>
      </c>
      <c r="I15" s="72">
        <v>0</v>
      </c>
      <c r="J15" s="72">
        <v>0</v>
      </c>
      <c r="K15" s="72">
        <v>0</v>
      </c>
      <c r="L15" s="381">
        <f t="shared" si="0"/>
        <v>0</v>
      </c>
      <c r="M15" s="31"/>
    </row>
    <row r="16" spans="1:13" ht="12" customHeight="1" x14ac:dyDescent="0.2">
      <c r="C16" s="13"/>
      <c r="D16" s="19">
        <f>'Revenue - Base - OPTIONAL'!D17</f>
        <v>6</v>
      </c>
      <c r="E16" s="70" t="str">
        <f>IF(OR('Base Summary 2015-16'!E16="",'Base Summary 2015-16'!E16="[Enter service]"),"",'Base Summary 2015-16'!E16)</f>
        <v>General Administration</v>
      </c>
      <c r="F16" s="71" t="str">
        <f>IF(OR('Base Summary 2015-16'!F16="",'Base Summary 2015-16'!F16="[Select]"),"",'Base Summary 2015-16'!F16)</f>
        <v>Internal</v>
      </c>
      <c r="G16" s="26"/>
      <c r="H16" s="72">
        <v>0</v>
      </c>
      <c r="I16" s="72">
        <v>0</v>
      </c>
      <c r="J16" s="72">
        <v>0</v>
      </c>
      <c r="K16" s="72">
        <v>0</v>
      </c>
      <c r="L16" s="381">
        <f>SUM(I16:K16)</f>
        <v>0</v>
      </c>
      <c r="M16" s="31"/>
    </row>
    <row r="17" spans="3:13" ht="12" customHeight="1" x14ac:dyDescent="0.2">
      <c r="C17" s="13"/>
      <c r="D17" s="19">
        <f>'Revenue - Base - OPTIONAL'!D18</f>
        <v>7</v>
      </c>
      <c r="E17" s="70" t="str">
        <f>IF(OR('Base Summary 2015-16'!E17="",'Base Summary 2015-16'!E17="[Enter service]"),"",'Base Summary 2015-16'!E17)</f>
        <v>Families &amp; Children</v>
      </c>
      <c r="F17" s="71" t="str">
        <f>IF(OR('Base Summary 2015-16'!F17="",'Base Summary 2015-16'!F17="[Select]"),"",'Base Summary 2015-16'!F17)</f>
        <v>Mixed</v>
      </c>
      <c r="G17" s="26"/>
      <c r="H17" s="76">
        <v>37289</v>
      </c>
      <c r="I17" s="76">
        <v>78232</v>
      </c>
      <c r="J17" s="76">
        <v>29860</v>
      </c>
      <c r="K17" s="76">
        <v>1040</v>
      </c>
      <c r="L17" s="381">
        <f t="shared" si="0"/>
        <v>146421</v>
      </c>
      <c r="M17" s="31"/>
    </row>
    <row r="18" spans="3:13" ht="12" customHeight="1" x14ac:dyDescent="0.2">
      <c r="C18" s="13"/>
      <c r="D18" s="19">
        <f>'Revenue - Base - OPTIONAL'!D19</f>
        <v>8</v>
      </c>
      <c r="E18" s="70" t="str">
        <f>IF(OR('Base Summary 2015-16'!E18="",'Base Summary 2015-16'!E18="[Enter service]"),"",'Base Summary 2015-16'!E18)</f>
        <v>Community Health</v>
      </c>
      <c r="F18" s="71" t="str">
        <f>IF(OR('Base Summary 2015-16'!F18="",'Base Summary 2015-16'!F18="[Select]"),"",'Base Summary 2015-16'!F18)</f>
        <v>Internal</v>
      </c>
      <c r="G18" s="26"/>
      <c r="H18" s="76">
        <v>0</v>
      </c>
      <c r="I18" s="76">
        <v>0</v>
      </c>
      <c r="J18" s="76">
        <v>0</v>
      </c>
      <c r="K18" s="76">
        <v>0</v>
      </c>
      <c r="L18" s="381">
        <f t="shared" si="0"/>
        <v>0</v>
      </c>
      <c r="M18" s="31"/>
    </row>
    <row r="19" spans="3:13" ht="12" customHeight="1" x14ac:dyDescent="0.2">
      <c r="C19" s="13"/>
      <c r="D19" s="19">
        <f>'Revenue - Base - OPTIONAL'!D20</f>
        <v>9</v>
      </c>
      <c r="E19" s="70" t="str">
        <f>IF(OR('Base Summary 2015-16'!E19="",'Base Summary 2015-16'!E19="[Enter service]"),"",'Base Summary 2015-16'!E19)</f>
        <v>Community Welfare Services</v>
      </c>
      <c r="F19" s="71" t="str">
        <f>IF(OR('Base Summary 2015-16'!F19="",'Base Summary 2015-16'!F19="[Select]"),"",'Base Summary 2015-16'!F19)</f>
        <v>Internal</v>
      </c>
      <c r="G19" s="26"/>
      <c r="H19" s="76">
        <v>272823</v>
      </c>
      <c r="I19" s="76">
        <v>211297</v>
      </c>
      <c r="J19" s="76">
        <v>44790</v>
      </c>
      <c r="K19" s="76">
        <v>1560</v>
      </c>
      <c r="L19" s="381">
        <f t="shared" si="0"/>
        <v>530470</v>
      </c>
      <c r="M19" s="31"/>
    </row>
    <row r="20" spans="3:13" ht="12" customHeight="1" x14ac:dyDescent="0.2">
      <c r="C20" s="13"/>
      <c r="D20" s="19">
        <f>'Revenue - Base - OPTIONAL'!D21</f>
        <v>10</v>
      </c>
      <c r="E20" s="70" t="str">
        <f>IF(OR('Base Summary 2015-16'!E20="",'Base Summary 2015-16'!E20="[Enter service]"),"",'Base Summary 2015-16'!E20)</f>
        <v>Education</v>
      </c>
      <c r="F20" s="71" t="str">
        <f>IF(OR('Base Summary 2015-16'!F20="",'Base Summary 2015-16'!F20="[Select]"),"",'Base Summary 2015-16'!F20)</f>
        <v>Internal</v>
      </c>
      <c r="G20" s="26"/>
      <c r="H20" s="76">
        <v>37289</v>
      </c>
      <c r="I20" s="76">
        <v>38662</v>
      </c>
      <c r="J20" s="76">
        <v>29860</v>
      </c>
      <c r="K20" s="76">
        <v>1040</v>
      </c>
      <c r="L20" s="381">
        <f t="shared" si="0"/>
        <v>106851</v>
      </c>
      <c r="M20" s="31"/>
    </row>
    <row r="21" spans="3:13" ht="12" customHeight="1" x14ac:dyDescent="0.2">
      <c r="C21" s="13"/>
      <c r="D21" s="19">
        <f>'Revenue - Base - OPTIONAL'!D22</f>
        <v>11</v>
      </c>
      <c r="E21" s="70" t="str">
        <f>IF(OR('Base Summary 2015-16'!E21="",'Base Summary 2015-16'!E21="[Enter service]"),"",'Base Summary 2015-16'!E21)</f>
        <v>Community Housing</v>
      </c>
      <c r="F21" s="71" t="str">
        <f>IF(OR('Base Summary 2015-16'!F21="",'Base Summary 2015-16'!F21="[Select]"),"",'Base Summary 2015-16'!F21)</f>
        <v>Internal</v>
      </c>
      <c r="G21" s="26"/>
      <c r="H21" s="76">
        <v>19545</v>
      </c>
      <c r="I21" s="76">
        <v>12916</v>
      </c>
      <c r="J21" s="76">
        <v>14930</v>
      </c>
      <c r="K21" s="76">
        <v>520</v>
      </c>
      <c r="L21" s="381">
        <f t="shared" si="0"/>
        <v>47911</v>
      </c>
      <c r="M21" s="31"/>
    </row>
    <row r="22" spans="3:13" ht="12" customHeight="1" x14ac:dyDescent="0.2">
      <c r="C22" s="13"/>
      <c r="D22" s="19">
        <f>'Revenue - Base - OPTIONAL'!D23</f>
        <v>12</v>
      </c>
      <c r="E22" s="70" t="str">
        <f>IF(OR('Base Summary 2015-16'!E22="",'Base Summary 2015-16'!E22="[Enter service]"),"",'Base Summary 2015-16'!E22)</f>
        <v>Administration</v>
      </c>
      <c r="F22" s="71" t="str">
        <f>IF(OR('Base Summary 2015-16'!F22="",'Base Summary 2015-16'!F22="[Select]"),"",'Base Summary 2015-16'!F22)</f>
        <v>Internal</v>
      </c>
      <c r="G22" s="26"/>
      <c r="H22" s="76">
        <v>208208</v>
      </c>
      <c r="I22" s="76">
        <v>44320</v>
      </c>
      <c r="J22" s="76">
        <v>0</v>
      </c>
      <c r="K22" s="76">
        <v>0</v>
      </c>
      <c r="L22" s="381">
        <f t="shared" si="0"/>
        <v>252528</v>
      </c>
      <c r="M22" s="31"/>
    </row>
    <row r="23" spans="3:13" ht="12" customHeight="1" x14ac:dyDescent="0.2">
      <c r="C23" s="13"/>
      <c r="D23" s="19">
        <f>'Revenue - Base - OPTIONAL'!D24</f>
        <v>13</v>
      </c>
      <c r="E23" s="70" t="str">
        <f>IF(OR('Base Summary 2015-16'!E23="",'Base Summary 2015-16'!E23="[Enter service]"),"",'Base Summary 2015-16'!E23)</f>
        <v>Residential Care Services</v>
      </c>
      <c r="F23" s="71" t="str">
        <f>IF(OR('Base Summary 2015-16'!F23="",'Base Summary 2015-16'!F23="[Select]"),"",'Base Summary 2015-16'!F23)</f>
        <v>Internal</v>
      </c>
      <c r="G23" s="26"/>
      <c r="H23" s="76">
        <v>0</v>
      </c>
      <c r="I23" s="76">
        <v>0</v>
      </c>
      <c r="J23" s="76">
        <v>0</v>
      </c>
      <c r="K23" s="76">
        <v>0</v>
      </c>
      <c r="L23" s="381">
        <f t="shared" si="0"/>
        <v>0</v>
      </c>
      <c r="M23" s="31"/>
    </row>
    <row r="24" spans="3:13" ht="12" customHeight="1" x14ac:dyDescent="0.2">
      <c r="C24" s="13"/>
      <c r="D24" s="19">
        <f>'Revenue - Base - OPTIONAL'!D25</f>
        <v>14</v>
      </c>
      <c r="E24" s="70" t="str">
        <f>IF(OR('Base Summary 2015-16'!E24="",'Base Summary 2015-16'!E24="[Enter service]"),"",'Base Summary 2015-16'!E24)</f>
        <v>Community Care Services</v>
      </c>
      <c r="F24" s="71" t="str">
        <f>IF(OR('Base Summary 2015-16'!F24="",'Base Summary 2015-16'!F24="[Select]"),"",'Base Summary 2015-16'!F24)</f>
        <v>Internal</v>
      </c>
      <c r="G24" s="26"/>
      <c r="H24" s="76">
        <v>789019</v>
      </c>
      <c r="I24" s="76">
        <v>420945</v>
      </c>
      <c r="J24" s="76">
        <v>44790</v>
      </c>
      <c r="K24" s="76">
        <v>1560</v>
      </c>
      <c r="L24" s="381">
        <f t="shared" si="0"/>
        <v>1256314</v>
      </c>
      <c r="M24" s="31"/>
    </row>
    <row r="25" spans="3:13" ht="12" customHeight="1" x14ac:dyDescent="0.2">
      <c r="C25" s="13"/>
      <c r="D25" s="19">
        <f>'Revenue - Base - OPTIONAL'!D26</f>
        <v>15</v>
      </c>
      <c r="E25" s="70" t="str">
        <f>IF(OR('Base Summary 2015-16'!E25="",'Base Summary 2015-16'!E25="[Enter service]"),"",'Base Summary 2015-16'!E25)</f>
        <v>Facilities</v>
      </c>
      <c r="F25" s="71" t="str">
        <f>IF(OR('Base Summary 2015-16'!F25="",'Base Summary 2015-16'!F25="[Select]"),"",'Base Summary 2015-16'!F25)</f>
        <v>Internal</v>
      </c>
      <c r="G25" s="26"/>
      <c r="H25" s="76">
        <v>18645</v>
      </c>
      <c r="I25" s="76">
        <v>34436</v>
      </c>
      <c r="J25" s="76">
        <v>14930</v>
      </c>
      <c r="K25" s="76">
        <v>520</v>
      </c>
      <c r="L25" s="381">
        <f t="shared" si="0"/>
        <v>68531</v>
      </c>
      <c r="M25" s="31"/>
    </row>
    <row r="26" spans="3:13" ht="12" customHeight="1" x14ac:dyDescent="0.2">
      <c r="C26" s="13"/>
      <c r="D26" s="19">
        <f>'Revenue - Base - OPTIONAL'!D27</f>
        <v>16</v>
      </c>
      <c r="E26" s="70" t="str">
        <f>IF(OR('Base Summary 2015-16'!E26="",'Base Summary 2015-16'!E26="[Enter service]"),"",'Base Summary 2015-16'!E26)</f>
        <v>Administration</v>
      </c>
      <c r="F26" s="71" t="str">
        <f>IF(OR('Base Summary 2015-16'!F26="",'Base Summary 2015-16'!F26="[Select]"),"",'Base Summary 2015-16'!F26)</f>
        <v>Internal</v>
      </c>
      <c r="G26" s="26"/>
      <c r="H26" s="76">
        <v>0</v>
      </c>
      <c r="I26" s="76">
        <v>0</v>
      </c>
      <c r="J26" s="76">
        <v>0</v>
      </c>
      <c r="K26" s="76">
        <v>0</v>
      </c>
      <c r="L26" s="381">
        <f t="shared" si="0"/>
        <v>0</v>
      </c>
      <c r="M26" s="31"/>
    </row>
    <row r="27" spans="3:13" ht="12" customHeight="1" x14ac:dyDescent="0.2">
      <c r="C27" s="13"/>
      <c r="D27" s="19">
        <f>'Revenue - Base - OPTIONAL'!D28</f>
        <v>17</v>
      </c>
      <c r="E27" s="70" t="str">
        <f>IF(OR('Base Summary 2015-16'!E27="",'Base Summary 2015-16'!E27="[Enter service]"),"",'Base Summary 2015-16'!E27)</f>
        <v>Sports Grounds &amp; Facilities</v>
      </c>
      <c r="F27" s="71" t="str">
        <f>IF(OR('Base Summary 2015-16'!F27="",'Base Summary 2015-16'!F27="[Select]"),"",'Base Summary 2015-16'!F27)</f>
        <v>Mixed</v>
      </c>
      <c r="G27" s="26"/>
      <c r="H27" s="76">
        <v>95023</v>
      </c>
      <c r="I27" s="76">
        <v>407264</v>
      </c>
      <c r="J27" s="76">
        <v>74650</v>
      </c>
      <c r="K27" s="76">
        <v>2600</v>
      </c>
      <c r="L27" s="381">
        <f t="shared" si="0"/>
        <v>579537</v>
      </c>
      <c r="M27" s="31"/>
    </row>
    <row r="28" spans="3:13" ht="12" customHeight="1" x14ac:dyDescent="0.2">
      <c r="C28" s="13"/>
      <c r="D28" s="19">
        <f>'Revenue - Base - OPTIONAL'!D29</f>
        <v>18</v>
      </c>
      <c r="E28" s="70" t="str">
        <f>IF(OR('Base Summary 2015-16'!E28="",'Base Summary 2015-16'!E28="[Enter service]"),"",'Base Summary 2015-16'!E28)</f>
        <v>Parks &amp; Reserves</v>
      </c>
      <c r="F28" s="71" t="str">
        <f>IF(OR('Base Summary 2015-16'!F28="",'Base Summary 2015-16'!F28="[Select]"),"",'Base Summary 2015-16'!F28)</f>
        <v>Internal</v>
      </c>
      <c r="G28" s="26"/>
      <c r="H28" s="76">
        <v>259318</v>
      </c>
      <c r="I28" s="76">
        <v>333483</v>
      </c>
      <c r="J28" s="76">
        <v>89580</v>
      </c>
      <c r="K28" s="76">
        <v>3120</v>
      </c>
      <c r="L28" s="381">
        <f t="shared" si="0"/>
        <v>685501</v>
      </c>
      <c r="M28" s="31"/>
    </row>
    <row r="29" spans="3:13" ht="12" customHeight="1" x14ac:dyDescent="0.2">
      <c r="C29" s="13"/>
      <c r="D29" s="19">
        <f>'Revenue - Base - OPTIONAL'!D30</f>
        <v>19</v>
      </c>
      <c r="E29" s="70" t="str">
        <f>IF(OR('Base Summary 2015-16'!E29="",'Base Summary 2015-16'!E29="[Enter service]"),"",'Base Summary 2015-16'!E29)</f>
        <v>Waterways, Lakes &amp; Beaches</v>
      </c>
      <c r="F29" s="71" t="str">
        <f>IF(OR('Base Summary 2015-16'!F29="",'Base Summary 2015-16'!F29="[Select]"),"",'Base Summary 2015-16'!F29)</f>
        <v>Internal</v>
      </c>
      <c r="G29" s="26"/>
      <c r="H29" s="76">
        <v>18645</v>
      </c>
      <c r="I29" s="76">
        <v>12616</v>
      </c>
      <c r="J29" s="76">
        <v>14930</v>
      </c>
      <c r="K29" s="76">
        <v>520</v>
      </c>
      <c r="L29" s="381">
        <f t="shared" si="0"/>
        <v>46711</v>
      </c>
      <c r="M29" s="31"/>
    </row>
    <row r="30" spans="3:13" ht="12" customHeight="1" x14ac:dyDescent="0.2">
      <c r="C30" s="13"/>
      <c r="D30" s="19">
        <f>'Revenue - Base - OPTIONAL'!D31</f>
        <v>20</v>
      </c>
      <c r="E30" s="70" t="str">
        <f>IF(OR('Base Summary 2015-16'!E30="",'Base Summary 2015-16'!E30="[Enter service]"),"",'Base Summary 2015-16'!E30)</f>
        <v>Art Galleries</v>
      </c>
      <c r="F30" s="71" t="str">
        <f>IF(OR('Base Summary 2015-16'!F30="",'Base Summary 2015-16'!F30="[Select]"),"",'Base Summary 2015-16'!F30)</f>
        <v>Internal</v>
      </c>
      <c r="G30" s="26"/>
      <c r="H30" s="76">
        <v>0</v>
      </c>
      <c r="I30" s="76">
        <v>0</v>
      </c>
      <c r="J30" s="76">
        <v>0</v>
      </c>
      <c r="K30" s="76">
        <v>0</v>
      </c>
      <c r="L30" s="381">
        <f t="shared" si="0"/>
        <v>0</v>
      </c>
      <c r="M30" s="31"/>
    </row>
    <row r="31" spans="3:13" ht="12" customHeight="1" x14ac:dyDescent="0.2">
      <c r="C31" s="13"/>
      <c r="D31" s="19">
        <f>'Revenue - Base - OPTIONAL'!D32</f>
        <v>21</v>
      </c>
      <c r="E31" s="70" t="str">
        <f>IF(OR('Base Summary 2015-16'!E31="",'Base Summary 2015-16'!E31="[Enter service]"),"",'Base Summary 2015-16'!E31)</f>
        <v>Museums and Cultural Heritage</v>
      </c>
      <c r="F31" s="71" t="str">
        <f>IF(OR('Base Summary 2015-16'!F31="",'Base Summary 2015-16'!F31="[Select]"),"",'Base Summary 2015-16'!F31)</f>
        <v>Internal</v>
      </c>
      <c r="G31" s="26"/>
      <c r="H31" s="76">
        <v>37289</v>
      </c>
      <c r="I31" s="76">
        <v>27182</v>
      </c>
      <c r="J31" s="76">
        <v>29860</v>
      </c>
      <c r="K31" s="76">
        <v>1040</v>
      </c>
      <c r="L31" s="381">
        <f t="shared" si="0"/>
        <v>95371</v>
      </c>
      <c r="M31" s="31"/>
    </row>
    <row r="32" spans="3:13" ht="12" customHeight="1" x14ac:dyDescent="0.2">
      <c r="C32" s="13"/>
      <c r="D32" s="19">
        <f>'Revenue - Base - OPTIONAL'!D33</f>
        <v>22</v>
      </c>
      <c r="E32" s="70" t="str">
        <f>IF(OR('Base Summary 2015-16'!E32="",'Base Summary 2015-16'!E32="[Enter service]"),"",'Base Summary 2015-16'!E32)</f>
        <v>Performing Arts Centres</v>
      </c>
      <c r="F32" s="71" t="str">
        <f>IF(OR('Base Summary 2015-16'!F32="",'Base Summary 2015-16'!F32="[Select]"),"",'Base Summary 2015-16'!F32)</f>
        <v>Internal</v>
      </c>
      <c r="G32" s="26"/>
      <c r="H32" s="76">
        <v>0</v>
      </c>
      <c r="I32" s="76">
        <v>0</v>
      </c>
      <c r="J32" s="76">
        <v>0</v>
      </c>
      <c r="K32" s="76">
        <v>0</v>
      </c>
      <c r="L32" s="381">
        <f t="shared" si="0"/>
        <v>0</v>
      </c>
      <c r="M32" s="31"/>
    </row>
    <row r="33" spans="3:13" ht="12" customHeight="1" x14ac:dyDescent="0.2">
      <c r="C33" s="13"/>
      <c r="D33" s="19">
        <f>'Revenue - Base - OPTIONAL'!D34</f>
        <v>23</v>
      </c>
      <c r="E33" s="70" t="str">
        <f>IF(OR('Base Summary 2015-16'!E33="",'Base Summary 2015-16'!E33="[Enter service]"),"",'Base Summary 2015-16'!E33)</f>
        <v>Libraries</v>
      </c>
      <c r="F33" s="71" t="str">
        <f>IF(OR('Base Summary 2015-16'!F33="",'Base Summary 2015-16'!F33="[Select]"),"",'Base Summary 2015-16'!F33)</f>
        <v>Mixed</v>
      </c>
      <c r="G33" s="26"/>
      <c r="H33" s="76">
        <v>146149</v>
      </c>
      <c r="I33" s="76">
        <v>87832</v>
      </c>
      <c r="J33" s="76">
        <v>58860</v>
      </c>
      <c r="K33" s="76">
        <v>1040</v>
      </c>
      <c r="L33" s="381">
        <f t="shared" si="0"/>
        <v>293881</v>
      </c>
      <c r="M33" s="31"/>
    </row>
    <row r="34" spans="3:13" ht="12" customHeight="1" x14ac:dyDescent="0.2">
      <c r="C34" s="13"/>
      <c r="D34" s="19">
        <f>'Revenue - Base - OPTIONAL'!D35</f>
        <v>24</v>
      </c>
      <c r="E34" s="70" t="str">
        <f>IF(OR('Base Summary 2015-16'!E34="",'Base Summary 2015-16'!E34="[Enter service]"),"",'Base Summary 2015-16'!E34)</f>
        <v>Public Centres &amp; Halls</v>
      </c>
      <c r="F34" s="71" t="str">
        <f>IF(OR('Base Summary 2015-16'!F34="",'Base Summary 2015-16'!F34="[Select]"),"",'Base Summary 2015-16'!F34)</f>
        <v>Internal</v>
      </c>
      <c r="G34" s="26"/>
      <c r="H34" s="76">
        <v>38039</v>
      </c>
      <c r="I34" s="76">
        <v>60341</v>
      </c>
      <c r="J34" s="76">
        <v>29860</v>
      </c>
      <c r="K34" s="76">
        <v>1040</v>
      </c>
      <c r="L34" s="381">
        <f t="shared" si="0"/>
        <v>129280</v>
      </c>
      <c r="M34" s="31"/>
    </row>
    <row r="35" spans="3:13" ht="12" customHeight="1" x14ac:dyDescent="0.2">
      <c r="C35" s="13"/>
      <c r="D35" s="19">
        <f>'Revenue - Base - OPTIONAL'!D36</f>
        <v>25</v>
      </c>
      <c r="E35" s="70" t="str">
        <f>IF(OR('Base Summary 2015-16'!E35="",'Base Summary 2015-16'!E35="[Enter service]"),"",'Base Summary 2015-16'!E35)</f>
        <v>Programs</v>
      </c>
      <c r="F35" s="71" t="str">
        <f>IF(OR('Base Summary 2015-16'!F35="",'Base Summary 2015-16'!F35="[Select]"),"",'Base Summary 2015-16'!F35)</f>
        <v>Internal</v>
      </c>
      <c r="G35" s="26"/>
      <c r="H35" s="76">
        <v>18915</v>
      </c>
      <c r="I35" s="76">
        <v>23476</v>
      </c>
      <c r="J35" s="76">
        <v>14930</v>
      </c>
      <c r="K35" s="76">
        <v>520</v>
      </c>
      <c r="L35" s="381">
        <f t="shared" si="0"/>
        <v>57841</v>
      </c>
      <c r="M35" s="31"/>
    </row>
    <row r="36" spans="3:13" ht="12" customHeight="1" x14ac:dyDescent="0.2">
      <c r="C36" s="13"/>
      <c r="D36" s="19">
        <f>'Revenue - Base - OPTIONAL'!D37</f>
        <v>26</v>
      </c>
      <c r="E36" s="70" t="str">
        <f>IF(OR('Base Summary 2015-16'!E36="",'Base Summary 2015-16'!E36="[Enter service]"),"",'Base Summary 2015-16'!E36)</f>
        <v>Administration</v>
      </c>
      <c r="F36" s="71" t="str">
        <f>IF(OR('Base Summary 2015-16'!F36="",'Base Summary 2015-16'!F36="[Select]"),"",'Base Summary 2015-16'!F36)</f>
        <v>Internal</v>
      </c>
      <c r="G36" s="26"/>
      <c r="H36" s="76">
        <v>0</v>
      </c>
      <c r="I36" s="76">
        <v>40000</v>
      </c>
      <c r="J36" s="76">
        <v>0</v>
      </c>
      <c r="K36" s="76">
        <v>0</v>
      </c>
      <c r="L36" s="381">
        <f t="shared" si="0"/>
        <v>40000</v>
      </c>
      <c r="M36" s="31"/>
    </row>
    <row r="37" spans="3:13" ht="12" customHeight="1" x14ac:dyDescent="0.2">
      <c r="C37" s="13"/>
      <c r="D37" s="19">
        <f>'Revenue - Base - OPTIONAL'!D38</f>
        <v>27</v>
      </c>
      <c r="E37" s="70" t="str">
        <f>IF(OR('Base Summary 2015-16'!E37="",'Base Summary 2015-16'!E37="[Enter service]"),"",'Base Summary 2015-16'!E37)</f>
        <v>Residential - General Waste</v>
      </c>
      <c r="F37" s="71" t="str">
        <f>IF(OR('Base Summary 2015-16'!F37="",'Base Summary 2015-16'!F37="[Select]"),"",'Base Summary 2015-16'!F37)</f>
        <v>External</v>
      </c>
      <c r="G37" s="26"/>
      <c r="H37" s="76">
        <v>58184</v>
      </c>
      <c r="I37" s="76">
        <v>1062997</v>
      </c>
      <c r="J37" s="76">
        <v>44790</v>
      </c>
      <c r="K37" s="76">
        <v>4160</v>
      </c>
      <c r="L37" s="381">
        <f t="shared" si="0"/>
        <v>1170131</v>
      </c>
      <c r="M37" s="31"/>
    </row>
    <row r="38" spans="3:13" ht="12" customHeight="1" x14ac:dyDescent="0.2">
      <c r="C38" s="13"/>
      <c r="D38" s="19">
        <f>'Revenue - Base - OPTIONAL'!D39</f>
        <v>28</v>
      </c>
      <c r="E38" s="70" t="str">
        <f>IF(OR('Base Summary 2015-16'!E38="",'Base Summary 2015-16'!E38="[Enter service]"),"",'Base Summary 2015-16'!E38)</f>
        <v>Residential - Recycled Waste</v>
      </c>
      <c r="F38" s="71" t="str">
        <f>IF(OR('Base Summary 2015-16'!F38="",'Base Summary 2015-16'!F38="[Select]"),"",'Base Summary 2015-16'!F38)</f>
        <v>External</v>
      </c>
      <c r="G38" s="26"/>
      <c r="H38" s="76">
        <v>37289</v>
      </c>
      <c r="I38" s="76">
        <v>25232</v>
      </c>
      <c r="J38" s="76">
        <v>29860</v>
      </c>
      <c r="K38" s="76">
        <v>1040</v>
      </c>
      <c r="L38" s="381">
        <f t="shared" si="0"/>
        <v>93421</v>
      </c>
      <c r="M38" s="31"/>
    </row>
    <row r="39" spans="3:13" ht="12" customHeight="1" x14ac:dyDescent="0.2">
      <c r="C39" s="13"/>
      <c r="D39" s="19">
        <f>'Revenue - Base - OPTIONAL'!D40</f>
        <v>29</v>
      </c>
      <c r="E39" s="70" t="str">
        <f>IF(OR('Base Summary 2015-16'!E39="",'Base Summary 2015-16'!E39="[Enter service]"),"",'Base Summary 2015-16'!E39)</f>
        <v>Commercial Waste Disposal</v>
      </c>
      <c r="F39" s="71" t="str">
        <f>IF(OR('Base Summary 2015-16'!F39="",'Base Summary 2015-16'!F39="[Select]"),"",'Base Summary 2015-16'!F39)</f>
        <v>External</v>
      </c>
      <c r="G39" s="26"/>
      <c r="H39" s="76">
        <v>18645</v>
      </c>
      <c r="I39" s="76">
        <v>12616</v>
      </c>
      <c r="J39" s="76">
        <v>14930</v>
      </c>
      <c r="K39" s="76">
        <v>520</v>
      </c>
      <c r="L39" s="381">
        <f t="shared" si="0"/>
        <v>46711</v>
      </c>
      <c r="M39" s="31"/>
    </row>
    <row r="40" spans="3:13" ht="12" customHeight="1" x14ac:dyDescent="0.2">
      <c r="C40" s="13"/>
      <c r="D40" s="19">
        <f>'Revenue - Base - OPTIONAL'!D41</f>
        <v>30</v>
      </c>
      <c r="E40" s="70" t="str">
        <f>IF(OR('Base Summary 2015-16'!E40="",'Base Summary 2015-16'!E40="[Enter service]"),"",'Base Summary 2015-16'!E40)</f>
        <v>Administration</v>
      </c>
      <c r="F40" s="71" t="str">
        <f>IF(OR('Base Summary 2015-16'!F40="",'Base Summary 2015-16'!F40="[Select]"),"",'Base Summary 2015-16'!F40)</f>
        <v>Internal</v>
      </c>
      <c r="G40" s="26"/>
      <c r="H40" s="76">
        <v>0</v>
      </c>
      <c r="I40" s="76">
        <v>0</v>
      </c>
      <c r="J40" s="76">
        <v>0</v>
      </c>
      <c r="K40" s="76">
        <v>0</v>
      </c>
      <c r="L40" s="381">
        <f t="shared" si="0"/>
        <v>0</v>
      </c>
      <c r="M40" s="31"/>
    </row>
    <row r="41" spans="3:13" ht="12" customHeight="1" x14ac:dyDescent="0.2">
      <c r="C41" s="13"/>
      <c r="D41" s="19">
        <f>'Revenue - Base - OPTIONAL'!D42</f>
        <v>31</v>
      </c>
      <c r="E41" s="70" t="str">
        <f>IF(OR('Base Summary 2015-16'!E41="",'Base Summary 2015-16'!E41="[Enter service]"),"",'Base Summary 2015-16'!E41)</f>
        <v>Footpaths</v>
      </c>
      <c r="F41" s="71" t="str">
        <f>IF(OR('Base Summary 2015-16'!F41="",'Base Summary 2015-16'!F41="[Select]"),"",'Base Summary 2015-16'!F41)</f>
        <v>Internal</v>
      </c>
      <c r="G41" s="26"/>
      <c r="H41" s="76">
        <v>69434</v>
      </c>
      <c r="I41" s="76">
        <v>54882</v>
      </c>
      <c r="J41" s="76">
        <v>83790</v>
      </c>
      <c r="K41" s="76">
        <v>1560</v>
      </c>
      <c r="L41" s="381">
        <f t="shared" si="0"/>
        <v>209666</v>
      </c>
      <c r="M41" s="31"/>
    </row>
    <row r="42" spans="3:13" ht="12" customHeight="1" x14ac:dyDescent="0.2">
      <c r="C42" s="13"/>
      <c r="D42" s="19">
        <f>'Revenue - Base - OPTIONAL'!D43</f>
        <v>32</v>
      </c>
      <c r="E42" s="70" t="str">
        <f>IF(OR('Base Summary 2015-16'!E42="",'Base Summary 2015-16'!E42="[Enter service]"),"",'Base Summary 2015-16'!E42)</f>
        <v>Kerbs &amp; Channels</v>
      </c>
      <c r="F42" s="71" t="str">
        <f>IF(OR('Base Summary 2015-16'!F42="",'Base Summary 2015-16'!F42="[Select]"),"",'Base Summary 2015-16'!F42)</f>
        <v>Internal</v>
      </c>
      <c r="G42" s="26"/>
      <c r="H42" s="76">
        <v>41789</v>
      </c>
      <c r="I42" s="76">
        <v>52732</v>
      </c>
      <c r="J42" s="76">
        <v>94860</v>
      </c>
      <c r="K42" s="76">
        <v>1040</v>
      </c>
      <c r="L42" s="381">
        <f t="shared" si="0"/>
        <v>190421</v>
      </c>
      <c r="M42" s="31"/>
    </row>
    <row r="43" spans="3:13" ht="12" customHeight="1" x14ac:dyDescent="0.2">
      <c r="C43" s="13"/>
      <c r="D43" s="19">
        <f>'Revenue - Base - OPTIONAL'!D44</f>
        <v>33</v>
      </c>
      <c r="E43" s="70" t="str">
        <f>IF(OR('Base Summary 2015-16'!E43="",'Base Summary 2015-16'!E43="[Enter service]"),"",'Base Summary 2015-16'!E43)</f>
        <v>Traffic Control</v>
      </c>
      <c r="F43" s="71" t="str">
        <f>IF(OR('Base Summary 2015-16'!F43="",'Base Summary 2015-16'!F43="[Select]"),"",'Base Summary 2015-16'!F43)</f>
        <v>Internal</v>
      </c>
      <c r="G43" s="26"/>
      <c r="H43" s="76">
        <v>188368</v>
      </c>
      <c r="I43" s="76">
        <v>194195</v>
      </c>
      <c r="J43" s="76">
        <v>89580</v>
      </c>
      <c r="K43" s="76">
        <v>3120</v>
      </c>
      <c r="L43" s="381">
        <f t="shared" si="0"/>
        <v>475263</v>
      </c>
      <c r="M43" s="31"/>
    </row>
    <row r="44" spans="3:13" ht="12" customHeight="1" x14ac:dyDescent="0.2">
      <c r="C44" s="13"/>
      <c r="D44" s="19">
        <f>'Revenue - Base - OPTIONAL'!D45</f>
        <v>34</v>
      </c>
      <c r="E44" s="70" t="str">
        <f>IF(OR('Base Summary 2015-16'!E44="",'Base Summary 2015-16'!E44="[Enter service]"),"",'Base Summary 2015-16'!E44)</f>
        <v>Parking Fines</v>
      </c>
      <c r="F44" s="71" t="str">
        <f>IF(OR('Base Summary 2015-16'!F44="",'Base Summary 2015-16'!F44="[Select]"),"",'Base Summary 2015-16'!F44)</f>
        <v>Internal</v>
      </c>
      <c r="G44" s="26"/>
      <c r="H44" s="76">
        <v>0</v>
      </c>
      <c r="I44" s="76">
        <v>0</v>
      </c>
      <c r="J44" s="76">
        <v>0</v>
      </c>
      <c r="K44" s="76">
        <v>0</v>
      </c>
      <c r="L44" s="381">
        <f t="shared" si="0"/>
        <v>0</v>
      </c>
      <c r="M44" s="31"/>
    </row>
    <row r="45" spans="3:13" ht="12" customHeight="1" x14ac:dyDescent="0.2">
      <c r="C45" s="13"/>
      <c r="D45" s="19">
        <f>'Revenue - Base - OPTIONAL'!D46</f>
        <v>35</v>
      </c>
      <c r="E45" s="70" t="str">
        <f>IF(OR('Base Summary 2015-16'!E45="",'Base Summary 2015-16'!E45="[Enter service]"),"",'Base Summary 2015-16'!E45)</f>
        <v>Parking Facilities</v>
      </c>
      <c r="F45" s="71" t="str">
        <f>IF(OR('Base Summary 2015-16'!F45="",'Base Summary 2015-16'!F45="[Select]"),"",'Base Summary 2015-16'!F45)</f>
        <v>Internal</v>
      </c>
      <c r="G45" s="26"/>
      <c r="H45" s="76">
        <v>18645</v>
      </c>
      <c r="I45" s="76">
        <v>12616</v>
      </c>
      <c r="J45" s="76">
        <v>14930</v>
      </c>
      <c r="K45" s="76">
        <v>520</v>
      </c>
      <c r="L45" s="381">
        <f t="shared" si="0"/>
        <v>46711</v>
      </c>
      <c r="M45" s="31"/>
    </row>
    <row r="46" spans="3:13" ht="12" customHeight="1" x14ac:dyDescent="0.2">
      <c r="C46" s="13"/>
      <c r="D46" s="19">
        <f>'Revenue - Base - OPTIONAL'!D47</f>
        <v>36</v>
      </c>
      <c r="E46" s="70" t="str">
        <f>IF(OR('Base Summary 2015-16'!E46="",'Base Summary 2015-16'!E46="[Enter service]"),"",'Base Summary 2015-16'!E46)</f>
        <v>Street Enhancements</v>
      </c>
      <c r="F46" s="71" t="str">
        <f>IF(OR('Base Summary 2015-16'!F46="",'Base Summary 2015-16'!F46="[Select]"),"",'Base Summary 2015-16'!F46)</f>
        <v>Internal</v>
      </c>
      <c r="G46" s="26"/>
      <c r="H46" s="76">
        <v>55934</v>
      </c>
      <c r="I46" s="76">
        <v>41347</v>
      </c>
      <c r="J46" s="76">
        <v>44790</v>
      </c>
      <c r="K46" s="76">
        <v>1560</v>
      </c>
      <c r="L46" s="381">
        <f t="shared" si="0"/>
        <v>143631</v>
      </c>
      <c r="M46" s="31"/>
    </row>
    <row r="47" spans="3:13" ht="12" customHeight="1" x14ac:dyDescent="0.2">
      <c r="C47" s="13"/>
      <c r="D47" s="19">
        <f>'Revenue - Base - OPTIONAL'!D48</f>
        <v>37</v>
      </c>
      <c r="E47" s="70" t="str">
        <f>IF(OR('Base Summary 2015-16'!E47="",'Base Summary 2015-16'!E47="[Enter service]"),"",'Base Summary 2015-16'!E47)</f>
        <v>Street Lighting</v>
      </c>
      <c r="F47" s="71" t="str">
        <f>IF(OR('Base Summary 2015-16'!F47="",'Base Summary 2015-16'!F47="[Select]"),"",'Base Summary 2015-16'!F47)</f>
        <v>Internal</v>
      </c>
      <c r="G47" s="26"/>
      <c r="H47" s="76">
        <v>18645</v>
      </c>
      <c r="I47" s="76">
        <v>58616</v>
      </c>
      <c r="J47" s="76">
        <v>14930</v>
      </c>
      <c r="K47" s="76">
        <v>520</v>
      </c>
      <c r="L47" s="381">
        <f t="shared" si="0"/>
        <v>92711</v>
      </c>
      <c r="M47" s="31"/>
    </row>
    <row r="48" spans="3:13" ht="12" customHeight="1" x14ac:dyDescent="0.2">
      <c r="C48" s="13"/>
      <c r="D48" s="19">
        <f>'Revenue - Base - OPTIONAL'!D49</f>
        <v>38</v>
      </c>
      <c r="E48" s="70" t="str">
        <f>IF(OR('Base Summary 2015-16'!E48="",'Base Summary 2015-16'!E48="[Enter service]"),"",'Base Summary 2015-16'!E48)</f>
        <v>Street Cleaning</v>
      </c>
      <c r="F48" s="71" t="str">
        <f>IF(OR('Base Summary 2015-16'!F48="",'Base Summary 2015-16'!F48="[Select]"),"",'Base Summary 2015-16'!F48)</f>
        <v>Internal</v>
      </c>
      <c r="G48" s="26"/>
      <c r="H48" s="76">
        <v>67739</v>
      </c>
      <c r="I48" s="76">
        <v>50932</v>
      </c>
      <c r="J48" s="76">
        <v>29860</v>
      </c>
      <c r="K48" s="76">
        <v>1040</v>
      </c>
      <c r="L48" s="381">
        <f t="shared" si="0"/>
        <v>149571</v>
      </c>
      <c r="M48" s="31"/>
    </row>
    <row r="49" spans="3:13" ht="12" customHeight="1" x14ac:dyDescent="0.2">
      <c r="C49" s="13"/>
      <c r="D49" s="19">
        <f>'Revenue - Base - OPTIONAL'!D50</f>
        <v>39</v>
      </c>
      <c r="E49" s="70" t="str">
        <f>IF(OR('Base Summary 2015-16'!E49="",'Base Summary 2015-16'!E49="[Enter service]"),"",'Base Summary 2015-16'!E49)</f>
        <v>Administration</v>
      </c>
      <c r="F49" s="71" t="str">
        <f>IF(OR('Base Summary 2015-16'!F49="",'Base Summary 2015-16'!F49="[Select]"),"",'Base Summary 2015-16'!F49)</f>
        <v>Internal</v>
      </c>
      <c r="G49" s="26"/>
      <c r="H49" s="76">
        <v>26647</v>
      </c>
      <c r="I49" s="76">
        <v>1030</v>
      </c>
      <c r="J49" s="76">
        <v>0</v>
      </c>
      <c r="K49" s="76">
        <v>0</v>
      </c>
      <c r="L49" s="381">
        <f t="shared" si="0"/>
        <v>27677</v>
      </c>
      <c r="M49" s="31"/>
    </row>
    <row r="50" spans="3:13" ht="12" customHeight="1" x14ac:dyDescent="0.2">
      <c r="C50" s="13"/>
      <c r="D50" s="19">
        <f>'Revenue - Base - OPTIONAL'!D51</f>
        <v>40</v>
      </c>
      <c r="E50" s="70" t="str">
        <f>IF(OR('Base Summary 2015-16'!E50="",'Base Summary 2015-16'!E50="[Enter service]"),"",'Base Summary 2015-16'!E50)</f>
        <v>Protection of Biodiversity &amp; Habitat</v>
      </c>
      <c r="F50" s="71" t="str">
        <f>IF(OR('Base Summary 2015-16'!F50="",'Base Summary 2015-16'!F50="[Select]"),"",'Base Summary 2015-16'!F50)</f>
        <v>Internal</v>
      </c>
      <c r="G50" s="26"/>
      <c r="H50" s="76">
        <v>302913</v>
      </c>
      <c r="I50" s="76">
        <v>393875</v>
      </c>
      <c r="J50" s="76">
        <v>29860</v>
      </c>
      <c r="K50" s="76">
        <v>1040</v>
      </c>
      <c r="L50" s="381">
        <f t="shared" si="0"/>
        <v>727688</v>
      </c>
      <c r="M50" s="31"/>
    </row>
    <row r="51" spans="3:13" ht="12" customHeight="1" x14ac:dyDescent="0.2">
      <c r="C51" s="13"/>
      <c r="D51" s="19">
        <f>'Revenue - Base - OPTIONAL'!D52</f>
        <v>41</v>
      </c>
      <c r="E51" s="70" t="str">
        <f>IF(OR('Base Summary 2015-16'!E51="",'Base Summary 2015-16'!E51="[Enter service]"),"",'Base Summary 2015-16'!E51)</f>
        <v>Fire Protection</v>
      </c>
      <c r="F51" s="71" t="str">
        <f>IF(OR('Base Summary 2015-16'!F51="",'Base Summary 2015-16'!F51="[Select]"),"",'Base Summary 2015-16'!F51)</f>
        <v>Internal</v>
      </c>
      <c r="G51" s="26"/>
      <c r="H51" s="76">
        <v>110311</v>
      </c>
      <c r="I51" s="76">
        <v>237732</v>
      </c>
      <c r="J51" s="76">
        <v>29860</v>
      </c>
      <c r="K51" s="76">
        <v>1040</v>
      </c>
      <c r="L51" s="381">
        <f t="shared" si="0"/>
        <v>378943</v>
      </c>
      <c r="M51" s="31"/>
    </row>
    <row r="52" spans="3:13" ht="12" customHeight="1" x14ac:dyDescent="0.2">
      <c r="C52" s="13"/>
      <c r="D52" s="19">
        <f>'Revenue - Base - OPTIONAL'!D53</f>
        <v>42</v>
      </c>
      <c r="E52" s="70" t="str">
        <f>IF(OR('Base Summary 2015-16'!E52="",'Base Summary 2015-16'!E52="[Enter service]"),"",'Base Summary 2015-16'!E52)</f>
        <v>Drainage</v>
      </c>
      <c r="F52" s="71" t="str">
        <f>IF(OR('Base Summary 2015-16'!F52="",'Base Summary 2015-16'!F52="[Select]"),"",'Base Summary 2015-16'!F52)</f>
        <v>Internal</v>
      </c>
      <c r="G52" s="26"/>
      <c r="H52" s="76">
        <v>128039</v>
      </c>
      <c r="I52" s="76">
        <v>119482</v>
      </c>
      <c r="J52" s="76">
        <v>29860</v>
      </c>
      <c r="K52" s="76">
        <v>1040</v>
      </c>
      <c r="L52" s="381">
        <f t="shared" si="0"/>
        <v>278421</v>
      </c>
      <c r="M52" s="31"/>
    </row>
    <row r="53" spans="3:13" ht="12" customHeight="1" x14ac:dyDescent="0.2">
      <c r="C53" s="13"/>
      <c r="D53" s="19">
        <f>'Revenue - Base - OPTIONAL'!D54</f>
        <v>43</v>
      </c>
      <c r="E53" s="70" t="str">
        <f>IF(OR('Base Summary 2015-16'!E53="",'Base Summary 2015-16'!E53="[Enter service]"),"",'Base Summary 2015-16'!E53)</f>
        <v>Agricultural Services</v>
      </c>
      <c r="F53" s="71" t="str">
        <f>IF(OR('Base Summary 2015-16'!F53="",'Base Summary 2015-16'!F53="[Select]"),"",'Base Summary 2015-16'!F53)</f>
        <v>Internal</v>
      </c>
      <c r="G53" s="26"/>
      <c r="H53" s="76">
        <v>18645</v>
      </c>
      <c r="I53" s="76">
        <v>12616</v>
      </c>
      <c r="J53" s="76">
        <v>14930</v>
      </c>
      <c r="K53" s="76">
        <v>520</v>
      </c>
      <c r="L53" s="381">
        <f t="shared" si="0"/>
        <v>46711</v>
      </c>
      <c r="M53" s="31"/>
    </row>
    <row r="54" spans="3:13" ht="12" customHeight="1" x14ac:dyDescent="0.2">
      <c r="C54" s="13"/>
      <c r="D54" s="19">
        <f>'Revenue - Base - OPTIONAL'!D55</f>
        <v>44</v>
      </c>
      <c r="E54" s="70" t="str">
        <f>IF(OR('Base Summary 2015-16'!E54="",'Base Summary 2015-16'!E54="[Enter service]"),"",'Base Summary 2015-16'!E54)</f>
        <v>Sewerage</v>
      </c>
      <c r="F54" s="71" t="str">
        <f>IF(OR('Base Summary 2015-16'!F54="",'Base Summary 2015-16'!F54="[Select]"),"",'Base Summary 2015-16'!F54)</f>
        <v>Internal</v>
      </c>
      <c r="G54" s="26"/>
      <c r="H54" s="76">
        <v>0</v>
      </c>
      <c r="I54" s="76">
        <v>87500</v>
      </c>
      <c r="J54" s="76">
        <v>0</v>
      </c>
      <c r="K54" s="76">
        <v>0</v>
      </c>
      <c r="L54" s="381">
        <f t="shared" si="0"/>
        <v>87500</v>
      </c>
      <c r="M54" s="31"/>
    </row>
    <row r="55" spans="3:13" ht="12" customHeight="1" x14ac:dyDescent="0.2">
      <c r="C55" s="13"/>
      <c r="D55" s="19">
        <f>'Revenue - Base - OPTIONAL'!D56</f>
        <v>45</v>
      </c>
      <c r="E55" s="70" t="str">
        <f>IF(OR('Base Summary 2015-16'!E55="",'Base Summary 2015-16'!E55="[Enter service]"),"",'Base Summary 2015-16'!E55)</f>
        <v>Waste Water Management</v>
      </c>
      <c r="F55" s="71" t="str">
        <f>IF(OR('Base Summary 2015-16'!F55="",'Base Summary 2015-16'!F55="[Select]"),"",'Base Summary 2015-16'!F55)</f>
        <v>Internal</v>
      </c>
      <c r="G55" s="26"/>
      <c r="H55" s="76">
        <v>0</v>
      </c>
      <c r="I55" s="76">
        <v>0</v>
      </c>
      <c r="J55" s="76">
        <v>0</v>
      </c>
      <c r="K55" s="76">
        <v>0</v>
      </c>
      <c r="L55" s="381">
        <f t="shared" si="0"/>
        <v>0</v>
      </c>
      <c r="M55" s="31"/>
    </row>
    <row r="56" spans="3:13" ht="12" customHeight="1" x14ac:dyDescent="0.2">
      <c r="C56" s="13"/>
      <c r="D56" s="19">
        <f>'Revenue - Base - OPTIONAL'!D57</f>
        <v>46</v>
      </c>
      <c r="E56" s="70" t="str">
        <f>IF(OR('Base Summary 2015-16'!E56="",'Base Summary 2015-16'!E56="[Enter service]"),"",'Base Summary 2015-16'!E56)</f>
        <v>Decontamination of Soil</v>
      </c>
      <c r="F56" s="71" t="str">
        <f>IF(OR('Base Summary 2015-16'!F56="",'Base Summary 2015-16'!F56="[Select]"),"",'Base Summary 2015-16'!F56)</f>
        <v>Internal</v>
      </c>
      <c r="G56" s="26"/>
      <c r="H56" s="76">
        <v>0</v>
      </c>
      <c r="I56" s="76">
        <v>0</v>
      </c>
      <c r="J56" s="76">
        <v>0</v>
      </c>
      <c r="K56" s="76">
        <v>0</v>
      </c>
      <c r="L56" s="381">
        <f t="shared" si="0"/>
        <v>0</v>
      </c>
      <c r="M56" s="31"/>
    </row>
    <row r="57" spans="3:13" ht="12" customHeight="1" x14ac:dyDescent="0.2">
      <c r="C57" s="13"/>
      <c r="D57" s="19">
        <f>'Revenue - Base - OPTIONAL'!D58</f>
        <v>47</v>
      </c>
      <c r="E57" s="70" t="str">
        <f>IF(OR('Base Summary 2015-16'!E57="",'Base Summary 2015-16'!E57="[Enter service]"),"",'Base Summary 2015-16'!E57)</f>
        <v>Administration</v>
      </c>
      <c r="F57" s="71" t="str">
        <f>IF(OR('Base Summary 2015-16'!F57="",'Base Summary 2015-16'!F57="[Select]"),"",'Base Summary 2015-16'!F57)</f>
        <v>Internal</v>
      </c>
      <c r="G57" s="26"/>
      <c r="H57" s="76">
        <v>27180</v>
      </c>
      <c r="I57" s="76">
        <v>82870</v>
      </c>
      <c r="J57" s="76">
        <v>0</v>
      </c>
      <c r="K57" s="76">
        <v>0</v>
      </c>
      <c r="L57" s="381">
        <f t="shared" si="0"/>
        <v>110050</v>
      </c>
      <c r="M57" s="31"/>
    </row>
    <row r="58" spans="3:13" ht="12" customHeight="1" x14ac:dyDescent="0.2">
      <c r="C58" s="13"/>
      <c r="D58" s="19">
        <f>'Revenue - Base - OPTIONAL'!D59</f>
        <v>48</v>
      </c>
      <c r="E58" s="70" t="str">
        <f>IF(OR('Base Summary 2015-16'!E58="",'Base Summary 2015-16'!E58="[Enter service]"),"",'Base Summary 2015-16'!E58)</f>
        <v>Community Development &amp; Planning</v>
      </c>
      <c r="F58" s="71" t="str">
        <f>IF(OR('Base Summary 2015-16'!F58="",'Base Summary 2015-16'!F58="[Select]"),"",'Base Summary 2015-16'!F58)</f>
        <v>Internal</v>
      </c>
      <c r="G58" s="26"/>
      <c r="H58" s="76">
        <v>269822</v>
      </c>
      <c r="I58" s="76">
        <v>295292</v>
      </c>
      <c r="J58" s="76">
        <v>74650</v>
      </c>
      <c r="K58" s="76">
        <v>2600</v>
      </c>
      <c r="L58" s="381">
        <f t="shared" si="0"/>
        <v>642364</v>
      </c>
      <c r="M58" s="31"/>
    </row>
    <row r="59" spans="3:13" ht="12" customHeight="1" x14ac:dyDescent="0.2">
      <c r="C59" s="13"/>
      <c r="D59" s="19">
        <f>'Revenue - Base - OPTIONAL'!D60</f>
        <v>49</v>
      </c>
      <c r="E59" s="70" t="str">
        <f>IF(OR('Base Summary 2015-16'!E59="",'Base Summary 2015-16'!E59="[Enter service]"),"",'Base Summary 2015-16'!E59)</f>
        <v>Building Control</v>
      </c>
      <c r="F59" s="71" t="str">
        <f>IF(OR('Base Summary 2015-16'!F59="",'Base Summary 2015-16'!F59="[Select]"),"",'Base Summary 2015-16'!F59)</f>
        <v>Internal</v>
      </c>
      <c r="G59" s="26"/>
      <c r="H59" s="76">
        <v>206634</v>
      </c>
      <c r="I59" s="76">
        <v>117912</v>
      </c>
      <c r="J59" s="76">
        <v>29860</v>
      </c>
      <c r="K59" s="76">
        <v>1040</v>
      </c>
      <c r="L59" s="381">
        <f t="shared" si="0"/>
        <v>355446</v>
      </c>
      <c r="M59" s="31"/>
    </row>
    <row r="60" spans="3:13" ht="12" customHeight="1" x14ac:dyDescent="0.2">
      <c r="C60" s="13"/>
      <c r="D60" s="19">
        <f>'Revenue - Base - OPTIONAL'!D61</f>
        <v>50</v>
      </c>
      <c r="E60" s="70" t="str">
        <f>IF(OR('Base Summary 2015-16'!E60="",'Base Summary 2015-16'!E60="[Enter service]"),"",'Base Summary 2015-16'!E60)</f>
        <v>Tourism &amp; Area Promotion</v>
      </c>
      <c r="F60" s="71" t="str">
        <f>IF(OR('Base Summary 2015-16'!F60="",'Base Summary 2015-16'!F60="[Select]"),"",'Base Summary 2015-16'!F60)</f>
        <v>Internal</v>
      </c>
      <c r="G60" s="26"/>
      <c r="H60" s="76">
        <v>545657</v>
      </c>
      <c r="I60" s="76">
        <v>581393</v>
      </c>
      <c r="J60" s="76">
        <v>59720</v>
      </c>
      <c r="K60" s="76">
        <v>2080</v>
      </c>
      <c r="L60" s="381">
        <f t="shared" si="0"/>
        <v>1188850</v>
      </c>
      <c r="M60" s="31"/>
    </row>
    <row r="61" spans="3:13" ht="12" customHeight="1" x14ac:dyDescent="0.2">
      <c r="C61" s="13"/>
      <c r="D61" s="19">
        <f>'Revenue - Base - OPTIONAL'!D62</f>
        <v>51</v>
      </c>
      <c r="E61" s="70" t="str">
        <f>IF(OR('Base Summary 2015-16'!E61="",'Base Summary 2015-16'!E61="[Enter service]"),"",'Base Summary 2015-16'!E61)</f>
        <v>Community Amenities</v>
      </c>
      <c r="F61" s="71" t="str">
        <f>IF(OR('Base Summary 2015-16'!F61="",'Base Summary 2015-16'!F61="[Select]"),"",'Base Summary 2015-16'!F61)</f>
        <v>Internal</v>
      </c>
      <c r="G61" s="26"/>
      <c r="H61" s="76">
        <v>68009</v>
      </c>
      <c r="I61" s="76">
        <v>127212</v>
      </c>
      <c r="J61" s="76">
        <v>44790</v>
      </c>
      <c r="K61" s="76">
        <v>1560</v>
      </c>
      <c r="L61" s="381">
        <f t="shared" si="0"/>
        <v>241571</v>
      </c>
      <c r="M61" s="31"/>
    </row>
    <row r="62" spans="3:13" ht="12" customHeight="1" x14ac:dyDescent="0.2">
      <c r="C62" s="13"/>
      <c r="D62" s="19">
        <f>'Revenue - Base - OPTIONAL'!D63</f>
        <v>52</v>
      </c>
      <c r="E62" s="70" t="str">
        <f>IF(OR('Base Summary 2015-16'!E62="",'Base Summary 2015-16'!E62="[Enter service]"),"",'Base Summary 2015-16'!E62)</f>
        <v>Air Transport</v>
      </c>
      <c r="F62" s="71" t="str">
        <f>IF(OR('Base Summary 2015-16'!F62="",'Base Summary 2015-16'!F62="[Select]"),"",'Base Summary 2015-16'!F62)</f>
        <v>Internal</v>
      </c>
      <c r="G62" s="26"/>
      <c r="H62" s="76">
        <v>0</v>
      </c>
      <c r="I62" s="76">
        <v>0</v>
      </c>
      <c r="J62" s="76">
        <v>0</v>
      </c>
      <c r="K62" s="76">
        <v>0</v>
      </c>
      <c r="L62" s="381">
        <f t="shared" si="0"/>
        <v>0</v>
      </c>
      <c r="M62" s="31"/>
    </row>
    <row r="63" spans="3:13" ht="12" customHeight="1" x14ac:dyDescent="0.2">
      <c r="C63" s="13"/>
      <c r="D63" s="19">
        <f>'Revenue - Base - OPTIONAL'!D64</f>
        <v>53</v>
      </c>
      <c r="E63" s="70" t="str">
        <f>IF(OR('Base Summary 2015-16'!E63="",'Base Summary 2015-16'!E63="[Enter service]"),"",'Base Summary 2015-16'!E63)</f>
        <v>Markets &amp; Saleyards</v>
      </c>
      <c r="F63" s="71" t="str">
        <f>IF(OR('Base Summary 2015-16'!F63="",'Base Summary 2015-16'!F63="[Select]"),"",'Base Summary 2015-16'!F63)</f>
        <v>Internal</v>
      </c>
      <c r="G63" s="26"/>
      <c r="H63" s="76">
        <v>0</v>
      </c>
      <c r="I63" s="76">
        <v>0</v>
      </c>
      <c r="J63" s="76">
        <v>0</v>
      </c>
      <c r="K63" s="76">
        <v>0</v>
      </c>
      <c r="L63" s="381">
        <f t="shared" si="0"/>
        <v>0</v>
      </c>
      <c r="M63" s="31"/>
    </row>
    <row r="64" spans="3:13" ht="12" customHeight="1" x14ac:dyDescent="0.2">
      <c r="C64" s="13"/>
      <c r="D64" s="19">
        <f>'Revenue - Base - OPTIONAL'!D65</f>
        <v>54</v>
      </c>
      <c r="E64" s="70" t="str">
        <f>IF(OR('Base Summary 2015-16'!E64="",'Base Summary 2015-16'!E64="[Enter service]"),"",'Base Summary 2015-16'!E64)</f>
        <v>Economic Affairs</v>
      </c>
      <c r="F64" s="71" t="str">
        <f>IF(OR('Base Summary 2015-16'!F64="",'Base Summary 2015-16'!F64="[Select]"),"",'Base Summary 2015-16'!F64)</f>
        <v>Internal</v>
      </c>
      <c r="G64" s="26"/>
      <c r="H64" s="76">
        <v>0</v>
      </c>
      <c r="I64" s="76">
        <v>4000</v>
      </c>
      <c r="J64" s="76">
        <v>0</v>
      </c>
      <c r="K64" s="76">
        <v>0</v>
      </c>
      <c r="L64" s="381">
        <f t="shared" si="0"/>
        <v>4000</v>
      </c>
      <c r="M64" s="31"/>
    </row>
    <row r="65" spans="3:13" ht="12" customHeight="1" x14ac:dyDescent="0.2">
      <c r="C65" s="13"/>
      <c r="D65" s="19">
        <f>'Revenue - Base - OPTIONAL'!D66</f>
        <v>55</v>
      </c>
      <c r="E65" s="70" t="str">
        <f>IF(OR('Base Summary 2015-16'!E65="",'Base Summary 2015-16'!E65="[Enter service]"),"",'Base Summary 2015-16'!E65)</f>
        <v>Business Undertakings (Property)</v>
      </c>
      <c r="F65" s="71" t="str">
        <f>IF(OR('Base Summary 2015-16'!F65="",'Base Summary 2015-16'!F65="[Select]"),"",'Base Summary 2015-16'!F65)</f>
        <v>Internal</v>
      </c>
      <c r="G65" s="26"/>
      <c r="H65" s="76">
        <v>0</v>
      </c>
      <c r="I65" s="76">
        <v>0</v>
      </c>
      <c r="J65" s="76">
        <v>0</v>
      </c>
      <c r="K65" s="76">
        <v>0</v>
      </c>
      <c r="L65" s="381">
        <f t="shared" si="0"/>
        <v>0</v>
      </c>
      <c r="M65" s="31"/>
    </row>
    <row r="66" spans="3:13" ht="12" customHeight="1" x14ac:dyDescent="0.2">
      <c r="C66" s="13"/>
      <c r="D66" s="19">
        <f>'Revenue - Base - OPTIONAL'!D67</f>
        <v>56</v>
      </c>
      <c r="E66" s="70" t="str">
        <f>IF(OR('Base Summary 2015-16'!E66="",'Base Summary 2015-16'!E66="[Enter service]"),"",'Base Summary 2015-16'!E66)</f>
        <v>Administration</v>
      </c>
      <c r="F66" s="71" t="str">
        <f>IF(OR('Base Summary 2015-16'!F66="",'Base Summary 2015-16'!F66="[Select]"),"",'Base Summary 2015-16'!F66)</f>
        <v>Internal</v>
      </c>
      <c r="G66" s="26"/>
      <c r="H66" s="76">
        <v>59250</v>
      </c>
      <c r="I66" s="76">
        <v>84310</v>
      </c>
      <c r="J66" s="76">
        <v>0</v>
      </c>
      <c r="K66" s="76">
        <v>3000</v>
      </c>
      <c r="L66" s="381">
        <f t="shared" si="0"/>
        <v>146560</v>
      </c>
      <c r="M66" s="31"/>
    </row>
    <row r="67" spans="3:13" ht="12" customHeight="1" x14ac:dyDescent="0.2">
      <c r="C67" s="13"/>
      <c r="D67" s="19">
        <f>'Revenue - Base - OPTIONAL'!D68</f>
        <v>57</v>
      </c>
      <c r="E67" s="70" t="str">
        <f>IF(OR('Base Summary 2015-16'!E67="",'Base Summary 2015-16'!E67="[Enter service]"),"",'Base Summary 2015-16'!E67)</f>
        <v>Local Roads &amp; Bridges works</v>
      </c>
      <c r="F67" s="71" t="str">
        <f>IF(OR('Base Summary 2015-16'!F67="",'Base Summary 2015-16'!F67="[Select]"),"",'Base Summary 2015-16'!F67)</f>
        <v>Internal</v>
      </c>
      <c r="G67" s="26"/>
      <c r="H67" s="76">
        <v>1159340</v>
      </c>
      <c r="I67" s="76">
        <v>507020</v>
      </c>
      <c r="J67" s="76">
        <v>6812880</v>
      </c>
      <c r="K67" s="76">
        <v>59523</v>
      </c>
      <c r="L67" s="381">
        <f t="shared" si="0"/>
        <v>8538763</v>
      </c>
      <c r="M67" s="31"/>
    </row>
    <row r="68" spans="3:13" ht="12" customHeight="1" x14ac:dyDescent="0.2">
      <c r="C68" s="13"/>
      <c r="D68" s="19">
        <f>'Revenue - Base - OPTIONAL'!D69</f>
        <v>58</v>
      </c>
      <c r="E68" s="70" t="str">
        <f>IF(OR('Base Summary 2015-16'!E68="",'Base Summary 2015-16'!E68="[Enter service]"),"",'Base Summary 2015-16'!E68)</f>
        <v>Administration</v>
      </c>
      <c r="F68" s="71" t="str">
        <f>IF(OR('Base Summary 2015-16'!F68="",'Base Summary 2015-16'!F68="[Select]"),"",'Base Summary 2015-16'!F68)</f>
        <v>Internal</v>
      </c>
      <c r="G68" s="26"/>
      <c r="H68" s="76">
        <v>0</v>
      </c>
      <c r="I68" s="76">
        <v>0</v>
      </c>
      <c r="J68" s="76">
        <v>0</v>
      </c>
      <c r="K68" s="76">
        <v>0</v>
      </c>
      <c r="L68" s="381">
        <f t="shared" si="0"/>
        <v>0</v>
      </c>
      <c r="M68" s="31"/>
    </row>
    <row r="69" spans="3:13" ht="12" customHeight="1" x14ac:dyDescent="0.2">
      <c r="C69" s="13"/>
      <c r="D69" s="19">
        <f>'Revenue - Base - OPTIONAL'!D70</f>
        <v>59</v>
      </c>
      <c r="E69" s="70" t="str">
        <f>IF(OR('Base Summary 2015-16'!E69="",'Base Summary 2015-16'!E69="[Enter service]"),"",'Base Summary 2015-16'!E69)</f>
        <v>Main Roads &amp; Bridges (State Roads)</v>
      </c>
      <c r="F69" s="71" t="str">
        <f>IF(OR('Base Summary 2015-16'!F69="",'Base Summary 2015-16'!F69="[Select]"),"",'Base Summary 2015-16'!F69)</f>
        <v>Internal</v>
      </c>
      <c r="G69" s="26"/>
      <c r="H69" s="76">
        <v>0</v>
      </c>
      <c r="I69" s="76">
        <v>0</v>
      </c>
      <c r="J69" s="76">
        <v>0</v>
      </c>
      <c r="K69" s="76">
        <v>0</v>
      </c>
      <c r="L69" s="381">
        <f t="shared" si="0"/>
        <v>0</v>
      </c>
      <c r="M69" s="31"/>
    </row>
    <row r="70" spans="3:13" ht="12" customHeight="1" x14ac:dyDescent="0.2">
      <c r="C70" s="13"/>
      <c r="D70" s="19">
        <f>'Revenue - Base - OPTIONAL'!D71</f>
        <v>60</v>
      </c>
      <c r="E70" s="70" t="str">
        <f>IF(OR('Base Summary 2015-16'!E70="",'Base Summary 2015-16'!E70="[Enter service]"),"",'Base Summary 2015-16'!E70)</f>
        <v>National Highway System (Federal Roads)</v>
      </c>
      <c r="F70" s="71" t="str">
        <f>IF(OR('Base Summary 2015-16'!F70="",'Base Summary 2015-16'!F70="[Select]"),"",'Base Summary 2015-16'!F70)</f>
        <v>Internal</v>
      </c>
      <c r="G70" s="26"/>
      <c r="H70" s="76">
        <v>0</v>
      </c>
      <c r="I70" s="76">
        <v>0</v>
      </c>
      <c r="J70" s="76">
        <v>0</v>
      </c>
      <c r="K70" s="76">
        <v>0</v>
      </c>
      <c r="L70" s="381">
        <f t="shared" si="0"/>
        <v>0</v>
      </c>
      <c r="M70" s="31"/>
    </row>
    <row r="71" spans="3:13" ht="12" customHeight="1" x14ac:dyDescent="0.2">
      <c r="C71" s="13"/>
      <c r="D71" s="19">
        <f>'Revenue - Base - OPTIONAL'!D72</f>
        <v>61</v>
      </c>
      <c r="E71" s="70" t="str">
        <f>IF(OR('Base Summary 2015-16'!E71="",'Base Summary 2015-16'!E71="[Enter service]"),"",'Base Summary 2015-16'!E71)</f>
        <v>Rates &amp; Charges (should equal VGC2 - 04999)</v>
      </c>
      <c r="F71" s="71" t="str">
        <f>IF(OR('Base Summary 2015-16'!F71="",'Base Summary 2015-16'!F71="[Select]"),"",'Base Summary 2015-16'!F71)</f>
        <v>Internal</v>
      </c>
      <c r="G71" s="26"/>
      <c r="H71" s="76">
        <v>0</v>
      </c>
      <c r="I71" s="76">
        <v>0</v>
      </c>
      <c r="J71" s="76">
        <v>0</v>
      </c>
      <c r="K71" s="76">
        <v>0</v>
      </c>
      <c r="L71" s="381">
        <f t="shared" si="0"/>
        <v>0</v>
      </c>
      <c r="M71" s="31"/>
    </row>
    <row r="72" spans="3:13" ht="12" customHeight="1" x14ac:dyDescent="0.2">
      <c r="C72" s="13"/>
      <c r="D72" s="19">
        <f>'Revenue - Base - OPTIONAL'!D73</f>
        <v>62</v>
      </c>
      <c r="E72" s="70" t="str">
        <f>IF(OR('Base Summary 2015-16'!E72="",'Base Summary 2015-16'!E72="[Enter service]"),"",'Base Summary 2015-16'!E72)</f>
        <v xml:space="preserve">    - General Purpose Grants</v>
      </c>
      <c r="F72" s="71" t="str">
        <f>IF(OR('Base Summary 2015-16'!F72="",'Base Summary 2015-16'!F72="[Select]"),"",'Base Summary 2015-16'!F72)</f>
        <v>Internal</v>
      </c>
      <c r="G72" s="26"/>
      <c r="H72" s="76">
        <v>0</v>
      </c>
      <c r="I72" s="76">
        <v>0</v>
      </c>
      <c r="J72" s="76">
        <v>0</v>
      </c>
      <c r="K72" s="76">
        <v>0</v>
      </c>
      <c r="L72" s="381">
        <f t="shared" si="0"/>
        <v>0</v>
      </c>
      <c r="M72" s="31"/>
    </row>
    <row r="73" spans="3:13" ht="12" customHeight="1" x14ac:dyDescent="0.2">
      <c r="C73" s="13"/>
      <c r="D73" s="19">
        <f>'Revenue - Base - OPTIONAL'!D74</f>
        <v>63</v>
      </c>
      <c r="E73" s="70" t="str">
        <f>IF(OR('Base Summary 2015-16'!E73="",'Base Summary 2015-16'!E73="[Enter service]"),"",'Base Summary 2015-16'!E73)</f>
        <v xml:space="preserve">    - Local Roads Funding</v>
      </c>
      <c r="F73" s="71" t="str">
        <f>IF(OR('Base Summary 2015-16'!F73="",'Base Summary 2015-16'!F73="[Select]"),"",'Base Summary 2015-16'!F73)</f>
        <v>Internal</v>
      </c>
      <c r="G73" s="26"/>
      <c r="H73" s="76">
        <v>0</v>
      </c>
      <c r="I73" s="76">
        <v>0</v>
      </c>
      <c r="J73" s="76">
        <v>0</v>
      </c>
      <c r="K73" s="76">
        <v>0</v>
      </c>
      <c r="L73" s="381">
        <f t="shared" si="0"/>
        <v>0</v>
      </c>
      <c r="M73" s="31"/>
    </row>
    <row r="74" spans="3:13" ht="12" customHeight="1" x14ac:dyDescent="0.2">
      <c r="C74" s="13"/>
      <c r="D74" s="19" t="e">
        <f>'Revenue - Base - OPTIONAL'!D75</f>
        <v>#REF!</v>
      </c>
      <c r="E74" s="70" t="str">
        <f>IF(OR('Base Summary 2015-16'!E74="",'Base Summary 2015-16'!E74="[Enter service]"),"",'Base Summary 2015-16'!E74)</f>
        <v/>
      </c>
      <c r="F74" s="71" t="str">
        <f>IF(OR('Base Summary 2015-16'!F74="",'Base Summary 2015-16'!F74="[Select]"),"",'Base Summary 2015-16'!F74)</f>
        <v/>
      </c>
      <c r="G74" s="26"/>
      <c r="H74" s="76"/>
      <c r="I74" s="76"/>
      <c r="J74" s="76"/>
      <c r="K74" s="76"/>
      <c r="L74" s="381">
        <f t="shared" ref="L74:L75" si="1">SUM(H74:K74)</f>
        <v>0</v>
      </c>
      <c r="M74" s="31"/>
    </row>
    <row r="75" spans="3:13" ht="12" customHeight="1" thickBot="1" x14ac:dyDescent="0.25">
      <c r="C75" s="13"/>
      <c r="D75" s="19"/>
      <c r="E75" s="78" t="s">
        <v>122</v>
      </c>
      <c r="F75" s="79"/>
      <c r="G75" s="26"/>
      <c r="H75" s="80"/>
      <c r="I75" s="80"/>
      <c r="J75" s="80"/>
      <c r="K75" s="80"/>
      <c r="L75" s="381">
        <f t="shared" si="1"/>
        <v>0</v>
      </c>
      <c r="M75" s="31"/>
    </row>
    <row r="76" spans="3:13" ht="12" customHeight="1" thickTop="1" x14ac:dyDescent="0.2">
      <c r="C76" s="13"/>
      <c r="D76" s="14"/>
      <c r="E76" s="50" t="s">
        <v>121</v>
      </c>
      <c r="F76" s="51"/>
      <c r="G76" s="26"/>
      <c r="H76" s="52">
        <f>+SUM(H11:H75)</f>
        <v>6606306</v>
      </c>
      <c r="I76" s="52">
        <f>+SUM(I11:I75)</f>
        <v>6568639</v>
      </c>
      <c r="J76" s="52">
        <f>+SUM(J11:J75)</f>
        <v>8200000</v>
      </c>
      <c r="K76" s="52">
        <f>+SUM(K11:K75)</f>
        <v>334055</v>
      </c>
      <c r="L76" s="228">
        <f>SUM(H76:K76)</f>
        <v>21709000</v>
      </c>
      <c r="M76" s="31"/>
    </row>
    <row r="77" spans="3:13" ht="12.6" customHeight="1" thickBot="1" x14ac:dyDescent="0.25">
      <c r="C77" s="32"/>
      <c r="D77" s="33"/>
      <c r="E77" s="34"/>
      <c r="F77" s="35"/>
      <c r="G77" s="35"/>
      <c r="H77" s="33"/>
      <c r="I77" s="36"/>
      <c r="J77" s="36"/>
      <c r="K77" s="36"/>
      <c r="L77" s="36"/>
      <c r="M77" s="48"/>
    </row>
    <row r="78" spans="3:13" x14ac:dyDescent="0.2">
      <c r="F78" s="6"/>
      <c r="G78" s="6"/>
      <c r="K78" s="38"/>
      <c r="L78" s="38"/>
    </row>
    <row r="79" spans="3:13" x14ac:dyDescent="0.2">
      <c r="F79" s="6"/>
      <c r="G79" s="6"/>
    </row>
    <row r="80" spans="3:13" ht="13.5" thickBot="1" x14ac:dyDescent="0.25">
      <c r="F80" s="6"/>
      <c r="G80" s="6"/>
    </row>
    <row r="81" spans="3:8" x14ac:dyDescent="0.2">
      <c r="C81" s="9"/>
      <c r="D81" s="10"/>
      <c r="E81" s="10"/>
      <c r="F81" s="11"/>
      <c r="G81" s="11"/>
      <c r="H81" s="47"/>
    </row>
    <row r="82" spans="3:8" x14ac:dyDescent="0.2">
      <c r="C82" s="13"/>
      <c r="D82" s="14"/>
      <c r="E82" s="25" t="s">
        <v>302</v>
      </c>
      <c r="F82" s="15"/>
      <c r="G82" s="15"/>
      <c r="H82" s="31"/>
    </row>
    <row r="83" spans="3:8" x14ac:dyDescent="0.2">
      <c r="C83" s="13"/>
      <c r="D83" s="14"/>
      <c r="E83" s="6" t="s">
        <v>305</v>
      </c>
      <c r="F83" s="15" t="s">
        <v>297</v>
      </c>
      <c r="G83" s="15"/>
      <c r="H83" s="31"/>
    </row>
    <row r="84" spans="3:8" x14ac:dyDescent="0.2">
      <c r="C84" s="13"/>
      <c r="D84" s="14"/>
      <c r="E84" s="336" t="s">
        <v>299</v>
      </c>
      <c r="F84" s="337"/>
      <c r="G84" s="338"/>
      <c r="H84" s="31"/>
    </row>
    <row r="85" spans="3:8" x14ac:dyDescent="0.2">
      <c r="C85" s="13"/>
      <c r="D85" s="14"/>
      <c r="E85" s="336" t="s">
        <v>299</v>
      </c>
      <c r="F85" s="337"/>
      <c r="G85" s="338"/>
      <c r="H85" s="31"/>
    </row>
    <row r="86" spans="3:8" x14ac:dyDescent="0.2">
      <c r="C86" s="13"/>
      <c r="D86" s="14"/>
      <c r="E86" s="336" t="s">
        <v>299</v>
      </c>
      <c r="F86" s="337"/>
      <c r="G86" s="338"/>
      <c r="H86" s="31"/>
    </row>
    <row r="87" spans="3:8" x14ac:dyDescent="0.2">
      <c r="C87" s="13"/>
      <c r="D87" s="14"/>
      <c r="E87" s="336" t="s">
        <v>299</v>
      </c>
      <c r="F87" s="337"/>
      <c r="G87" s="338"/>
      <c r="H87" s="31"/>
    </row>
    <row r="88" spans="3:8" x14ac:dyDescent="0.2">
      <c r="C88" s="13"/>
      <c r="D88" s="14"/>
      <c r="E88" s="336" t="s">
        <v>299</v>
      </c>
      <c r="F88" s="337"/>
      <c r="G88" s="338"/>
      <c r="H88" s="31"/>
    </row>
    <row r="89" spans="3:8" x14ac:dyDescent="0.2">
      <c r="C89" s="13"/>
      <c r="D89" s="14"/>
      <c r="E89" s="336" t="s">
        <v>299</v>
      </c>
      <c r="F89" s="337"/>
      <c r="G89" s="338"/>
      <c r="H89" s="31"/>
    </row>
    <row r="90" spans="3:8" x14ac:dyDescent="0.2">
      <c r="C90" s="13"/>
      <c r="D90" s="14"/>
      <c r="E90" s="336" t="s">
        <v>299</v>
      </c>
      <c r="F90" s="337"/>
      <c r="G90" s="338"/>
      <c r="H90" s="31"/>
    </row>
    <row r="91" spans="3:8" x14ac:dyDescent="0.2">
      <c r="C91" s="13"/>
      <c r="D91" s="14"/>
      <c r="E91" s="336" t="s">
        <v>299</v>
      </c>
      <c r="F91" s="337"/>
      <c r="G91" s="338"/>
      <c r="H91" s="31"/>
    </row>
    <row r="92" spans="3:8" x14ac:dyDescent="0.2">
      <c r="C92" s="13"/>
      <c r="D92" s="14"/>
      <c r="E92" s="336" t="s">
        <v>299</v>
      </c>
      <c r="F92" s="337"/>
      <c r="G92" s="338"/>
      <c r="H92" s="31"/>
    </row>
    <row r="93" spans="3:8" x14ac:dyDescent="0.2">
      <c r="C93" s="13"/>
      <c r="D93" s="14"/>
      <c r="E93" s="336" t="s">
        <v>299</v>
      </c>
      <c r="F93" s="337"/>
      <c r="G93" s="338"/>
      <c r="H93" s="31"/>
    </row>
    <row r="94" spans="3:8" x14ac:dyDescent="0.2">
      <c r="C94" s="13"/>
      <c r="D94" s="14"/>
      <c r="E94" s="336" t="s">
        <v>299</v>
      </c>
      <c r="F94" s="337"/>
      <c r="G94" s="338"/>
      <c r="H94" s="31"/>
    </row>
    <row r="95" spans="3:8" x14ac:dyDescent="0.2">
      <c r="C95" s="13"/>
      <c r="D95" s="14"/>
      <c r="E95" s="336" t="s">
        <v>299</v>
      </c>
      <c r="F95" s="337"/>
      <c r="G95" s="338"/>
      <c r="H95" s="31"/>
    </row>
    <row r="96" spans="3:8" x14ac:dyDescent="0.2">
      <c r="C96" s="13"/>
      <c r="D96" s="14"/>
      <c r="E96" s="336" t="s">
        <v>299</v>
      </c>
      <c r="F96" s="337"/>
      <c r="G96" s="338"/>
      <c r="H96" s="31"/>
    </row>
    <row r="97" spans="3:8" x14ac:dyDescent="0.2">
      <c r="C97" s="13"/>
      <c r="D97" s="14"/>
      <c r="E97" s="29" t="s">
        <v>121</v>
      </c>
      <c r="F97" s="338">
        <f>SUM(F84:F96)</f>
        <v>0</v>
      </c>
      <c r="G97" s="338"/>
      <c r="H97" s="31"/>
    </row>
    <row r="98" spans="3:8" x14ac:dyDescent="0.2">
      <c r="C98" s="13"/>
      <c r="D98" s="14"/>
      <c r="E98" s="29"/>
      <c r="F98" s="26"/>
      <c r="G98" s="26"/>
      <c r="H98" s="31"/>
    </row>
    <row r="99" spans="3:8" x14ac:dyDescent="0.2">
      <c r="C99" s="13"/>
      <c r="D99" s="14"/>
      <c r="E99" s="29" t="s">
        <v>303</v>
      </c>
      <c r="F99" s="351">
        <f>L75</f>
        <v>0</v>
      </c>
      <c r="G99" s="351"/>
      <c r="H99" s="31"/>
    </row>
    <row r="100" spans="3:8" x14ac:dyDescent="0.2">
      <c r="C100" s="13"/>
      <c r="D100" s="14"/>
      <c r="E100" s="30" t="s">
        <v>249</v>
      </c>
      <c r="F100" s="350">
        <f>F97-F99</f>
        <v>0</v>
      </c>
      <c r="G100" s="351"/>
      <c r="H100" s="31"/>
    </row>
    <row r="101" spans="3:8" ht="14.25" x14ac:dyDescent="0.2">
      <c r="C101" s="13"/>
      <c r="D101" s="14"/>
      <c r="E101" s="344" t="s">
        <v>298</v>
      </c>
      <c r="F101" s="353" t="str">
        <f>IF(F100="","",IF(F100=0,"OK","ISSUE"))</f>
        <v>OK</v>
      </c>
      <c r="G101" s="343"/>
      <c r="H101" s="31"/>
    </row>
    <row r="102" spans="3:8" x14ac:dyDescent="0.2">
      <c r="C102" s="13"/>
      <c r="D102" s="14"/>
      <c r="G102" s="345"/>
      <c r="H102" s="31"/>
    </row>
    <row r="103" spans="3:8" ht="13.5" thickBot="1" x14ac:dyDescent="0.25">
      <c r="C103" s="32"/>
      <c r="D103" s="33"/>
      <c r="E103" s="33"/>
      <c r="F103" s="352"/>
      <c r="G103" s="352"/>
      <c r="H103" s="116"/>
    </row>
    <row r="104" spans="3:8" x14ac:dyDescent="0.2">
      <c r="F104" s="6"/>
      <c r="G104" s="6"/>
    </row>
    <row r="105" spans="3:8" x14ac:dyDescent="0.2">
      <c r="F105" s="6"/>
      <c r="G105" s="6"/>
    </row>
    <row r="106" spans="3:8" x14ac:dyDescent="0.2">
      <c r="F106" s="6"/>
      <c r="G106" s="6"/>
    </row>
    <row r="107" spans="3:8" x14ac:dyDescent="0.2">
      <c r="F107" s="6"/>
      <c r="G107" s="6"/>
    </row>
    <row r="108" spans="3:8" x14ac:dyDescent="0.2">
      <c r="F108" s="6"/>
      <c r="G108" s="6"/>
    </row>
    <row r="109" spans="3:8" x14ac:dyDescent="0.2">
      <c r="F109" s="6"/>
      <c r="G109" s="6"/>
    </row>
    <row r="110" spans="3:8" x14ac:dyDescent="0.2">
      <c r="F110" s="6"/>
      <c r="G110" s="6"/>
    </row>
    <row r="111" spans="3:8" x14ac:dyDescent="0.2">
      <c r="F111" s="6"/>
      <c r="G111" s="6"/>
    </row>
    <row r="112" spans="3:8" x14ac:dyDescent="0.2">
      <c r="F112" s="6"/>
      <c r="G112" s="6"/>
    </row>
    <row r="113" spans="6:7" x14ac:dyDescent="0.2">
      <c r="F113" s="6"/>
      <c r="G113" s="6"/>
    </row>
    <row r="114" spans="6:7" x14ac:dyDescent="0.2">
      <c r="F114" s="6"/>
      <c r="G114" s="6"/>
    </row>
    <row r="115" spans="6:7" x14ac:dyDescent="0.2">
      <c r="F115" s="6"/>
      <c r="G115" s="6"/>
    </row>
    <row r="116" spans="6:7" x14ac:dyDescent="0.2">
      <c r="F116" s="6"/>
      <c r="G116" s="6"/>
    </row>
    <row r="117" spans="6:7" x14ac:dyDescent="0.2">
      <c r="F117" s="6"/>
      <c r="G117" s="6"/>
    </row>
    <row r="118" spans="6:7" x14ac:dyDescent="0.2">
      <c r="F118" s="6"/>
      <c r="G118" s="6"/>
    </row>
    <row r="119" spans="6:7" x14ac:dyDescent="0.2">
      <c r="F119" s="6"/>
      <c r="G119" s="6"/>
    </row>
    <row r="120" spans="6:7" x14ac:dyDescent="0.2">
      <c r="F120" s="6"/>
      <c r="G120" s="6"/>
    </row>
    <row r="121" spans="6:7" x14ac:dyDescent="0.2">
      <c r="F121" s="6"/>
      <c r="G121" s="6"/>
    </row>
    <row r="122" spans="6:7" x14ac:dyDescent="0.2">
      <c r="F122" s="6"/>
      <c r="G122" s="6"/>
    </row>
    <row r="123" spans="6:7" x14ac:dyDescent="0.2">
      <c r="F123" s="6"/>
      <c r="G123" s="6"/>
    </row>
    <row r="124" spans="6:7" x14ac:dyDescent="0.2">
      <c r="F124" s="6"/>
      <c r="G124" s="6"/>
    </row>
    <row r="125" spans="6:7" x14ac:dyDescent="0.2">
      <c r="F125" s="6"/>
      <c r="G125" s="6"/>
    </row>
  </sheetData>
  <mergeCells count="2">
    <mergeCell ref="B4:E4"/>
    <mergeCell ref="H6:L6"/>
  </mergeCells>
  <phoneticPr fontId="0" type="noConversion"/>
  <conditionalFormatting sqref="G101:G102 F100:F101">
    <cfRule type="cellIs" dxfId="45" priority="1" operator="equal">
      <formula>"OK"</formula>
    </cfRule>
    <cfRule type="cellIs" dxfId="44" priority="2" operator="equal">
      <formula>"ISSUE"</formula>
    </cfRule>
  </conditionalFormatting>
  <pageMargins left="0.23622047244094491" right="0.23622047244094491" top="0.74803149606299213" bottom="0.74803149606299213" header="0.31496062992125984" footer="0.31496062992125984"/>
  <pageSetup paperSize="8"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V319"/>
  <sheetViews>
    <sheetView zoomScale="75" zoomScaleNormal="80" zoomScalePageLayoutView="80" workbookViewId="0">
      <pane xSplit="5" ySplit="4" topLeftCell="F5" activePane="bottomRight" state="frozen"/>
      <selection activeCell="C13" sqref="C13:N47"/>
      <selection pane="topRight" activeCell="C13" sqref="C13:N47"/>
      <selection pane="bottomLeft" activeCell="C13" sqref="C13:N47"/>
      <selection pane="bottomRight" activeCell="L64" sqref="L64"/>
    </sheetView>
  </sheetViews>
  <sheetFormatPr defaultColWidth="10.83203125" defaultRowHeight="12.75" x14ac:dyDescent="0.2"/>
  <cols>
    <col min="1" max="1" width="2.83203125" style="6" customWidth="1"/>
    <col min="2" max="2" width="3.83203125" style="6" customWidth="1"/>
    <col min="3" max="3" width="2.83203125" style="6" customWidth="1"/>
    <col min="4" max="4" width="4.83203125" style="6" customWidth="1"/>
    <col min="5" max="5" width="47.1640625" style="84" customWidth="1"/>
    <col min="6" max="6" width="19.33203125" style="54" customWidth="1"/>
    <col min="7" max="7" width="6.1640625" style="54" customWidth="1"/>
    <col min="8" max="9" width="50.1640625" style="6" customWidth="1"/>
    <col min="10" max="10" width="3.33203125" style="6" customWidth="1"/>
    <col min="11" max="18" width="17.33203125" style="6" customWidth="1"/>
    <col min="19" max="20" width="22" style="6" customWidth="1"/>
    <col min="21" max="22" width="4.1640625" style="6" customWidth="1"/>
    <col min="23" max="23" width="2.1640625" style="6" customWidth="1"/>
    <col min="24" max="16384" width="10.83203125" style="6"/>
  </cols>
  <sheetData>
    <row r="1" spans="1:22" ht="7.35" customHeight="1" x14ac:dyDescent="0.2"/>
    <row r="2" spans="1:22" ht="18" x14ac:dyDescent="0.2">
      <c r="A2" s="5">
        <v>80</v>
      </c>
      <c r="B2" s="2" t="s">
        <v>243</v>
      </c>
      <c r="H2" s="14"/>
    </row>
    <row r="3" spans="1:22" ht="16.350000000000001" customHeight="1" x14ac:dyDescent="0.2">
      <c r="B3" s="43" t="str">
        <f>'Revenue - Base - OPTIONAL'!B3</f>
        <v>Pyrenees (S)</v>
      </c>
    </row>
    <row r="4" spans="1:22" ht="12" customHeight="1" thickBot="1" x14ac:dyDescent="0.25">
      <c r="C4" s="14"/>
      <c r="D4" s="45"/>
      <c r="E4" s="86"/>
      <c r="F4" s="86"/>
      <c r="G4" s="86"/>
      <c r="H4" s="86"/>
      <c r="I4" s="86"/>
      <c r="J4" s="86"/>
      <c r="K4" s="86"/>
      <c r="L4" s="86"/>
      <c r="M4" s="86"/>
      <c r="N4" s="86"/>
      <c r="O4" s="86"/>
      <c r="P4" s="14"/>
      <c r="Q4" s="14"/>
      <c r="R4" s="14"/>
      <c r="S4" s="14"/>
      <c r="T4" s="14"/>
      <c r="U4" s="14"/>
      <c r="V4" s="14"/>
    </row>
    <row r="5" spans="1:22" ht="9.75" customHeight="1" x14ac:dyDescent="0.2">
      <c r="C5" s="9"/>
      <c r="D5" s="114"/>
      <c r="E5" s="85"/>
      <c r="F5" s="55"/>
      <c r="G5" s="10"/>
      <c r="H5" s="10"/>
      <c r="I5" s="10"/>
      <c r="J5" s="10"/>
      <c r="K5" s="10"/>
      <c r="L5" s="10"/>
      <c r="M5" s="10"/>
      <c r="N5" s="10"/>
      <c r="O5" s="10"/>
      <c r="P5" s="10"/>
      <c r="Q5" s="10"/>
      <c r="R5" s="10"/>
      <c r="S5" s="10"/>
      <c r="T5" s="10"/>
      <c r="U5" s="47"/>
      <c r="V5" s="14"/>
    </row>
    <row r="6" spans="1:22" ht="15" customHeight="1" x14ac:dyDescent="0.2">
      <c r="C6" s="13"/>
      <c r="D6" s="45"/>
      <c r="E6" s="86"/>
      <c r="F6" s="56"/>
      <c r="G6" s="14"/>
      <c r="H6" s="14"/>
      <c r="I6" s="14"/>
      <c r="J6" s="14"/>
      <c r="K6" s="515" t="s">
        <v>101</v>
      </c>
      <c r="L6" s="516"/>
      <c r="M6" s="516"/>
      <c r="N6" s="516"/>
      <c r="O6" s="516"/>
      <c r="P6" s="516"/>
      <c r="Q6" s="516"/>
      <c r="R6" s="516"/>
      <c r="S6" s="516"/>
      <c r="T6" s="517"/>
      <c r="U6" s="31"/>
      <c r="V6" s="14"/>
    </row>
    <row r="7" spans="1:22" ht="9.75" customHeight="1" x14ac:dyDescent="0.2">
      <c r="C7" s="13"/>
      <c r="D7" s="45"/>
      <c r="E7" s="86"/>
      <c r="F7" s="56"/>
      <c r="G7" s="14"/>
      <c r="H7" s="14"/>
      <c r="I7" s="14"/>
      <c r="J7" s="14"/>
      <c r="K7" s="14"/>
      <c r="L7" s="14"/>
      <c r="M7" s="14"/>
      <c r="N7" s="14"/>
      <c r="O7" s="14"/>
      <c r="P7" s="14"/>
      <c r="Q7" s="14"/>
      <c r="R7" s="14"/>
      <c r="S7" s="14"/>
      <c r="T7" s="14"/>
      <c r="U7" s="31"/>
      <c r="V7" s="14"/>
    </row>
    <row r="8" spans="1:22" ht="30" customHeight="1" x14ac:dyDescent="0.2">
      <c r="C8" s="13"/>
      <c r="D8" s="14"/>
      <c r="E8" s="86"/>
      <c r="F8" s="555" t="s">
        <v>147</v>
      </c>
      <c r="G8" s="556"/>
      <c r="H8" s="557"/>
      <c r="I8" s="519" t="s">
        <v>203</v>
      </c>
      <c r="J8" s="14"/>
      <c r="K8" s="561" t="s">
        <v>222</v>
      </c>
      <c r="L8" s="562"/>
      <c r="M8" s="563"/>
      <c r="N8" s="524" t="s">
        <v>141</v>
      </c>
      <c r="O8" s="525"/>
      <c r="P8" s="525"/>
      <c r="Q8" s="525"/>
      <c r="R8" s="526"/>
      <c r="S8" s="518" t="s">
        <v>156</v>
      </c>
      <c r="T8" s="518" t="s">
        <v>129</v>
      </c>
      <c r="U8" s="31"/>
      <c r="V8" s="14"/>
    </row>
    <row r="9" spans="1:22" ht="25.5" x14ac:dyDescent="0.2">
      <c r="C9" s="13"/>
      <c r="D9" s="14"/>
      <c r="E9" s="115"/>
      <c r="F9" s="558"/>
      <c r="G9" s="559"/>
      <c r="H9" s="560"/>
      <c r="I9" s="520"/>
      <c r="J9" s="14"/>
      <c r="K9" s="194" t="s">
        <v>157</v>
      </c>
      <c r="L9" s="194" t="s">
        <v>164</v>
      </c>
      <c r="M9" s="194" t="s">
        <v>202</v>
      </c>
      <c r="N9" s="62" t="s">
        <v>143</v>
      </c>
      <c r="O9" s="62" t="s">
        <v>144</v>
      </c>
      <c r="P9" s="62" t="s">
        <v>145</v>
      </c>
      <c r="Q9" s="62" t="s">
        <v>146</v>
      </c>
      <c r="R9" s="62" t="s">
        <v>121</v>
      </c>
      <c r="S9" s="518"/>
      <c r="T9" s="518"/>
      <c r="U9" s="31"/>
      <c r="V9" s="14"/>
    </row>
    <row r="10" spans="1:22" x14ac:dyDescent="0.2">
      <c r="C10" s="13"/>
      <c r="D10" s="14"/>
      <c r="E10" s="115"/>
      <c r="F10" s="139"/>
      <c r="G10" s="139"/>
      <c r="H10" s="139"/>
      <c r="I10" s="139"/>
      <c r="J10" s="14"/>
      <c r="K10" s="56" t="s">
        <v>204</v>
      </c>
      <c r="L10" s="56" t="s">
        <v>204</v>
      </c>
      <c r="M10" s="56" t="s">
        <v>204</v>
      </c>
      <c r="N10" s="56" t="s">
        <v>205</v>
      </c>
      <c r="O10" s="56" t="s">
        <v>205</v>
      </c>
      <c r="P10" s="56" t="s">
        <v>205</v>
      </c>
      <c r="Q10" s="56" t="s">
        <v>205</v>
      </c>
      <c r="R10" s="56" t="s">
        <v>205</v>
      </c>
      <c r="S10" s="56"/>
      <c r="T10" s="56" t="s">
        <v>205</v>
      </c>
      <c r="U10" s="31"/>
      <c r="V10" s="14"/>
    </row>
    <row r="11" spans="1:22" ht="6.75" customHeight="1" x14ac:dyDescent="0.2">
      <c r="C11" s="13"/>
      <c r="D11" s="14"/>
      <c r="E11" s="86"/>
      <c r="F11" s="57"/>
      <c r="G11" s="56"/>
      <c r="H11" s="14"/>
      <c r="I11" s="14"/>
      <c r="J11" s="14"/>
      <c r="K11" s="14"/>
      <c r="L11" s="14"/>
      <c r="M11" s="14"/>
      <c r="N11" s="14"/>
      <c r="O11" s="14"/>
      <c r="P11" s="14"/>
      <c r="Q11" s="14"/>
      <c r="R11" s="14"/>
      <c r="S11" s="14"/>
      <c r="T11" s="14"/>
      <c r="U11" s="31"/>
      <c r="V11" s="14"/>
    </row>
    <row r="12" spans="1:22" ht="12" customHeight="1" x14ac:dyDescent="0.2">
      <c r="C12" s="13"/>
      <c r="D12" s="19">
        <v>1</v>
      </c>
      <c r="E12" s="440" t="s">
        <v>361</v>
      </c>
      <c r="F12" s="551" t="s">
        <v>360</v>
      </c>
      <c r="G12" s="552"/>
      <c r="H12" s="553"/>
      <c r="I12" s="68" t="s">
        <v>351</v>
      </c>
      <c r="J12" s="14"/>
      <c r="K12" s="554"/>
      <c r="L12" s="554"/>
      <c r="M12" s="554">
        <f>O12</f>
        <v>4065160</v>
      </c>
      <c r="N12" s="554"/>
      <c r="O12" s="554">
        <v>4065160</v>
      </c>
      <c r="P12" s="554"/>
      <c r="Q12" s="554"/>
      <c r="R12" s="564">
        <f>SUM(O12:Q16)</f>
        <v>4065160</v>
      </c>
      <c r="S12" s="109" t="s">
        <v>148</v>
      </c>
      <c r="T12" s="110">
        <f>2968915+508000</f>
        <v>3476915</v>
      </c>
      <c r="U12" s="31"/>
      <c r="V12" s="14"/>
    </row>
    <row r="13" spans="1:22" ht="12" customHeight="1" x14ac:dyDescent="0.2">
      <c r="C13" s="13"/>
      <c r="D13" s="19"/>
      <c r="E13" s="441"/>
      <c r="F13" s="536"/>
      <c r="G13" s="537"/>
      <c r="H13" s="538"/>
      <c r="I13" s="82"/>
      <c r="J13" s="14"/>
      <c r="K13" s="528"/>
      <c r="L13" s="528"/>
      <c r="M13" s="528"/>
      <c r="N13" s="528"/>
      <c r="O13" s="528"/>
      <c r="P13" s="528"/>
      <c r="Q13" s="528"/>
      <c r="R13" s="531"/>
      <c r="S13" s="67" t="s">
        <v>123</v>
      </c>
      <c r="T13" s="111">
        <f>4065160-3476915</f>
        <v>588245</v>
      </c>
      <c r="U13" s="31"/>
      <c r="V13" s="14"/>
    </row>
    <row r="14" spans="1:22" ht="12" customHeight="1" x14ac:dyDescent="0.2">
      <c r="C14" s="13"/>
      <c r="D14" s="19"/>
      <c r="E14" s="441"/>
      <c r="F14" s="536"/>
      <c r="G14" s="537"/>
      <c r="H14" s="538"/>
      <c r="I14" s="82"/>
      <c r="J14" s="14"/>
      <c r="K14" s="528"/>
      <c r="L14" s="528"/>
      <c r="M14" s="528"/>
      <c r="N14" s="528"/>
      <c r="O14" s="528"/>
      <c r="P14" s="528"/>
      <c r="Q14" s="528"/>
      <c r="R14" s="531"/>
      <c r="S14" s="67"/>
      <c r="T14" s="111"/>
      <c r="U14" s="31"/>
      <c r="V14" s="14"/>
    </row>
    <row r="15" spans="1:22" ht="12" customHeight="1" x14ac:dyDescent="0.2">
      <c r="C15" s="13"/>
      <c r="D15" s="19"/>
      <c r="E15" s="441"/>
      <c r="F15" s="536"/>
      <c r="G15" s="537"/>
      <c r="H15" s="538"/>
      <c r="I15" s="82"/>
      <c r="J15" s="14"/>
      <c r="K15" s="528"/>
      <c r="L15" s="528"/>
      <c r="M15" s="528"/>
      <c r="N15" s="528"/>
      <c r="O15" s="528"/>
      <c r="P15" s="528"/>
      <c r="Q15" s="528"/>
      <c r="R15" s="531"/>
      <c r="S15" s="67"/>
      <c r="T15" s="111"/>
      <c r="U15" s="31"/>
      <c r="V15" s="14"/>
    </row>
    <row r="16" spans="1:22" ht="12" customHeight="1" x14ac:dyDescent="0.2">
      <c r="C16" s="13"/>
      <c r="D16" s="19"/>
      <c r="E16" s="442"/>
      <c r="F16" s="539"/>
      <c r="G16" s="540"/>
      <c r="H16" s="541"/>
      <c r="I16" s="82"/>
      <c r="J16" s="14"/>
      <c r="K16" s="529"/>
      <c r="L16" s="529"/>
      <c r="M16" s="529"/>
      <c r="N16" s="529"/>
      <c r="O16" s="529"/>
      <c r="P16" s="529"/>
      <c r="Q16" s="529"/>
      <c r="R16" s="532"/>
      <c r="S16" s="140" t="s">
        <v>121</v>
      </c>
      <c r="T16" s="112">
        <f>SUM(T12:T15)</f>
        <v>4065160</v>
      </c>
      <c r="U16" s="31"/>
      <c r="V16" s="14"/>
    </row>
    <row r="17" spans="3:22" ht="12" customHeight="1" x14ac:dyDescent="0.2">
      <c r="C17" s="13"/>
      <c r="D17" s="19">
        <f>D12+1</f>
        <v>2</v>
      </c>
      <c r="E17" s="440" t="s">
        <v>362</v>
      </c>
      <c r="F17" s="551" t="s">
        <v>360</v>
      </c>
      <c r="G17" s="552"/>
      <c r="H17" s="553"/>
      <c r="I17" s="69" t="s">
        <v>351</v>
      </c>
      <c r="J17" s="14"/>
      <c r="K17" s="527"/>
      <c r="L17" s="527"/>
      <c r="M17" s="527">
        <f>O17</f>
        <v>911755</v>
      </c>
      <c r="N17" s="527" t="s">
        <v>398</v>
      </c>
      <c r="O17" s="527">
        <v>911755</v>
      </c>
      <c r="P17" s="527"/>
      <c r="Q17" s="527"/>
      <c r="R17" s="530">
        <f>SUM(N17:Q21)</f>
        <v>911755</v>
      </c>
      <c r="S17" s="83" t="s">
        <v>123</v>
      </c>
      <c r="T17" s="113">
        <v>911755</v>
      </c>
      <c r="U17" s="31"/>
      <c r="V17" s="14"/>
    </row>
    <row r="18" spans="3:22" ht="12" customHeight="1" x14ac:dyDescent="0.2">
      <c r="C18" s="13"/>
      <c r="D18" s="19"/>
      <c r="E18" s="441"/>
      <c r="F18" s="536"/>
      <c r="G18" s="537"/>
      <c r="H18" s="538"/>
      <c r="I18" s="69"/>
      <c r="J18" s="14"/>
      <c r="K18" s="528"/>
      <c r="L18" s="528"/>
      <c r="M18" s="528"/>
      <c r="N18" s="528"/>
      <c r="O18" s="528"/>
      <c r="P18" s="528"/>
      <c r="Q18" s="528"/>
      <c r="R18" s="531"/>
      <c r="S18" s="67"/>
      <c r="T18" s="113"/>
      <c r="U18" s="31"/>
      <c r="V18" s="14"/>
    </row>
    <row r="19" spans="3:22" ht="12" customHeight="1" x14ac:dyDescent="0.2">
      <c r="C19" s="13"/>
      <c r="D19" s="19"/>
      <c r="E19" s="441"/>
      <c r="F19" s="536"/>
      <c r="G19" s="537"/>
      <c r="H19" s="538"/>
      <c r="I19" s="69"/>
      <c r="J19" s="14"/>
      <c r="K19" s="528"/>
      <c r="L19" s="528"/>
      <c r="M19" s="528"/>
      <c r="N19" s="528"/>
      <c r="O19" s="528"/>
      <c r="P19" s="528"/>
      <c r="Q19" s="528"/>
      <c r="R19" s="531"/>
      <c r="S19" s="67"/>
      <c r="T19" s="113"/>
      <c r="U19" s="31"/>
      <c r="V19" s="14"/>
    </row>
    <row r="20" spans="3:22" ht="12" customHeight="1" x14ac:dyDescent="0.2">
      <c r="C20" s="13"/>
      <c r="D20" s="19"/>
      <c r="E20" s="441"/>
      <c r="F20" s="536"/>
      <c r="G20" s="537"/>
      <c r="H20" s="538"/>
      <c r="I20" s="69"/>
      <c r="J20" s="14"/>
      <c r="K20" s="528"/>
      <c r="L20" s="528"/>
      <c r="M20" s="528"/>
      <c r="N20" s="528"/>
      <c r="O20" s="528"/>
      <c r="P20" s="528"/>
      <c r="Q20" s="528"/>
      <c r="R20" s="531"/>
      <c r="S20" s="67"/>
      <c r="T20" s="113"/>
      <c r="U20" s="31"/>
      <c r="V20" s="14"/>
    </row>
    <row r="21" spans="3:22" ht="12" customHeight="1" x14ac:dyDescent="0.2">
      <c r="C21" s="13"/>
      <c r="D21" s="19"/>
      <c r="E21" s="442"/>
      <c r="F21" s="539"/>
      <c r="G21" s="540"/>
      <c r="H21" s="541"/>
      <c r="I21" s="69"/>
      <c r="J21" s="14"/>
      <c r="K21" s="529"/>
      <c r="L21" s="529"/>
      <c r="M21" s="529"/>
      <c r="N21" s="529"/>
      <c r="O21" s="529"/>
      <c r="P21" s="529"/>
      <c r="Q21" s="529"/>
      <c r="R21" s="532"/>
      <c r="S21" s="140" t="s">
        <v>121</v>
      </c>
      <c r="T21" s="112">
        <f>SUM(T17:T20)</f>
        <v>911755</v>
      </c>
      <c r="U21" s="31"/>
      <c r="V21" s="14"/>
    </row>
    <row r="22" spans="3:22" ht="12" customHeight="1" x14ac:dyDescent="0.2">
      <c r="C22" s="13"/>
      <c r="D22" s="19">
        <f>D17+1</f>
        <v>3</v>
      </c>
      <c r="E22" s="440" t="s">
        <v>363</v>
      </c>
      <c r="F22" s="533" t="s">
        <v>357</v>
      </c>
      <c r="G22" s="534"/>
      <c r="H22" s="535"/>
      <c r="I22" s="69" t="s">
        <v>353</v>
      </c>
      <c r="J22" s="14"/>
      <c r="K22" s="527">
        <f>N22</f>
        <v>1284753</v>
      </c>
      <c r="L22" s="527"/>
      <c r="M22" s="527"/>
      <c r="N22" s="527">
        <v>1284753</v>
      </c>
      <c r="O22" s="527"/>
      <c r="P22" s="527"/>
      <c r="Q22" s="527"/>
      <c r="R22" s="530">
        <f>SUM(N22:Q26)</f>
        <v>1284753</v>
      </c>
      <c r="S22" s="83" t="s">
        <v>152</v>
      </c>
      <c r="T22" s="113">
        <v>467010</v>
      </c>
      <c r="U22" s="31"/>
      <c r="V22" s="14"/>
    </row>
    <row r="23" spans="3:22" ht="12" customHeight="1" x14ac:dyDescent="0.2">
      <c r="C23" s="13"/>
      <c r="D23" s="19"/>
      <c r="E23" s="441"/>
      <c r="F23" s="536"/>
      <c r="G23" s="537"/>
      <c r="H23" s="538"/>
      <c r="I23" s="69"/>
      <c r="J23" s="14"/>
      <c r="K23" s="528"/>
      <c r="L23" s="528"/>
      <c r="M23" s="528"/>
      <c r="N23" s="528"/>
      <c r="O23" s="528"/>
      <c r="P23" s="528"/>
      <c r="Q23" s="528"/>
      <c r="R23" s="531"/>
      <c r="S23" s="67" t="s">
        <v>123</v>
      </c>
      <c r="T23" s="113">
        <f>R22-T22</f>
        <v>817743</v>
      </c>
      <c r="U23" s="31"/>
      <c r="V23" s="14"/>
    </row>
    <row r="24" spans="3:22" ht="12" customHeight="1" x14ac:dyDescent="0.2">
      <c r="C24" s="13"/>
      <c r="D24" s="19"/>
      <c r="E24" s="441"/>
      <c r="F24" s="536"/>
      <c r="G24" s="537"/>
      <c r="H24" s="538"/>
      <c r="I24" s="69"/>
      <c r="J24" s="14"/>
      <c r="K24" s="528"/>
      <c r="L24" s="528"/>
      <c r="M24" s="528"/>
      <c r="N24" s="528"/>
      <c r="O24" s="528"/>
      <c r="P24" s="528"/>
      <c r="Q24" s="528"/>
      <c r="R24" s="531"/>
      <c r="S24" s="67"/>
      <c r="T24" s="113"/>
      <c r="U24" s="31"/>
      <c r="V24" s="14"/>
    </row>
    <row r="25" spans="3:22" ht="12" customHeight="1" x14ac:dyDescent="0.2">
      <c r="C25" s="13"/>
      <c r="D25" s="19"/>
      <c r="E25" s="441"/>
      <c r="F25" s="536"/>
      <c r="G25" s="537"/>
      <c r="H25" s="538"/>
      <c r="I25" s="69"/>
      <c r="J25" s="14"/>
      <c r="K25" s="528"/>
      <c r="L25" s="528"/>
      <c r="M25" s="528"/>
      <c r="N25" s="528"/>
      <c r="O25" s="528"/>
      <c r="P25" s="528"/>
      <c r="Q25" s="528"/>
      <c r="R25" s="531"/>
      <c r="S25" s="67"/>
      <c r="T25" s="113"/>
      <c r="U25" s="31"/>
      <c r="V25" s="14"/>
    </row>
    <row r="26" spans="3:22" ht="12" customHeight="1" x14ac:dyDescent="0.2">
      <c r="C26" s="13"/>
      <c r="D26" s="19"/>
      <c r="E26" s="442"/>
      <c r="F26" s="539"/>
      <c r="G26" s="540"/>
      <c r="H26" s="541"/>
      <c r="I26" s="69"/>
      <c r="J26" s="14"/>
      <c r="K26" s="529"/>
      <c r="L26" s="529"/>
      <c r="M26" s="529"/>
      <c r="N26" s="529"/>
      <c r="O26" s="529"/>
      <c r="P26" s="529"/>
      <c r="Q26" s="529"/>
      <c r="R26" s="532"/>
      <c r="S26" s="140" t="s">
        <v>121</v>
      </c>
      <c r="T26" s="112">
        <f>SUM(T22:T25)</f>
        <v>1284753</v>
      </c>
      <c r="U26" s="31"/>
      <c r="V26" s="14"/>
    </row>
    <row r="27" spans="3:22" ht="12" customHeight="1" x14ac:dyDescent="0.2">
      <c r="C27" s="13"/>
      <c r="D27" s="19">
        <f>D22+1</f>
        <v>4</v>
      </c>
      <c r="E27" s="440" t="s">
        <v>364</v>
      </c>
      <c r="F27" s="533" t="s">
        <v>366</v>
      </c>
      <c r="G27" s="534"/>
      <c r="H27" s="535"/>
      <c r="I27" s="69" t="s">
        <v>367</v>
      </c>
      <c r="J27" s="14"/>
      <c r="K27" s="527">
        <f>O27</f>
        <v>387806</v>
      </c>
      <c r="L27" s="527"/>
      <c r="M27" s="527"/>
      <c r="N27" s="527"/>
      <c r="O27" s="527">
        <v>387806</v>
      </c>
      <c r="P27" s="527"/>
      <c r="Q27" s="527"/>
      <c r="R27" s="530">
        <f>SUM(N27:Q31)</f>
        <v>387806</v>
      </c>
      <c r="S27" s="83" t="s">
        <v>148</v>
      </c>
      <c r="T27" s="113">
        <f>110000+100000+21000</f>
        <v>231000</v>
      </c>
      <c r="U27" s="31"/>
      <c r="V27" s="14"/>
    </row>
    <row r="28" spans="3:22" ht="12" customHeight="1" x14ac:dyDescent="0.2">
      <c r="C28" s="13"/>
      <c r="D28" s="19"/>
      <c r="E28" s="441"/>
      <c r="F28" s="536"/>
      <c r="G28" s="537"/>
      <c r="H28" s="538"/>
      <c r="I28" s="69"/>
      <c r="J28" s="14"/>
      <c r="K28" s="528"/>
      <c r="L28" s="528"/>
      <c r="M28" s="528"/>
      <c r="N28" s="528"/>
      <c r="O28" s="528"/>
      <c r="P28" s="528"/>
      <c r="Q28" s="528"/>
      <c r="R28" s="531"/>
      <c r="S28" s="67" t="s">
        <v>123</v>
      </c>
      <c r="T28" s="113">
        <f>387806-231000</f>
        <v>156806</v>
      </c>
      <c r="U28" s="31"/>
      <c r="V28" s="14"/>
    </row>
    <row r="29" spans="3:22" ht="12" customHeight="1" x14ac:dyDescent="0.2">
      <c r="C29" s="13"/>
      <c r="D29" s="19"/>
      <c r="E29" s="441"/>
      <c r="F29" s="536"/>
      <c r="G29" s="537"/>
      <c r="H29" s="538"/>
      <c r="I29" s="69"/>
      <c r="J29" s="14"/>
      <c r="K29" s="528"/>
      <c r="L29" s="528"/>
      <c r="M29" s="528"/>
      <c r="N29" s="528"/>
      <c r="O29" s="528"/>
      <c r="P29" s="528"/>
      <c r="Q29" s="528"/>
      <c r="R29" s="531"/>
      <c r="S29" s="67"/>
      <c r="T29" s="113"/>
      <c r="U29" s="31"/>
      <c r="V29" s="14"/>
    </row>
    <row r="30" spans="3:22" ht="12" customHeight="1" x14ac:dyDescent="0.2">
      <c r="C30" s="13"/>
      <c r="D30" s="19"/>
      <c r="E30" s="441"/>
      <c r="F30" s="536"/>
      <c r="G30" s="537"/>
      <c r="H30" s="538"/>
      <c r="I30" s="69"/>
      <c r="J30" s="14"/>
      <c r="K30" s="528"/>
      <c r="L30" s="528"/>
      <c r="M30" s="528"/>
      <c r="N30" s="528"/>
      <c r="O30" s="528"/>
      <c r="P30" s="528"/>
      <c r="Q30" s="528"/>
      <c r="R30" s="531"/>
      <c r="S30" s="67"/>
      <c r="T30" s="113"/>
      <c r="U30" s="31"/>
      <c r="V30" s="14"/>
    </row>
    <row r="31" spans="3:22" ht="12" customHeight="1" x14ac:dyDescent="0.2">
      <c r="C31" s="13"/>
      <c r="D31" s="19"/>
      <c r="E31" s="442"/>
      <c r="F31" s="539"/>
      <c r="G31" s="540"/>
      <c r="H31" s="541"/>
      <c r="I31" s="69"/>
      <c r="J31" s="14"/>
      <c r="K31" s="529"/>
      <c r="L31" s="529"/>
      <c r="M31" s="529"/>
      <c r="N31" s="529"/>
      <c r="O31" s="529"/>
      <c r="P31" s="529"/>
      <c r="Q31" s="529"/>
      <c r="R31" s="532"/>
      <c r="S31" s="140" t="s">
        <v>121</v>
      </c>
      <c r="T31" s="112">
        <f>SUM(T27:T30)</f>
        <v>387806</v>
      </c>
      <c r="U31" s="31"/>
      <c r="V31" s="14"/>
    </row>
    <row r="32" spans="3:22" ht="12" customHeight="1" x14ac:dyDescent="0.2">
      <c r="C32" s="13"/>
      <c r="D32" s="19">
        <f>D27+1</f>
        <v>5</v>
      </c>
      <c r="E32" s="440" t="s">
        <v>365</v>
      </c>
      <c r="F32" s="542" t="s">
        <v>359</v>
      </c>
      <c r="G32" s="534"/>
      <c r="H32" s="535"/>
      <c r="I32" s="69" t="s">
        <v>351</v>
      </c>
      <c r="J32" s="14"/>
      <c r="K32" s="527"/>
      <c r="L32" s="527">
        <f>N32</f>
        <v>0</v>
      </c>
      <c r="M32" s="527"/>
      <c r="N32" s="527"/>
      <c r="O32" s="527">
        <v>987630</v>
      </c>
      <c r="P32" s="527"/>
      <c r="Q32" s="527"/>
      <c r="R32" s="530">
        <f>SUM(N32:Q36)</f>
        <v>987630</v>
      </c>
      <c r="S32" s="83" t="s">
        <v>152</v>
      </c>
      <c r="T32" s="113">
        <f>72000+250547</f>
        <v>322547</v>
      </c>
      <c r="U32" s="31"/>
      <c r="V32" s="14"/>
    </row>
    <row r="33" spans="2:22" ht="12" customHeight="1" x14ac:dyDescent="0.2">
      <c r="C33" s="13"/>
      <c r="D33" s="19"/>
      <c r="E33" s="441"/>
      <c r="F33" s="536"/>
      <c r="G33" s="537"/>
      <c r="H33" s="538"/>
      <c r="I33" s="69"/>
      <c r="J33" s="14"/>
      <c r="K33" s="528"/>
      <c r="L33" s="528"/>
      <c r="M33" s="528"/>
      <c r="N33" s="528"/>
      <c r="O33" s="528"/>
      <c r="P33" s="528"/>
      <c r="Q33" s="528"/>
      <c r="R33" s="531"/>
      <c r="S33" s="67" t="s">
        <v>123</v>
      </c>
      <c r="T33" s="113">
        <f>987630-322547</f>
        <v>665083</v>
      </c>
      <c r="U33" s="31"/>
      <c r="V33" s="14"/>
    </row>
    <row r="34" spans="2:22" ht="12" customHeight="1" x14ac:dyDescent="0.2">
      <c r="C34" s="13"/>
      <c r="D34" s="19"/>
      <c r="E34" s="441"/>
      <c r="F34" s="536"/>
      <c r="G34" s="537"/>
      <c r="H34" s="538"/>
      <c r="I34" s="69"/>
      <c r="J34" s="14"/>
      <c r="K34" s="528"/>
      <c r="L34" s="528"/>
      <c r="M34" s="528"/>
      <c r="N34" s="528"/>
      <c r="O34" s="528"/>
      <c r="P34" s="528"/>
      <c r="Q34" s="528"/>
      <c r="R34" s="531"/>
      <c r="S34" s="67"/>
      <c r="T34" s="113"/>
      <c r="U34" s="31"/>
      <c r="V34" s="14"/>
    </row>
    <row r="35" spans="2:22" ht="12" customHeight="1" x14ac:dyDescent="0.2">
      <c r="C35" s="13"/>
      <c r="D35" s="19"/>
      <c r="E35" s="441"/>
      <c r="F35" s="536"/>
      <c r="G35" s="537"/>
      <c r="H35" s="538"/>
      <c r="I35" s="69"/>
      <c r="J35" s="14"/>
      <c r="K35" s="528"/>
      <c r="L35" s="528"/>
      <c r="M35" s="528"/>
      <c r="N35" s="528"/>
      <c r="O35" s="528"/>
      <c r="P35" s="528"/>
      <c r="Q35" s="528"/>
      <c r="R35" s="531"/>
      <c r="S35" s="67"/>
      <c r="T35" s="113"/>
      <c r="U35" s="31"/>
      <c r="V35" s="14"/>
    </row>
    <row r="36" spans="2:22" ht="12" customHeight="1" x14ac:dyDescent="0.2">
      <c r="C36" s="13"/>
      <c r="D36" s="19"/>
      <c r="E36" s="442"/>
      <c r="F36" s="539"/>
      <c r="G36" s="540"/>
      <c r="H36" s="541"/>
      <c r="I36" s="69"/>
      <c r="J36" s="14"/>
      <c r="K36" s="529"/>
      <c r="L36" s="529"/>
      <c r="M36" s="529"/>
      <c r="N36" s="529"/>
      <c r="O36" s="529"/>
      <c r="P36" s="529"/>
      <c r="Q36" s="529"/>
      <c r="R36" s="532"/>
      <c r="S36" s="140" t="s">
        <v>121</v>
      </c>
      <c r="T36" s="112">
        <f>SUM(T32:T35)</f>
        <v>987630</v>
      </c>
      <c r="U36" s="31"/>
      <c r="V36" s="14"/>
    </row>
    <row r="37" spans="2:22" x14ac:dyDescent="0.2">
      <c r="C37" s="13"/>
      <c r="D37" s="19">
        <f>D32+1</f>
        <v>6</v>
      </c>
      <c r="E37" s="440" t="s">
        <v>122</v>
      </c>
      <c r="F37" s="533" t="s">
        <v>368</v>
      </c>
      <c r="G37" s="543"/>
      <c r="H37" s="544"/>
      <c r="I37" s="69" t="s">
        <v>369</v>
      </c>
      <c r="J37" s="14"/>
      <c r="K37" s="527"/>
      <c r="L37" s="527"/>
      <c r="M37" s="527">
        <f>O37</f>
        <v>1207228</v>
      </c>
      <c r="N37" s="527"/>
      <c r="O37" s="527">
        <f>8929332-4065160-911755-387806-987630-1284753-50000-35000</f>
        <v>1207228</v>
      </c>
      <c r="P37" s="527">
        <v>50000</v>
      </c>
      <c r="Q37" s="527">
        <v>35000</v>
      </c>
      <c r="R37" s="530">
        <f>SUM(N37:Q41)</f>
        <v>1292228</v>
      </c>
      <c r="S37" s="83" t="s">
        <v>148</v>
      </c>
      <c r="T37" s="113">
        <f>5037472-T32-T27-T22-T12</f>
        <v>540000</v>
      </c>
      <c r="U37" s="31"/>
      <c r="V37" s="14"/>
    </row>
    <row r="38" spans="2:22" x14ac:dyDescent="0.2">
      <c r="C38" s="13"/>
      <c r="D38" s="19"/>
      <c r="E38" s="441"/>
      <c r="F38" s="545"/>
      <c r="G38" s="546"/>
      <c r="H38" s="547"/>
      <c r="I38" s="69"/>
      <c r="J38" s="14"/>
      <c r="K38" s="528"/>
      <c r="L38" s="528"/>
      <c r="M38" s="528"/>
      <c r="N38" s="528"/>
      <c r="O38" s="528"/>
      <c r="P38" s="528"/>
      <c r="Q38" s="528"/>
      <c r="R38" s="531"/>
      <c r="S38" s="83" t="s">
        <v>123</v>
      </c>
      <c r="T38" s="113">
        <f>R37-T37</f>
        <v>752228</v>
      </c>
      <c r="U38" s="31"/>
      <c r="V38" s="14"/>
    </row>
    <row r="39" spans="2:22" x14ac:dyDescent="0.2">
      <c r="C39" s="13"/>
      <c r="D39" s="19"/>
      <c r="E39" s="441"/>
      <c r="F39" s="545"/>
      <c r="G39" s="546"/>
      <c r="H39" s="547"/>
      <c r="I39" s="69"/>
      <c r="J39" s="14"/>
      <c r="K39" s="528"/>
      <c r="L39" s="528"/>
      <c r="M39" s="528"/>
      <c r="N39" s="528"/>
      <c r="O39" s="528"/>
      <c r="P39" s="528"/>
      <c r="Q39" s="528"/>
      <c r="R39" s="531"/>
      <c r="S39" s="67"/>
      <c r="T39" s="113"/>
      <c r="U39" s="31"/>
      <c r="V39" s="14"/>
    </row>
    <row r="40" spans="2:22" x14ac:dyDescent="0.2">
      <c r="C40" s="13"/>
      <c r="D40" s="19"/>
      <c r="E40" s="441"/>
      <c r="F40" s="545"/>
      <c r="G40" s="546"/>
      <c r="H40" s="547"/>
      <c r="I40" s="69"/>
      <c r="J40" s="14"/>
      <c r="K40" s="528"/>
      <c r="L40" s="528"/>
      <c r="M40" s="528"/>
      <c r="N40" s="528"/>
      <c r="O40" s="528"/>
      <c r="P40" s="528"/>
      <c r="Q40" s="528"/>
      <c r="R40" s="531"/>
      <c r="S40" s="67"/>
      <c r="T40" s="113"/>
      <c r="U40" s="31"/>
      <c r="V40" s="14"/>
    </row>
    <row r="41" spans="2:22" x14ac:dyDescent="0.2">
      <c r="C41" s="13"/>
      <c r="D41" s="19"/>
      <c r="E41" s="442"/>
      <c r="F41" s="548"/>
      <c r="G41" s="549"/>
      <c r="H41" s="550"/>
      <c r="I41" s="69"/>
      <c r="J41" s="14"/>
      <c r="K41" s="529"/>
      <c r="L41" s="529"/>
      <c r="M41" s="529"/>
      <c r="N41" s="529"/>
      <c r="O41" s="529"/>
      <c r="P41" s="529"/>
      <c r="Q41" s="529"/>
      <c r="R41" s="532"/>
      <c r="S41" s="140" t="s">
        <v>121</v>
      </c>
      <c r="T41" s="112">
        <f>SUM(T37:T40)</f>
        <v>1292228</v>
      </c>
      <c r="U41" s="31"/>
      <c r="V41" s="14"/>
    </row>
    <row r="42" spans="2:22" x14ac:dyDescent="0.2">
      <c r="C42" s="13"/>
      <c r="D42" s="14"/>
      <c r="E42" s="86"/>
      <c r="F42" s="56"/>
      <c r="G42" s="56"/>
      <c r="H42" s="14"/>
      <c r="I42" s="14"/>
      <c r="J42" s="14"/>
      <c r="K42" s="14"/>
      <c r="L42" s="14"/>
      <c r="M42" s="14"/>
      <c r="N42" s="14"/>
      <c r="O42" s="14"/>
      <c r="P42" s="14"/>
      <c r="Q42" s="14"/>
      <c r="R42" s="245">
        <f>SUM(R12:R41)/R73</f>
        <v>1</v>
      </c>
      <c r="S42" s="14"/>
      <c r="T42" s="14"/>
      <c r="U42" s="31"/>
      <c r="V42" s="14"/>
    </row>
    <row r="43" spans="2:22" x14ac:dyDescent="0.2">
      <c r="C43" s="13"/>
      <c r="D43" s="14"/>
      <c r="E43" s="86"/>
      <c r="F43" s="56"/>
      <c r="G43" s="56"/>
      <c r="H43" s="14"/>
      <c r="I43" s="14"/>
      <c r="J43" s="14"/>
      <c r="K43" s="14"/>
      <c r="L43" s="14"/>
      <c r="M43" s="14"/>
      <c r="N43" s="14"/>
      <c r="O43" s="14"/>
      <c r="P43" s="14"/>
      <c r="Q43" s="14"/>
      <c r="R43" s="14"/>
      <c r="S43" s="14"/>
      <c r="T43" s="14"/>
      <c r="U43" s="31"/>
      <c r="V43" s="14"/>
    </row>
    <row r="44" spans="2:22" x14ac:dyDescent="0.2">
      <c r="B44" s="14"/>
      <c r="C44" s="13"/>
      <c r="D44" s="14"/>
      <c r="E44" s="86"/>
      <c r="F44" s="14"/>
      <c r="G44" s="14"/>
      <c r="H44" s="14"/>
      <c r="I44" s="14"/>
      <c r="J44" s="14"/>
      <c r="K44" s="14"/>
      <c r="L44" s="14"/>
      <c r="M44" s="14"/>
      <c r="N44" s="14"/>
      <c r="O44" s="14"/>
      <c r="P44" s="14"/>
      <c r="Q44" s="14"/>
      <c r="R44" s="14"/>
      <c r="S44" s="14"/>
      <c r="T44" s="14"/>
      <c r="U44" s="31"/>
      <c r="V44" s="14"/>
    </row>
    <row r="45" spans="2:22" x14ac:dyDescent="0.2">
      <c r="B45" s="14"/>
      <c r="C45" s="13"/>
      <c r="D45" s="14"/>
      <c r="E45" s="117"/>
      <c r="F45" s="121"/>
      <c r="G45" s="121"/>
      <c r="H45" s="522" t="s">
        <v>185</v>
      </c>
      <c r="I45" s="523"/>
      <c r="J45" s="14"/>
      <c r="K45" s="14"/>
      <c r="L45" s="14"/>
      <c r="M45" s="14"/>
      <c r="N45" s="524" t="s">
        <v>141</v>
      </c>
      <c r="O45" s="525"/>
      <c r="P45" s="525"/>
      <c r="Q45" s="525"/>
      <c r="R45" s="526"/>
      <c r="S45" s="118"/>
      <c r="T45" s="119"/>
      <c r="U45" s="124"/>
      <c r="V45" s="30"/>
    </row>
    <row r="46" spans="2:22" ht="25.5" x14ac:dyDescent="0.2">
      <c r="B46" s="14"/>
      <c r="C46" s="13"/>
      <c r="D46" s="14"/>
      <c r="E46" s="123"/>
      <c r="F46" s="14"/>
      <c r="G46" s="14"/>
      <c r="H46" s="62" t="s">
        <v>183</v>
      </c>
      <c r="I46" s="62" t="s">
        <v>184</v>
      </c>
      <c r="J46" s="14"/>
      <c r="K46" s="14"/>
      <c r="L46" s="14"/>
      <c r="M46" s="14"/>
      <c r="N46" s="62" t="s">
        <v>143</v>
      </c>
      <c r="O46" s="62" t="s">
        <v>144</v>
      </c>
      <c r="P46" s="62" t="s">
        <v>145</v>
      </c>
      <c r="Q46" s="62" t="s">
        <v>146</v>
      </c>
      <c r="R46" s="62" t="s">
        <v>121</v>
      </c>
      <c r="S46" s="62" t="s">
        <v>181</v>
      </c>
      <c r="T46" s="62" t="s">
        <v>182</v>
      </c>
      <c r="U46" s="31"/>
      <c r="V46" s="14"/>
    </row>
    <row r="47" spans="2:22" x14ac:dyDescent="0.2">
      <c r="B47" s="14"/>
      <c r="C47" s="13"/>
      <c r="D47" s="14"/>
      <c r="E47" s="123"/>
      <c r="F47" s="14"/>
      <c r="G47" s="14"/>
      <c r="H47" s="139" t="s">
        <v>205</v>
      </c>
      <c r="I47" s="139" t="s">
        <v>204</v>
      </c>
      <c r="J47" s="14"/>
      <c r="K47" s="14"/>
      <c r="L47" s="14"/>
      <c r="M47" s="14"/>
      <c r="N47" s="139" t="s">
        <v>205</v>
      </c>
      <c r="O47" s="139" t="s">
        <v>205</v>
      </c>
      <c r="P47" s="139" t="s">
        <v>205</v>
      </c>
      <c r="Q47" s="139" t="s">
        <v>205</v>
      </c>
      <c r="R47" s="139" t="s">
        <v>205</v>
      </c>
      <c r="S47" s="139" t="s">
        <v>205</v>
      </c>
      <c r="T47" s="139" t="s">
        <v>204</v>
      </c>
      <c r="U47" s="31"/>
      <c r="V47" s="14"/>
    </row>
    <row r="48" spans="2:22" ht="6.75" customHeight="1" x14ac:dyDescent="0.2">
      <c r="B48" s="14"/>
      <c r="C48" s="13"/>
      <c r="D48" s="14"/>
      <c r="E48" s="123"/>
      <c r="F48" s="14"/>
      <c r="G48" s="14"/>
      <c r="H48" s="139"/>
      <c r="I48" s="139"/>
      <c r="J48" s="14"/>
      <c r="K48" s="14"/>
      <c r="L48" s="14"/>
      <c r="M48" s="14"/>
      <c r="N48" s="139"/>
      <c r="O48" s="139"/>
      <c r="P48" s="139"/>
      <c r="Q48" s="139"/>
      <c r="R48" s="139"/>
      <c r="S48" s="139"/>
      <c r="T48" s="195"/>
      <c r="U48" s="31"/>
      <c r="V48" s="14"/>
    </row>
    <row r="49" spans="2:22" ht="12.75" customHeight="1" x14ac:dyDescent="0.2">
      <c r="B49" s="14"/>
      <c r="C49" s="13"/>
      <c r="D49" s="14"/>
      <c r="E49" s="123" t="s">
        <v>157</v>
      </c>
      <c r="F49" s="14"/>
      <c r="G49" s="14"/>
      <c r="H49" s="139"/>
      <c r="I49" s="139"/>
      <c r="J49" s="14"/>
      <c r="K49" s="14"/>
      <c r="L49" s="14"/>
      <c r="M49" s="14"/>
      <c r="N49" s="139"/>
      <c r="O49" s="139"/>
      <c r="P49" s="139"/>
      <c r="Q49" s="139"/>
      <c r="R49" s="139"/>
      <c r="S49" s="139"/>
      <c r="T49" s="139"/>
      <c r="U49" s="31"/>
      <c r="V49" s="14"/>
    </row>
    <row r="50" spans="2:22" ht="12" customHeight="1" x14ac:dyDescent="0.2">
      <c r="B50" s="14"/>
      <c r="C50" s="13"/>
      <c r="D50" s="19"/>
      <c r="E50" s="133" t="s">
        <v>158</v>
      </c>
      <c r="F50" s="134"/>
      <c r="G50" s="134"/>
      <c r="H50" s="131">
        <v>2983200</v>
      </c>
      <c r="I50" s="437">
        <v>0</v>
      </c>
      <c r="J50" s="14"/>
      <c r="K50" s="14"/>
      <c r="L50" s="14"/>
      <c r="M50" s="14"/>
      <c r="N50" s="131">
        <v>0</v>
      </c>
      <c r="O50" s="131"/>
      <c r="P50" s="131"/>
      <c r="Q50" s="131"/>
      <c r="R50" s="132">
        <f>SUM(N50:Q50)</f>
        <v>0</v>
      </c>
      <c r="S50" s="131">
        <v>0</v>
      </c>
      <c r="T50" s="189" t="str">
        <f t="shared" ref="T50:T55" si="0">IFERROR(O50/S50,"")</f>
        <v/>
      </c>
      <c r="U50" s="31"/>
      <c r="V50" s="14"/>
    </row>
    <row r="51" spans="2:22" ht="12" customHeight="1" x14ac:dyDescent="0.2">
      <c r="B51" s="14"/>
      <c r="C51" s="13"/>
      <c r="D51" s="19"/>
      <c r="E51" s="133" t="s">
        <v>159</v>
      </c>
      <c r="F51" s="134"/>
      <c r="G51" s="134"/>
      <c r="H51" s="131">
        <v>5549822.3899999987</v>
      </c>
      <c r="I51" s="437">
        <v>0</v>
      </c>
      <c r="J51" s="14"/>
      <c r="K51" s="14"/>
      <c r="L51" s="14"/>
      <c r="M51" s="14"/>
      <c r="N51" s="131">
        <f>N22</f>
        <v>1284753</v>
      </c>
      <c r="O51" s="131"/>
      <c r="P51" s="131"/>
      <c r="Q51" s="131"/>
      <c r="R51" s="132">
        <f t="shared" ref="R51:R72" si="1">SUM(N51:Q51)</f>
        <v>1284753</v>
      </c>
      <c r="S51" s="131">
        <v>220000</v>
      </c>
      <c r="T51" s="189">
        <f t="shared" si="0"/>
        <v>0</v>
      </c>
      <c r="U51" s="31"/>
      <c r="V51" s="14"/>
    </row>
    <row r="52" spans="2:22" ht="12" customHeight="1" x14ac:dyDescent="0.2">
      <c r="B52" s="14"/>
      <c r="C52" s="13"/>
      <c r="D52" s="19"/>
      <c r="E52" s="133" t="s">
        <v>160</v>
      </c>
      <c r="F52" s="134"/>
      <c r="G52" s="134"/>
      <c r="H52" s="131">
        <v>48811824.460000023</v>
      </c>
      <c r="I52" s="437">
        <v>0</v>
      </c>
      <c r="J52" s="14"/>
      <c r="K52" s="14"/>
      <c r="L52" s="14"/>
      <c r="M52" s="14"/>
      <c r="N52" s="131"/>
      <c r="O52" s="131">
        <f>O27</f>
        <v>387806</v>
      </c>
      <c r="P52" s="131"/>
      <c r="Q52" s="131"/>
      <c r="R52" s="132">
        <f t="shared" si="1"/>
        <v>387806</v>
      </c>
      <c r="S52" s="131">
        <v>1105000</v>
      </c>
      <c r="T52" s="189">
        <f t="shared" si="0"/>
        <v>0.3509556561085973</v>
      </c>
      <c r="U52" s="31"/>
      <c r="V52" s="14"/>
    </row>
    <row r="53" spans="2:22" ht="12" customHeight="1" x14ac:dyDescent="0.2">
      <c r="B53" s="14"/>
      <c r="C53" s="13"/>
      <c r="D53" s="19"/>
      <c r="E53" s="133" t="s">
        <v>161</v>
      </c>
      <c r="F53" s="134"/>
      <c r="G53" s="134"/>
      <c r="H53" s="131"/>
      <c r="I53" s="437"/>
      <c r="J53" s="14"/>
      <c r="K53" s="14"/>
      <c r="L53" s="14"/>
      <c r="M53" s="14"/>
      <c r="N53" s="131"/>
      <c r="O53" s="131"/>
      <c r="P53" s="131"/>
      <c r="Q53" s="131"/>
      <c r="R53" s="132">
        <f t="shared" si="1"/>
        <v>0</v>
      </c>
      <c r="S53" s="131"/>
      <c r="T53" s="189" t="str">
        <f t="shared" si="0"/>
        <v/>
      </c>
      <c r="U53" s="31"/>
      <c r="V53" s="14"/>
    </row>
    <row r="54" spans="2:22" ht="12" customHeight="1" x14ac:dyDescent="0.2">
      <c r="B54" s="14"/>
      <c r="C54" s="13"/>
      <c r="D54" s="19"/>
      <c r="E54" s="133" t="s">
        <v>162</v>
      </c>
      <c r="F54" s="134"/>
      <c r="G54" s="134"/>
      <c r="H54" s="131"/>
      <c r="I54" s="437"/>
      <c r="J54" s="14"/>
      <c r="K54" s="14"/>
      <c r="L54" s="14"/>
      <c r="M54" s="14"/>
      <c r="N54" s="131"/>
      <c r="O54" s="131"/>
      <c r="P54" s="131"/>
      <c r="Q54" s="131"/>
      <c r="R54" s="132">
        <f t="shared" si="1"/>
        <v>0</v>
      </c>
      <c r="S54" s="131"/>
      <c r="T54" s="189" t="str">
        <f t="shared" si="0"/>
        <v/>
      </c>
      <c r="U54" s="31"/>
      <c r="V54" s="14"/>
    </row>
    <row r="55" spans="2:22" x14ac:dyDescent="0.2">
      <c r="B55" s="14"/>
      <c r="C55" s="13"/>
      <c r="D55" s="14"/>
      <c r="E55" s="133" t="s">
        <v>163</v>
      </c>
      <c r="F55" s="134"/>
      <c r="G55" s="134"/>
      <c r="H55" s="131"/>
      <c r="I55" s="437"/>
      <c r="J55" s="14"/>
      <c r="K55" s="14"/>
      <c r="L55" s="14"/>
      <c r="M55" s="14"/>
      <c r="N55" s="131"/>
      <c r="O55" s="131"/>
      <c r="P55" s="131"/>
      <c r="Q55" s="131"/>
      <c r="R55" s="132">
        <f t="shared" si="1"/>
        <v>0</v>
      </c>
      <c r="S55" s="131"/>
      <c r="T55" s="189" t="str">
        <f t="shared" si="0"/>
        <v/>
      </c>
      <c r="U55" s="31"/>
      <c r="V55" s="14"/>
    </row>
    <row r="56" spans="2:22" ht="12.6" customHeight="1" x14ac:dyDescent="0.2">
      <c r="B56" s="14"/>
      <c r="C56" s="13"/>
      <c r="D56" s="14"/>
      <c r="E56" s="135" t="s">
        <v>164</v>
      </c>
      <c r="F56" s="134"/>
      <c r="G56" s="134"/>
      <c r="H56" s="134"/>
      <c r="I56" s="438"/>
      <c r="J56" s="14"/>
      <c r="K56" s="14"/>
      <c r="L56" s="14"/>
      <c r="M56" s="14"/>
      <c r="N56" s="134"/>
      <c r="O56" s="134"/>
      <c r="P56" s="134"/>
      <c r="Q56" s="134"/>
      <c r="R56" s="134"/>
      <c r="S56" s="134"/>
      <c r="T56" s="190"/>
      <c r="U56" s="124"/>
      <c r="V56" s="30"/>
    </row>
    <row r="57" spans="2:22" x14ac:dyDescent="0.2">
      <c r="B57" s="14"/>
      <c r="C57" s="13"/>
      <c r="D57" s="19"/>
      <c r="E57" s="133" t="s">
        <v>165</v>
      </c>
      <c r="F57" s="134"/>
      <c r="G57" s="134"/>
      <c r="H57" s="131"/>
      <c r="I57" s="437"/>
      <c r="J57" s="14"/>
      <c r="K57" s="14"/>
      <c r="L57" s="14"/>
      <c r="M57" s="14"/>
      <c r="N57" s="131"/>
      <c r="O57" s="131"/>
      <c r="P57" s="131"/>
      <c r="Q57" s="131"/>
      <c r="R57" s="132">
        <f t="shared" si="1"/>
        <v>0</v>
      </c>
      <c r="S57" s="131"/>
      <c r="T57" s="189" t="str">
        <f t="shared" ref="T57:T72" si="2">IFERROR(O57/S57,"")</f>
        <v/>
      </c>
      <c r="U57" s="31"/>
      <c r="V57" s="14"/>
    </row>
    <row r="58" spans="2:22" x14ac:dyDescent="0.2">
      <c r="B58" s="14"/>
      <c r="C58" s="13"/>
      <c r="D58" s="19"/>
      <c r="E58" s="133" t="s">
        <v>166</v>
      </c>
      <c r="F58" s="134"/>
      <c r="G58" s="134"/>
      <c r="H58" s="131">
        <v>5725555.4699999997</v>
      </c>
      <c r="I58" s="437">
        <v>0</v>
      </c>
      <c r="J58" s="14"/>
      <c r="K58" s="14"/>
      <c r="L58" s="14"/>
      <c r="M58" s="14"/>
      <c r="N58" s="131"/>
      <c r="O58" s="131">
        <f>O32</f>
        <v>987630</v>
      </c>
      <c r="P58" s="131"/>
      <c r="Q58" s="131"/>
      <c r="R58" s="132">
        <f t="shared" si="1"/>
        <v>987630</v>
      </c>
      <c r="S58" s="131">
        <v>518000</v>
      </c>
      <c r="T58" s="189">
        <f t="shared" si="2"/>
        <v>1.9066216216216216</v>
      </c>
      <c r="U58" s="31"/>
      <c r="V58" s="14"/>
    </row>
    <row r="59" spans="2:22" x14ac:dyDescent="0.2">
      <c r="B59" s="14"/>
      <c r="C59" s="13"/>
      <c r="D59" s="19"/>
      <c r="E59" s="133" t="s">
        <v>167</v>
      </c>
      <c r="F59" s="134"/>
      <c r="G59" s="134"/>
      <c r="H59" s="131">
        <v>272196.81</v>
      </c>
      <c r="I59" s="437">
        <v>0</v>
      </c>
      <c r="J59" s="14"/>
      <c r="K59" s="14"/>
      <c r="L59" s="14"/>
      <c r="M59" s="14"/>
      <c r="N59" s="131"/>
      <c r="O59" s="131"/>
      <c r="P59" s="131"/>
      <c r="Q59" s="131"/>
      <c r="R59" s="132">
        <f t="shared" si="1"/>
        <v>0</v>
      </c>
      <c r="S59" s="131">
        <v>10000</v>
      </c>
      <c r="T59" s="189">
        <f t="shared" si="2"/>
        <v>0</v>
      </c>
      <c r="U59" s="31"/>
      <c r="V59" s="14"/>
    </row>
    <row r="60" spans="2:22" x14ac:dyDescent="0.2">
      <c r="B60" s="14"/>
      <c r="C60" s="13"/>
      <c r="D60" s="19"/>
      <c r="E60" s="133" t="s">
        <v>168</v>
      </c>
      <c r="F60" s="134"/>
      <c r="G60" s="134"/>
      <c r="H60" s="131">
        <v>1171427.49</v>
      </c>
      <c r="I60" s="437">
        <v>0</v>
      </c>
      <c r="J60" s="14"/>
      <c r="K60" s="14"/>
      <c r="L60" s="14"/>
      <c r="M60" s="14"/>
      <c r="N60" s="131"/>
      <c r="O60" s="131"/>
      <c r="P60" s="131"/>
      <c r="Q60" s="131"/>
      <c r="R60" s="132">
        <f t="shared" si="1"/>
        <v>0</v>
      </c>
      <c r="S60" s="131">
        <v>114000</v>
      </c>
      <c r="T60" s="189">
        <f t="shared" si="2"/>
        <v>0</v>
      </c>
      <c r="U60" s="31"/>
      <c r="V60" s="14"/>
    </row>
    <row r="61" spans="2:22" x14ac:dyDescent="0.2">
      <c r="B61" s="14"/>
      <c r="C61" s="13"/>
      <c r="D61" s="19"/>
      <c r="E61" s="133" t="s">
        <v>169</v>
      </c>
      <c r="F61" s="134"/>
      <c r="G61" s="134"/>
      <c r="H61" s="131">
        <v>284047</v>
      </c>
      <c r="I61" s="437">
        <v>0</v>
      </c>
      <c r="J61" s="14"/>
      <c r="K61" s="14"/>
      <c r="L61" s="14"/>
      <c r="M61" s="14"/>
      <c r="N61" s="131"/>
      <c r="O61" s="131"/>
      <c r="P61" s="131"/>
      <c r="Q61" s="131"/>
      <c r="R61" s="132">
        <f t="shared" si="1"/>
        <v>0</v>
      </c>
      <c r="S61" s="131">
        <v>29000</v>
      </c>
      <c r="T61" s="189">
        <f t="shared" si="2"/>
        <v>0</v>
      </c>
      <c r="U61" s="31"/>
      <c r="V61" s="14"/>
    </row>
    <row r="62" spans="2:22" x14ac:dyDescent="0.2">
      <c r="B62" s="14"/>
      <c r="C62" s="13"/>
      <c r="D62" s="19"/>
      <c r="E62" s="135" t="s">
        <v>170</v>
      </c>
      <c r="F62" s="134"/>
      <c r="G62" s="134"/>
      <c r="H62" s="134"/>
      <c r="I62" s="438"/>
      <c r="J62" s="14"/>
      <c r="K62" s="14"/>
      <c r="L62" s="14"/>
      <c r="M62" s="14"/>
      <c r="N62" s="134"/>
      <c r="O62" s="134"/>
      <c r="P62" s="134"/>
      <c r="Q62" s="134"/>
      <c r="R62" s="134"/>
      <c r="S62" s="134"/>
      <c r="T62" s="190"/>
      <c r="U62" s="31"/>
      <c r="V62" s="14"/>
    </row>
    <row r="63" spans="2:22" x14ac:dyDescent="0.2">
      <c r="B63" s="14"/>
      <c r="C63" s="13"/>
      <c r="D63" s="19"/>
      <c r="E63" s="133" t="s">
        <v>171</v>
      </c>
      <c r="F63" s="134"/>
      <c r="G63" s="134"/>
      <c r="H63" s="131">
        <v>286195094.89999998</v>
      </c>
      <c r="I63" s="437">
        <v>4.4000000000000003E-3</v>
      </c>
      <c r="J63" s="14"/>
      <c r="K63" s="14"/>
      <c r="L63" s="14"/>
      <c r="M63" s="14"/>
      <c r="N63" s="131"/>
      <c r="O63" s="131">
        <f>O12</f>
        <v>4065160</v>
      </c>
      <c r="P63" s="131"/>
      <c r="Q63" s="131"/>
      <c r="R63" s="132">
        <f t="shared" si="1"/>
        <v>4065160</v>
      </c>
      <c r="S63" s="131">
        <f>4233000+1314000+65000</f>
        <v>5612000</v>
      </c>
      <c r="T63" s="189">
        <f t="shared" si="2"/>
        <v>0.72436920883820388</v>
      </c>
      <c r="U63" s="31"/>
      <c r="V63" s="14"/>
    </row>
    <row r="64" spans="2:22" x14ac:dyDescent="0.2">
      <c r="B64" s="14"/>
      <c r="C64" s="13"/>
      <c r="D64" s="19"/>
      <c r="E64" s="133" t="s">
        <v>172</v>
      </c>
      <c r="F64" s="134"/>
      <c r="G64" s="134"/>
      <c r="H64" s="131">
        <v>35047571.560000002</v>
      </c>
      <c r="I64" s="437">
        <v>4.7100000000000003E-2</v>
      </c>
      <c r="J64" s="14"/>
      <c r="K64" s="14"/>
      <c r="L64" s="14"/>
      <c r="M64" s="14"/>
      <c r="N64" s="131"/>
      <c r="O64" s="131">
        <f>O17</f>
        <v>911755</v>
      </c>
      <c r="P64" s="131"/>
      <c r="Q64" s="131"/>
      <c r="R64" s="132">
        <f t="shared" si="1"/>
        <v>911755</v>
      </c>
      <c r="S64" s="131">
        <v>298000</v>
      </c>
      <c r="T64" s="189">
        <f t="shared" si="2"/>
        <v>3.0595805369127516</v>
      </c>
      <c r="U64" s="31"/>
      <c r="V64" s="14"/>
    </row>
    <row r="65" spans="2:22" x14ac:dyDescent="0.2">
      <c r="B65" s="14"/>
      <c r="C65" s="13"/>
      <c r="D65" s="19"/>
      <c r="E65" s="133" t="s">
        <v>173</v>
      </c>
      <c r="F65" s="134"/>
      <c r="G65" s="134"/>
      <c r="H65" s="131">
        <v>1801878</v>
      </c>
      <c r="I65" s="437">
        <v>0</v>
      </c>
      <c r="J65" s="14"/>
      <c r="K65" s="14"/>
      <c r="L65" s="14"/>
      <c r="M65" s="14"/>
      <c r="N65" s="131"/>
      <c r="O65" s="131"/>
      <c r="P65" s="131"/>
      <c r="Q65" s="131"/>
      <c r="R65" s="132">
        <f t="shared" si="1"/>
        <v>0</v>
      </c>
      <c r="S65" s="131">
        <v>39000</v>
      </c>
      <c r="T65" s="189">
        <f t="shared" si="2"/>
        <v>0</v>
      </c>
      <c r="U65" s="31"/>
      <c r="V65" s="14"/>
    </row>
    <row r="66" spans="2:22" x14ac:dyDescent="0.2">
      <c r="B66" s="14"/>
      <c r="C66" s="13"/>
      <c r="D66" s="19"/>
      <c r="E66" s="133" t="s">
        <v>174</v>
      </c>
      <c r="F66" s="134"/>
      <c r="G66" s="134"/>
      <c r="H66" s="131">
        <v>16533198.710000001</v>
      </c>
      <c r="I66" s="437">
        <v>0</v>
      </c>
      <c r="J66" s="14"/>
      <c r="K66" s="14"/>
      <c r="L66" s="14"/>
      <c r="M66" s="14"/>
      <c r="N66" s="131"/>
      <c r="O66" s="131"/>
      <c r="P66" s="131"/>
      <c r="Q66" s="131"/>
      <c r="R66" s="132">
        <f t="shared" si="1"/>
        <v>0</v>
      </c>
      <c r="S66" s="131">
        <v>211000</v>
      </c>
      <c r="T66" s="189">
        <f t="shared" si="2"/>
        <v>0</v>
      </c>
      <c r="U66" s="31"/>
      <c r="V66" s="14"/>
    </row>
    <row r="67" spans="2:22" ht="25.5" x14ac:dyDescent="0.2">
      <c r="B67" s="14"/>
      <c r="C67" s="13"/>
      <c r="D67" s="19"/>
      <c r="E67" s="133" t="s">
        <v>175</v>
      </c>
      <c r="F67" s="134"/>
      <c r="G67" s="134"/>
      <c r="H67" s="131"/>
      <c r="I67" s="439"/>
      <c r="J67" s="14"/>
      <c r="K67" s="14"/>
      <c r="L67" s="14"/>
      <c r="M67" s="14"/>
      <c r="N67" s="131"/>
      <c r="O67" s="131"/>
      <c r="P67" s="131"/>
      <c r="Q67" s="131"/>
      <c r="R67" s="132">
        <f t="shared" si="1"/>
        <v>0</v>
      </c>
      <c r="S67" s="131"/>
      <c r="T67" s="189" t="str">
        <f t="shared" si="2"/>
        <v/>
      </c>
      <c r="U67" s="31"/>
      <c r="V67" s="14"/>
    </row>
    <row r="68" spans="2:22" x14ac:dyDescent="0.2">
      <c r="B68" s="14"/>
      <c r="C68" s="13"/>
      <c r="D68" s="19"/>
      <c r="E68" s="133" t="s">
        <v>176</v>
      </c>
      <c r="F68" s="134"/>
      <c r="G68" s="134"/>
      <c r="H68" s="131"/>
      <c r="I68" s="439"/>
      <c r="J68" s="14"/>
      <c r="K68" s="14"/>
      <c r="L68" s="14"/>
      <c r="M68" s="14"/>
      <c r="N68" s="131"/>
      <c r="O68" s="131"/>
      <c r="P68" s="131"/>
      <c r="Q68" s="131"/>
      <c r="R68" s="132">
        <f t="shared" si="1"/>
        <v>0</v>
      </c>
      <c r="S68" s="131"/>
      <c r="T68" s="189" t="str">
        <f t="shared" si="2"/>
        <v/>
      </c>
      <c r="U68" s="31"/>
      <c r="V68" s="14"/>
    </row>
    <row r="69" spans="2:22" x14ac:dyDescent="0.2">
      <c r="B69" s="14"/>
      <c r="C69" s="13"/>
      <c r="D69" s="19"/>
      <c r="E69" s="133" t="s">
        <v>177</v>
      </c>
      <c r="F69" s="134"/>
      <c r="G69" s="134"/>
      <c r="H69" s="131"/>
      <c r="I69" s="439"/>
      <c r="J69" s="14"/>
      <c r="K69" s="14"/>
      <c r="L69" s="14"/>
      <c r="M69" s="14"/>
      <c r="N69" s="131"/>
      <c r="O69" s="131"/>
      <c r="P69" s="131"/>
      <c r="Q69" s="131"/>
      <c r="R69" s="132">
        <f t="shared" si="1"/>
        <v>0</v>
      </c>
      <c r="S69" s="131"/>
      <c r="T69" s="189" t="str">
        <f t="shared" si="2"/>
        <v/>
      </c>
      <c r="U69" s="31"/>
      <c r="V69" s="14"/>
    </row>
    <row r="70" spans="2:22" x14ac:dyDescent="0.2">
      <c r="B70" s="14"/>
      <c r="C70" s="13"/>
      <c r="D70" s="19"/>
      <c r="E70" s="133" t="s">
        <v>178</v>
      </c>
      <c r="F70" s="134"/>
      <c r="G70" s="134"/>
      <c r="H70" s="131"/>
      <c r="I70" s="439"/>
      <c r="J70" s="14"/>
      <c r="K70" s="14"/>
      <c r="L70" s="14"/>
      <c r="M70" s="14"/>
      <c r="N70" s="131"/>
      <c r="O70" s="131"/>
      <c r="P70" s="131"/>
      <c r="Q70" s="131"/>
      <c r="R70" s="132">
        <f t="shared" si="1"/>
        <v>0</v>
      </c>
      <c r="S70" s="131"/>
      <c r="T70" s="189" t="str">
        <f t="shared" si="2"/>
        <v/>
      </c>
      <c r="U70" s="31"/>
      <c r="V70" s="14"/>
    </row>
    <row r="71" spans="2:22" x14ac:dyDescent="0.2">
      <c r="B71" s="14"/>
      <c r="C71" s="13"/>
      <c r="D71" s="19"/>
      <c r="E71" s="136" t="s">
        <v>179</v>
      </c>
      <c r="F71" s="137"/>
      <c r="G71" s="137"/>
      <c r="H71" s="131"/>
      <c r="I71" s="439"/>
      <c r="J71" s="14"/>
      <c r="K71" s="14"/>
      <c r="L71" s="14"/>
      <c r="M71" s="14"/>
      <c r="N71" s="131"/>
      <c r="O71" s="131"/>
      <c r="P71" s="131"/>
      <c r="Q71" s="131"/>
      <c r="R71" s="132">
        <f t="shared" si="1"/>
        <v>0</v>
      </c>
      <c r="S71" s="131"/>
      <c r="T71" s="189" t="str">
        <f t="shared" si="2"/>
        <v/>
      </c>
      <c r="U71" s="31"/>
      <c r="V71" s="14"/>
    </row>
    <row r="72" spans="2:22" ht="13.5" thickBot="1" x14ac:dyDescent="0.25">
      <c r="B72" s="14"/>
      <c r="C72" s="13"/>
      <c r="D72" s="19"/>
      <c r="E72" s="125" t="s">
        <v>180</v>
      </c>
      <c r="F72" s="126"/>
      <c r="G72" s="126"/>
      <c r="H72" s="127">
        <v>716836.76</v>
      </c>
      <c r="I72" s="437">
        <v>0</v>
      </c>
      <c r="J72" s="14"/>
      <c r="K72" s="14"/>
      <c r="L72" s="14"/>
      <c r="M72" s="14"/>
      <c r="N72" s="127"/>
      <c r="O72" s="127">
        <f>O37</f>
        <v>1207228</v>
      </c>
      <c r="P72" s="127">
        <f>P37</f>
        <v>50000</v>
      </c>
      <c r="Q72" s="127">
        <f>Q37</f>
        <v>35000</v>
      </c>
      <c r="R72" s="128">
        <f t="shared" si="1"/>
        <v>1292228</v>
      </c>
      <c r="S72" s="127">
        <v>44000</v>
      </c>
      <c r="T72" s="191">
        <f t="shared" si="2"/>
        <v>27.437000000000001</v>
      </c>
      <c r="U72" s="31"/>
      <c r="V72" s="14"/>
    </row>
    <row r="73" spans="2:22" ht="13.5" thickTop="1" x14ac:dyDescent="0.2">
      <c r="B73" s="14"/>
      <c r="C73" s="13"/>
      <c r="D73" s="14"/>
      <c r="E73" s="129"/>
      <c r="F73" s="130" t="s">
        <v>121</v>
      </c>
      <c r="G73" s="122"/>
      <c r="H73" s="226">
        <f>SUM(H50:H72)</f>
        <v>405092653.54999995</v>
      </c>
      <c r="I73" s="59"/>
      <c r="J73" s="14"/>
      <c r="K73" s="14"/>
      <c r="L73" s="14"/>
      <c r="M73" s="14"/>
      <c r="N73" s="59">
        <f t="shared" ref="N73:S73" si="3">SUM(N50:N72)</f>
        <v>1284753</v>
      </c>
      <c r="O73" s="59">
        <f t="shared" si="3"/>
        <v>7559579</v>
      </c>
      <c r="P73" s="59">
        <f t="shared" si="3"/>
        <v>50000</v>
      </c>
      <c r="Q73" s="59">
        <f t="shared" si="3"/>
        <v>35000</v>
      </c>
      <c r="R73" s="59">
        <f t="shared" si="3"/>
        <v>8929332</v>
      </c>
      <c r="S73" s="226">
        <f t="shared" si="3"/>
        <v>8200000</v>
      </c>
      <c r="T73" s="120"/>
      <c r="U73" s="31"/>
      <c r="V73" s="14"/>
    </row>
    <row r="74" spans="2:22" ht="13.5" thickBot="1" x14ac:dyDescent="0.25">
      <c r="B74" s="14"/>
      <c r="C74" s="32"/>
      <c r="D74" s="33"/>
      <c r="E74" s="33"/>
      <c r="F74" s="33"/>
      <c r="G74" s="33"/>
      <c r="H74" s="33"/>
      <c r="I74" s="33"/>
      <c r="J74" s="33"/>
      <c r="K74" s="36"/>
      <c r="L74" s="36"/>
      <c r="M74" s="36"/>
      <c r="N74" s="36"/>
      <c r="O74" s="36"/>
      <c r="P74" s="36"/>
      <c r="Q74" s="36"/>
      <c r="R74" s="36"/>
      <c r="S74" s="36"/>
      <c r="T74" s="36"/>
      <c r="U74" s="116"/>
      <c r="V74" s="14"/>
    </row>
    <row r="75" spans="2:22" x14ac:dyDescent="0.2">
      <c r="B75" s="14"/>
      <c r="C75" s="14"/>
      <c r="F75" s="6"/>
      <c r="G75" s="6"/>
      <c r="I75" s="38"/>
      <c r="J75" s="38"/>
      <c r="K75" s="38"/>
      <c r="L75" s="38"/>
      <c r="M75" s="38"/>
      <c r="N75" s="38"/>
      <c r="O75" s="38"/>
      <c r="P75" s="38"/>
      <c r="Q75" s="38"/>
      <c r="R75" s="38"/>
      <c r="S75" s="38"/>
      <c r="T75" s="38"/>
      <c r="U75" s="14"/>
      <c r="V75" s="14"/>
    </row>
    <row r="76" spans="2:22" x14ac:dyDescent="0.2">
      <c r="E76" s="6"/>
      <c r="F76" s="6"/>
      <c r="G76" s="6"/>
      <c r="I76" s="38"/>
      <c r="J76" s="38"/>
      <c r="K76" s="38"/>
      <c r="L76" s="38"/>
      <c r="M76" s="38"/>
      <c r="N76" s="38"/>
      <c r="O76" s="38"/>
      <c r="P76" s="38"/>
      <c r="Q76" s="38"/>
      <c r="R76" s="38"/>
      <c r="S76" s="38"/>
      <c r="T76" s="38"/>
    </row>
    <row r="77" spans="2:22" x14ac:dyDescent="0.2">
      <c r="E77" s="6"/>
      <c r="F77" s="6"/>
      <c r="G77" s="6"/>
    </row>
    <row r="78" spans="2:22" x14ac:dyDescent="0.2">
      <c r="E78" s="6"/>
      <c r="F78" s="6"/>
      <c r="G78" s="6"/>
    </row>
    <row r="79" spans="2:22" x14ac:dyDescent="0.2">
      <c r="E79" s="6"/>
      <c r="F79" s="6"/>
      <c r="G79" s="6"/>
    </row>
    <row r="80" spans="2:22" x14ac:dyDescent="0.2">
      <c r="E80" s="6"/>
      <c r="F80" s="6"/>
      <c r="G80" s="6"/>
    </row>
    <row r="81" spans="5:7" x14ac:dyDescent="0.2">
      <c r="E81" s="6"/>
      <c r="F81" s="6"/>
      <c r="G81" s="6"/>
    </row>
    <row r="82" spans="5:7" x14ac:dyDescent="0.2">
      <c r="E82" s="6"/>
      <c r="F82" s="6"/>
      <c r="G82" s="6"/>
    </row>
    <row r="83" spans="5:7" x14ac:dyDescent="0.2">
      <c r="E83" s="6"/>
      <c r="F83" s="6"/>
      <c r="G83" s="6"/>
    </row>
    <row r="84" spans="5:7" x14ac:dyDescent="0.2">
      <c r="E84" s="6"/>
      <c r="F84" s="6"/>
      <c r="G84" s="6"/>
    </row>
    <row r="85" spans="5:7" x14ac:dyDescent="0.2">
      <c r="E85" s="6"/>
      <c r="F85" s="6"/>
      <c r="G85" s="6"/>
    </row>
    <row r="86" spans="5:7" x14ac:dyDescent="0.2">
      <c r="E86" s="6"/>
      <c r="F86" s="6"/>
      <c r="G86" s="6"/>
    </row>
    <row r="87" spans="5:7" x14ac:dyDescent="0.2">
      <c r="E87" s="6"/>
      <c r="F87" s="6"/>
      <c r="G87" s="6"/>
    </row>
    <row r="88" spans="5:7" x14ac:dyDescent="0.2">
      <c r="E88" s="6"/>
      <c r="F88" s="6"/>
      <c r="G88" s="6"/>
    </row>
    <row r="89" spans="5:7" x14ac:dyDescent="0.2">
      <c r="E89" s="6"/>
      <c r="F89" s="6"/>
      <c r="G89" s="6"/>
    </row>
    <row r="90" spans="5:7" x14ac:dyDescent="0.2">
      <c r="E90" s="6"/>
      <c r="F90" s="6"/>
      <c r="G90" s="6"/>
    </row>
    <row r="91" spans="5:7" x14ac:dyDescent="0.2">
      <c r="E91" s="6"/>
      <c r="F91" s="6"/>
      <c r="G91" s="6"/>
    </row>
    <row r="92" spans="5:7" x14ac:dyDescent="0.2">
      <c r="E92" s="6"/>
      <c r="F92" s="6"/>
      <c r="G92" s="6"/>
    </row>
    <row r="93" spans="5:7" x14ac:dyDescent="0.2">
      <c r="E93" s="6"/>
      <c r="F93" s="6"/>
      <c r="G93" s="6"/>
    </row>
    <row r="94" spans="5:7" x14ac:dyDescent="0.2">
      <c r="E94" s="6"/>
      <c r="F94" s="6"/>
      <c r="G94" s="6"/>
    </row>
    <row r="95" spans="5:7" ht="12.75" customHeight="1" x14ac:dyDescent="0.2">
      <c r="E95" s="6"/>
      <c r="F95" s="6"/>
      <c r="G95" s="6"/>
    </row>
    <row r="96" spans="5:7" ht="12.75" customHeight="1" x14ac:dyDescent="0.2">
      <c r="E96" s="6"/>
      <c r="F96" s="6"/>
      <c r="G96" s="6"/>
    </row>
    <row r="97" spans="5:7" ht="12.75" customHeight="1" x14ac:dyDescent="0.2">
      <c r="E97" s="6"/>
      <c r="F97" s="6"/>
      <c r="G97" s="6"/>
    </row>
    <row r="98" spans="5:7" ht="12.75" customHeight="1" x14ac:dyDescent="0.2">
      <c r="E98" s="6"/>
      <c r="F98" s="6"/>
      <c r="G98" s="6"/>
    </row>
    <row r="99" spans="5:7" ht="12.75" customHeight="1" x14ac:dyDescent="0.2">
      <c r="E99" s="6"/>
      <c r="F99" s="6"/>
      <c r="G99" s="6"/>
    </row>
    <row r="100" spans="5:7" ht="12.75" customHeight="1" x14ac:dyDescent="0.2">
      <c r="E100" s="6"/>
      <c r="F100" s="6"/>
      <c r="G100" s="6"/>
    </row>
    <row r="101" spans="5:7" ht="12.75" customHeight="1" x14ac:dyDescent="0.2">
      <c r="E101" s="6"/>
      <c r="F101" s="6"/>
      <c r="G101" s="6"/>
    </row>
    <row r="102" spans="5:7" ht="12.75" customHeight="1" x14ac:dyDescent="0.2">
      <c r="E102" s="6"/>
      <c r="F102" s="6"/>
      <c r="G102" s="6"/>
    </row>
    <row r="103" spans="5:7" ht="12.75" customHeight="1" x14ac:dyDescent="0.2">
      <c r="E103" s="6"/>
      <c r="F103" s="6"/>
      <c r="G103" s="6"/>
    </row>
    <row r="104" spans="5:7" ht="12.75" customHeight="1" x14ac:dyDescent="0.2">
      <c r="E104" s="6"/>
      <c r="F104" s="6"/>
      <c r="G104" s="6"/>
    </row>
    <row r="105" spans="5:7" ht="12.75" customHeight="1" x14ac:dyDescent="0.2">
      <c r="E105" s="6"/>
      <c r="F105" s="6"/>
      <c r="G105" s="6"/>
    </row>
    <row r="106" spans="5:7" ht="12.75" customHeight="1" x14ac:dyDescent="0.2">
      <c r="E106" s="6"/>
      <c r="F106" s="6"/>
      <c r="G106" s="6"/>
    </row>
    <row r="107" spans="5:7" ht="12.75" customHeight="1" x14ac:dyDescent="0.2">
      <c r="E107" s="6"/>
      <c r="F107" s="6"/>
      <c r="G107" s="6"/>
    </row>
    <row r="108" spans="5:7" ht="12.75" customHeight="1" x14ac:dyDescent="0.2">
      <c r="E108" s="6"/>
      <c r="F108" s="6"/>
      <c r="G108" s="6"/>
    </row>
    <row r="109" spans="5:7" ht="12.75" customHeight="1" x14ac:dyDescent="0.2">
      <c r="E109" s="6"/>
      <c r="F109" s="6"/>
      <c r="G109" s="6"/>
    </row>
    <row r="110" spans="5:7" ht="12.75" customHeight="1" x14ac:dyDescent="0.2">
      <c r="E110" s="6"/>
      <c r="F110" s="6"/>
      <c r="G110" s="6"/>
    </row>
    <row r="111" spans="5:7" ht="12.75" customHeight="1" x14ac:dyDescent="0.2">
      <c r="E111" s="6"/>
      <c r="F111" s="6"/>
      <c r="G111" s="6"/>
    </row>
    <row r="112" spans="5:7" ht="12.75" customHeight="1" x14ac:dyDescent="0.2">
      <c r="E112" s="6"/>
      <c r="F112" s="6"/>
      <c r="G112" s="6"/>
    </row>
    <row r="113" spans="5:7" ht="12.75" customHeight="1" x14ac:dyDescent="0.2">
      <c r="E113" s="6"/>
      <c r="F113" s="6"/>
      <c r="G113" s="6"/>
    </row>
    <row r="114" spans="5:7" ht="12.75" customHeight="1" x14ac:dyDescent="0.2">
      <c r="E114" s="6"/>
      <c r="F114" s="6"/>
      <c r="G114" s="6"/>
    </row>
    <row r="115" spans="5:7" ht="12.75" customHeight="1" x14ac:dyDescent="0.2">
      <c r="E115" s="6"/>
      <c r="F115" s="6"/>
      <c r="G115" s="6"/>
    </row>
    <row r="116" spans="5:7" ht="12.75" customHeight="1" x14ac:dyDescent="0.2">
      <c r="E116" s="6"/>
      <c r="F116" s="6"/>
      <c r="G116" s="6"/>
    </row>
    <row r="117" spans="5:7" ht="12.75" customHeight="1" x14ac:dyDescent="0.2">
      <c r="E117" s="6"/>
      <c r="F117" s="6"/>
      <c r="G117" s="6"/>
    </row>
    <row r="118" spans="5:7" ht="12.75" customHeight="1" x14ac:dyDescent="0.2">
      <c r="E118" s="6"/>
      <c r="F118" s="6"/>
      <c r="G118" s="6"/>
    </row>
    <row r="119" spans="5:7" ht="12.75" customHeight="1" x14ac:dyDescent="0.2">
      <c r="E119" s="6"/>
      <c r="F119" s="6"/>
      <c r="G119" s="6"/>
    </row>
    <row r="120" spans="5:7" ht="12.75" customHeight="1" x14ac:dyDescent="0.2">
      <c r="E120" s="6"/>
      <c r="F120" s="6"/>
      <c r="G120" s="6"/>
    </row>
    <row r="121" spans="5:7" ht="12.75" customHeight="1" x14ac:dyDescent="0.2">
      <c r="E121" s="6"/>
      <c r="F121" s="6"/>
      <c r="G121" s="6"/>
    </row>
    <row r="122" spans="5:7" ht="12.75" customHeight="1" x14ac:dyDescent="0.2">
      <c r="E122" s="6"/>
      <c r="F122" s="6"/>
      <c r="G122" s="6"/>
    </row>
    <row r="123" spans="5:7" ht="12.75" customHeight="1" x14ac:dyDescent="0.2">
      <c r="E123" s="6"/>
      <c r="F123" s="6"/>
      <c r="G123" s="6"/>
    </row>
    <row r="124" spans="5:7" ht="12.75" customHeight="1" x14ac:dyDescent="0.2">
      <c r="E124" s="6"/>
      <c r="F124" s="6"/>
      <c r="G124" s="6"/>
    </row>
    <row r="125" spans="5:7" ht="12.75" customHeight="1" x14ac:dyDescent="0.2">
      <c r="E125" s="6"/>
      <c r="F125" s="6"/>
      <c r="G125" s="6"/>
    </row>
    <row r="126" spans="5:7" ht="12.75" customHeight="1" x14ac:dyDescent="0.2">
      <c r="E126" s="6"/>
      <c r="F126" s="6"/>
      <c r="G126" s="6"/>
    </row>
    <row r="127" spans="5:7" ht="12.75" customHeight="1" x14ac:dyDescent="0.2">
      <c r="E127" s="6"/>
      <c r="F127" s="6"/>
      <c r="G127" s="6"/>
    </row>
    <row r="128" spans="5:7" ht="12.75" customHeight="1" x14ac:dyDescent="0.2">
      <c r="E128" s="6"/>
      <c r="F128" s="6"/>
      <c r="G128" s="6"/>
    </row>
    <row r="129" spans="5:7" ht="12.75" customHeight="1" x14ac:dyDescent="0.2">
      <c r="E129" s="6"/>
      <c r="F129" s="6"/>
      <c r="G129" s="6"/>
    </row>
    <row r="130" spans="5:7" ht="12.75" customHeight="1" x14ac:dyDescent="0.2">
      <c r="E130" s="6"/>
      <c r="F130" s="6"/>
      <c r="G130" s="6"/>
    </row>
    <row r="131" spans="5:7" ht="12.75" customHeight="1" x14ac:dyDescent="0.2">
      <c r="E131" s="6"/>
      <c r="F131" s="6"/>
      <c r="G131" s="6"/>
    </row>
    <row r="132" spans="5:7" ht="12.75" customHeight="1" x14ac:dyDescent="0.2">
      <c r="E132" s="6"/>
      <c r="F132" s="6"/>
      <c r="G132" s="6"/>
    </row>
    <row r="133" spans="5:7" ht="12.75" customHeight="1" x14ac:dyDescent="0.2">
      <c r="E133" s="6"/>
      <c r="F133" s="6"/>
      <c r="G133" s="6"/>
    </row>
    <row r="134" spans="5:7" x14ac:dyDescent="0.2">
      <c r="E134" s="6"/>
      <c r="F134" s="6"/>
      <c r="G134" s="6"/>
    </row>
    <row r="135" spans="5:7" x14ac:dyDescent="0.2">
      <c r="E135" s="6"/>
      <c r="F135" s="6"/>
      <c r="G135" s="6"/>
    </row>
    <row r="136" spans="5:7" x14ac:dyDescent="0.2">
      <c r="E136" s="6"/>
      <c r="F136" s="6"/>
      <c r="G136" s="6"/>
    </row>
    <row r="137" spans="5:7" x14ac:dyDescent="0.2">
      <c r="E137" s="6"/>
      <c r="F137" s="6"/>
      <c r="G137" s="6"/>
    </row>
    <row r="138" spans="5:7" x14ac:dyDescent="0.2">
      <c r="E138" s="6"/>
      <c r="F138" s="6"/>
      <c r="G138" s="6"/>
    </row>
    <row r="139" spans="5:7" x14ac:dyDescent="0.2">
      <c r="E139" s="6"/>
      <c r="F139" s="6"/>
      <c r="G139" s="6"/>
    </row>
    <row r="140" spans="5:7" x14ac:dyDescent="0.2">
      <c r="E140" s="6"/>
      <c r="F140" s="6"/>
      <c r="G140" s="6"/>
    </row>
    <row r="141" spans="5:7" x14ac:dyDescent="0.2">
      <c r="E141" s="6"/>
      <c r="F141" s="6"/>
      <c r="G141" s="6"/>
    </row>
    <row r="142" spans="5:7" x14ac:dyDescent="0.2">
      <c r="E142" s="6"/>
      <c r="F142" s="6"/>
      <c r="G142" s="6"/>
    </row>
    <row r="143" spans="5:7" x14ac:dyDescent="0.2">
      <c r="E143" s="6"/>
      <c r="F143" s="6"/>
      <c r="G143" s="6"/>
    </row>
    <row r="144" spans="5:7" x14ac:dyDescent="0.2">
      <c r="E144" s="6"/>
      <c r="F144" s="6"/>
      <c r="G144" s="6"/>
    </row>
    <row r="145" spans="5:7" x14ac:dyDescent="0.2">
      <c r="E145" s="6"/>
      <c r="F145" s="6"/>
      <c r="G145" s="6"/>
    </row>
    <row r="146" spans="5:7" x14ac:dyDescent="0.2">
      <c r="E146" s="6"/>
      <c r="F146" s="6"/>
      <c r="G146" s="6"/>
    </row>
    <row r="147" spans="5:7" x14ac:dyDescent="0.2">
      <c r="E147" s="6"/>
      <c r="F147" s="6"/>
      <c r="G147" s="6"/>
    </row>
    <row r="148" spans="5:7" x14ac:dyDescent="0.2">
      <c r="E148" s="6"/>
      <c r="F148" s="6"/>
      <c r="G148" s="6"/>
    </row>
    <row r="149" spans="5:7" x14ac:dyDescent="0.2">
      <c r="E149" s="6"/>
      <c r="F149" s="6"/>
      <c r="G149" s="6"/>
    </row>
    <row r="150" spans="5:7" x14ac:dyDescent="0.2">
      <c r="E150" s="6"/>
      <c r="F150" s="6"/>
      <c r="G150" s="6"/>
    </row>
    <row r="151" spans="5:7" x14ac:dyDescent="0.2">
      <c r="E151" s="6"/>
      <c r="F151" s="6"/>
      <c r="G151" s="6"/>
    </row>
    <row r="152" spans="5:7" x14ac:dyDescent="0.2">
      <c r="E152" s="88"/>
      <c r="F152" s="6"/>
      <c r="G152" s="6"/>
    </row>
    <row r="153" spans="5:7" x14ac:dyDescent="0.2">
      <c r="E153" s="88"/>
      <c r="F153" s="6"/>
      <c r="G153" s="6"/>
    </row>
    <row r="154" spans="5:7" x14ac:dyDescent="0.2">
      <c r="E154" s="88"/>
      <c r="F154" s="6"/>
      <c r="G154" s="6"/>
    </row>
    <row r="155" spans="5:7" x14ac:dyDescent="0.2">
      <c r="E155" s="88"/>
      <c r="F155" s="6"/>
      <c r="G155" s="6"/>
    </row>
    <row r="156" spans="5:7" x14ac:dyDescent="0.2">
      <c r="E156" s="88"/>
      <c r="F156" s="6"/>
      <c r="G156" s="6"/>
    </row>
    <row r="157" spans="5:7" x14ac:dyDescent="0.2">
      <c r="E157" s="88"/>
      <c r="F157" s="6"/>
      <c r="G157" s="6"/>
    </row>
    <row r="158" spans="5:7" x14ac:dyDescent="0.2">
      <c r="E158" s="88"/>
      <c r="F158" s="6"/>
      <c r="G158" s="6"/>
    </row>
    <row r="159" spans="5:7" x14ac:dyDescent="0.2">
      <c r="E159" s="88"/>
      <c r="F159" s="6"/>
      <c r="G159" s="6"/>
    </row>
    <row r="160" spans="5:7" x14ac:dyDescent="0.2">
      <c r="E160" s="88"/>
      <c r="F160" s="6"/>
      <c r="G160" s="6"/>
    </row>
    <row r="161" spans="5:7" x14ac:dyDescent="0.2">
      <c r="E161" s="88"/>
      <c r="F161" s="6"/>
      <c r="G161" s="6"/>
    </row>
    <row r="162" spans="5:7" x14ac:dyDescent="0.2">
      <c r="E162" s="88"/>
      <c r="F162" s="6"/>
      <c r="G162" s="6"/>
    </row>
    <row r="163" spans="5:7" x14ac:dyDescent="0.2">
      <c r="E163" s="88"/>
      <c r="F163" s="6"/>
      <c r="G163" s="6"/>
    </row>
    <row r="164" spans="5:7" x14ac:dyDescent="0.2">
      <c r="E164" s="88"/>
      <c r="F164" s="6"/>
      <c r="G164" s="6"/>
    </row>
    <row r="165" spans="5:7" x14ac:dyDescent="0.2">
      <c r="E165" s="88"/>
      <c r="F165" s="6"/>
      <c r="G165" s="6"/>
    </row>
    <row r="166" spans="5:7" x14ac:dyDescent="0.2">
      <c r="E166" s="88"/>
      <c r="F166" s="6"/>
      <c r="G166" s="6"/>
    </row>
    <row r="167" spans="5:7" x14ac:dyDescent="0.2">
      <c r="E167" s="88"/>
      <c r="F167" s="6"/>
      <c r="G167" s="6"/>
    </row>
    <row r="168" spans="5:7" x14ac:dyDescent="0.2">
      <c r="E168" s="88"/>
      <c r="F168" s="6"/>
      <c r="G168" s="6"/>
    </row>
    <row r="169" spans="5:7" x14ac:dyDescent="0.2">
      <c r="E169" s="88"/>
      <c r="F169" s="6"/>
      <c r="G169" s="6"/>
    </row>
    <row r="170" spans="5:7" x14ac:dyDescent="0.2">
      <c r="E170" s="88"/>
      <c r="F170" s="6"/>
      <c r="G170" s="6"/>
    </row>
    <row r="171" spans="5:7" x14ac:dyDescent="0.2">
      <c r="E171" s="88"/>
      <c r="F171" s="6"/>
      <c r="G171" s="6"/>
    </row>
    <row r="172" spans="5:7" x14ac:dyDescent="0.2">
      <c r="E172" s="88"/>
      <c r="F172" s="6"/>
      <c r="G172" s="6"/>
    </row>
    <row r="173" spans="5:7" x14ac:dyDescent="0.2">
      <c r="E173" s="88"/>
      <c r="F173" s="6"/>
      <c r="G173" s="6"/>
    </row>
    <row r="174" spans="5:7" x14ac:dyDescent="0.2">
      <c r="E174" s="88"/>
      <c r="F174" s="6"/>
      <c r="G174" s="6"/>
    </row>
    <row r="175" spans="5:7" x14ac:dyDescent="0.2">
      <c r="E175" s="88"/>
      <c r="F175" s="6"/>
      <c r="G175" s="6"/>
    </row>
    <row r="176" spans="5:7" x14ac:dyDescent="0.2">
      <c r="E176" s="88"/>
      <c r="F176" s="6"/>
      <c r="G176" s="6"/>
    </row>
    <row r="177" spans="5:19" x14ac:dyDescent="0.2">
      <c r="E177" s="88"/>
      <c r="F177" s="6"/>
      <c r="G177" s="6"/>
    </row>
    <row r="178" spans="5:19" x14ac:dyDescent="0.2">
      <c r="E178" s="88"/>
      <c r="F178" s="6"/>
      <c r="G178" s="6"/>
    </row>
    <row r="179" spans="5:19" x14ac:dyDescent="0.2">
      <c r="E179" s="88"/>
      <c r="F179" s="6"/>
      <c r="G179" s="6"/>
    </row>
    <row r="180" spans="5:19" x14ac:dyDescent="0.2">
      <c r="E180" s="88"/>
      <c r="F180" s="6"/>
      <c r="G180" s="6"/>
      <c r="I180" s="6" t="str">
        <f>'Revenue - Base - OPTIONAL'!E12</f>
        <v>Council Operations</v>
      </c>
      <c r="S180" s="6" t="s">
        <v>123</v>
      </c>
    </row>
    <row r="181" spans="5:19" x14ac:dyDescent="0.2">
      <c r="E181" s="88"/>
      <c r="F181" s="6"/>
      <c r="G181" s="6"/>
      <c r="I181" s="6" t="str">
        <f>'Revenue - Base - OPTIONAL'!E13</f>
        <v>Public Order and Safety</v>
      </c>
      <c r="S181" s="6" t="s">
        <v>148</v>
      </c>
    </row>
    <row r="182" spans="5:19" x14ac:dyDescent="0.2">
      <c r="E182" s="88"/>
      <c r="F182" s="6"/>
      <c r="G182" s="6"/>
      <c r="I182" s="6" t="str">
        <f>'Revenue - Base - OPTIONAL'!E14</f>
        <v>Financial &amp; Fiscal Affairs</v>
      </c>
      <c r="S182" s="6" t="s">
        <v>149</v>
      </c>
    </row>
    <row r="183" spans="5:19" x14ac:dyDescent="0.2">
      <c r="E183" s="88"/>
      <c r="F183" s="6"/>
      <c r="G183" s="6"/>
      <c r="I183" s="6" t="str">
        <f>'Revenue - Base - OPTIONAL'!E15</f>
        <v>Natural Disaster Relief</v>
      </c>
      <c r="S183" s="6" t="s">
        <v>142</v>
      </c>
    </row>
    <row r="184" spans="5:19" x14ac:dyDescent="0.2">
      <c r="E184" s="88"/>
      <c r="F184" s="6"/>
      <c r="G184" s="6"/>
      <c r="I184" s="6" t="str">
        <f>'Revenue - Base - OPTIONAL'!E16</f>
        <v>General Operations</v>
      </c>
      <c r="S184" s="6" t="s">
        <v>150</v>
      </c>
    </row>
    <row r="185" spans="5:19" x14ac:dyDescent="0.2">
      <c r="E185" s="88"/>
      <c r="F185" s="6"/>
      <c r="G185" s="6"/>
      <c r="I185" s="6" t="str">
        <f>'Revenue - Base - OPTIONAL'!E17</f>
        <v>General Administration</v>
      </c>
      <c r="S185" s="6" t="s">
        <v>151</v>
      </c>
    </row>
    <row r="186" spans="5:19" x14ac:dyDescent="0.2">
      <c r="E186" s="88"/>
      <c r="F186" s="6"/>
      <c r="G186" s="6"/>
      <c r="I186" s="6" t="str">
        <f>'Revenue - Base - OPTIONAL'!E18</f>
        <v>Families &amp; Children</v>
      </c>
      <c r="S186" s="6" t="s">
        <v>152</v>
      </c>
    </row>
    <row r="187" spans="5:19" x14ac:dyDescent="0.2">
      <c r="E187" s="88"/>
      <c r="F187" s="6"/>
      <c r="G187" s="6"/>
      <c r="I187" s="6" t="str">
        <f>'Revenue - Base - OPTIONAL'!E19</f>
        <v>Community Health</v>
      </c>
      <c r="S187" s="6" t="s">
        <v>122</v>
      </c>
    </row>
    <row r="188" spans="5:19" x14ac:dyDescent="0.2">
      <c r="E188" s="88"/>
      <c r="F188" s="6"/>
      <c r="G188" s="6"/>
      <c r="I188" s="6" t="str">
        <f>'Revenue - Base - OPTIONAL'!E20</f>
        <v>Community Welfare Services</v>
      </c>
    </row>
    <row r="189" spans="5:19" x14ac:dyDescent="0.2">
      <c r="E189" s="88"/>
      <c r="F189" s="6"/>
      <c r="G189" s="6"/>
      <c r="I189" s="6" t="str">
        <f>'Revenue - Base - OPTIONAL'!E21</f>
        <v>Education</v>
      </c>
    </row>
    <row r="190" spans="5:19" x14ac:dyDescent="0.2">
      <c r="E190" s="88"/>
      <c r="F190" s="6"/>
      <c r="G190" s="6"/>
      <c r="I190" s="6" t="str">
        <f>'Revenue - Base - OPTIONAL'!E22</f>
        <v>Community Housing</v>
      </c>
    </row>
    <row r="191" spans="5:19" x14ac:dyDescent="0.2">
      <c r="E191" s="88"/>
      <c r="F191" s="6"/>
      <c r="G191" s="6"/>
      <c r="I191" s="6" t="str">
        <f>'Revenue - Base - OPTIONAL'!E23</f>
        <v>Administration</v>
      </c>
    </row>
    <row r="192" spans="5:19" x14ac:dyDescent="0.2">
      <c r="E192" s="88"/>
      <c r="F192" s="6"/>
      <c r="G192" s="6"/>
      <c r="I192" s="6" t="str">
        <f>'Revenue - Base - OPTIONAL'!E24</f>
        <v>Residential Care Services</v>
      </c>
    </row>
    <row r="193" spans="5:9" x14ac:dyDescent="0.2">
      <c r="E193" s="88"/>
      <c r="F193" s="6"/>
      <c r="G193" s="6"/>
      <c r="I193" s="6" t="str">
        <f>'Revenue - Base - OPTIONAL'!E25</f>
        <v>Community Care Services</v>
      </c>
    </row>
    <row r="194" spans="5:9" x14ac:dyDescent="0.2">
      <c r="E194" s="88"/>
      <c r="F194" s="6"/>
      <c r="G194" s="6"/>
      <c r="I194" s="6" t="str">
        <f>'Revenue - Base - OPTIONAL'!E26</f>
        <v>Facilities</v>
      </c>
    </row>
    <row r="195" spans="5:9" x14ac:dyDescent="0.2">
      <c r="E195" s="88"/>
      <c r="F195" s="6"/>
      <c r="G195" s="6"/>
      <c r="I195" s="6" t="str">
        <f>'Revenue - Base - OPTIONAL'!E27</f>
        <v>Administration</v>
      </c>
    </row>
    <row r="196" spans="5:9" x14ac:dyDescent="0.2">
      <c r="E196" s="88"/>
      <c r="F196" s="6"/>
      <c r="G196" s="6"/>
      <c r="I196" s="6" t="str">
        <f>'Revenue - Base - OPTIONAL'!E28</f>
        <v>Sports Grounds &amp; Facilities</v>
      </c>
    </row>
    <row r="197" spans="5:9" x14ac:dyDescent="0.2">
      <c r="E197" s="88"/>
      <c r="F197" s="6"/>
      <c r="G197" s="6"/>
      <c r="I197" s="6" t="str">
        <f>'Revenue - Base - OPTIONAL'!E29</f>
        <v>Parks &amp; Reserves</v>
      </c>
    </row>
    <row r="198" spans="5:9" x14ac:dyDescent="0.2">
      <c r="E198" s="88"/>
      <c r="F198" s="6"/>
      <c r="G198" s="6"/>
      <c r="I198" s="6" t="str">
        <f>'Revenue - Base - OPTIONAL'!E30</f>
        <v>Waterways, Lakes &amp; Beaches</v>
      </c>
    </row>
    <row r="199" spans="5:9" x14ac:dyDescent="0.2">
      <c r="E199" s="88"/>
      <c r="F199" s="6"/>
      <c r="G199" s="6"/>
      <c r="I199" s="6" t="str">
        <f>'Revenue - Base - OPTIONAL'!E31</f>
        <v>Art Galleries</v>
      </c>
    </row>
    <row r="200" spans="5:9" x14ac:dyDescent="0.2">
      <c r="E200" s="88"/>
      <c r="F200" s="6"/>
      <c r="G200" s="6"/>
      <c r="I200" s="6" t="str">
        <f>'Revenue - Base - OPTIONAL'!E32</f>
        <v>Museums and Cultural Heritage</v>
      </c>
    </row>
    <row r="201" spans="5:9" x14ac:dyDescent="0.2">
      <c r="E201" s="88"/>
      <c r="F201" s="6"/>
      <c r="G201" s="6"/>
      <c r="I201" s="6" t="str">
        <f>'Revenue - Base - OPTIONAL'!E33</f>
        <v>Performing Arts Centres</v>
      </c>
    </row>
    <row r="202" spans="5:9" x14ac:dyDescent="0.2">
      <c r="E202" s="88"/>
      <c r="F202" s="6"/>
      <c r="G202" s="6"/>
      <c r="I202" s="6" t="str">
        <f>'Revenue - Base - OPTIONAL'!E34</f>
        <v>Libraries</v>
      </c>
    </row>
    <row r="203" spans="5:9" x14ac:dyDescent="0.2">
      <c r="E203" s="88"/>
      <c r="F203" s="6"/>
      <c r="G203" s="6"/>
      <c r="I203" s="6" t="str">
        <f>'Revenue - Base - OPTIONAL'!E35</f>
        <v>Public Centres &amp; Halls</v>
      </c>
    </row>
    <row r="204" spans="5:9" x14ac:dyDescent="0.2">
      <c r="E204" s="88"/>
      <c r="F204" s="6"/>
      <c r="G204" s="6"/>
      <c r="I204" s="6" t="str">
        <f>'Revenue - Base - OPTIONAL'!E36</f>
        <v>Programs</v>
      </c>
    </row>
    <row r="205" spans="5:9" x14ac:dyDescent="0.2">
      <c r="E205" s="88"/>
      <c r="F205" s="6"/>
      <c r="G205" s="6"/>
      <c r="I205" s="6" t="str">
        <f>'Revenue - Base - OPTIONAL'!E37</f>
        <v>Administration</v>
      </c>
    </row>
    <row r="206" spans="5:9" x14ac:dyDescent="0.2">
      <c r="E206" s="88"/>
      <c r="F206" s="6"/>
      <c r="G206" s="6"/>
      <c r="I206" s="6" t="str">
        <f>'Revenue - Base - OPTIONAL'!E38</f>
        <v>Residential - General Waste</v>
      </c>
    </row>
    <row r="207" spans="5:9" x14ac:dyDescent="0.2">
      <c r="E207" s="88"/>
      <c r="F207" s="6"/>
      <c r="G207" s="6"/>
      <c r="I207" s="6" t="str">
        <f>'Revenue - Base - OPTIONAL'!E39</f>
        <v>Residential - Recycled Waste</v>
      </c>
    </row>
    <row r="208" spans="5:9" x14ac:dyDescent="0.2">
      <c r="E208" s="88"/>
      <c r="F208" s="6"/>
      <c r="G208" s="6"/>
      <c r="I208" s="6" t="str">
        <f>'Revenue - Base - OPTIONAL'!E40</f>
        <v>Commercial Waste Disposal</v>
      </c>
    </row>
    <row r="209" spans="5:9" x14ac:dyDescent="0.2">
      <c r="E209" s="88"/>
      <c r="F209" s="6"/>
      <c r="G209" s="6"/>
      <c r="I209" s="6" t="str">
        <f>'Revenue - Base - OPTIONAL'!E41</f>
        <v>Administration</v>
      </c>
    </row>
    <row r="210" spans="5:9" x14ac:dyDescent="0.2">
      <c r="E210" s="88"/>
      <c r="F210" s="6"/>
      <c r="G210" s="6"/>
      <c r="I210" s="6" t="str">
        <f>'Revenue - Base - OPTIONAL'!E42</f>
        <v>Footpaths</v>
      </c>
    </row>
    <row r="211" spans="5:9" x14ac:dyDescent="0.2">
      <c r="E211" s="88"/>
      <c r="F211" s="6"/>
      <c r="G211" s="6"/>
      <c r="I211" s="6" t="str">
        <f>'Revenue - Base - OPTIONAL'!E43</f>
        <v>Kerbs &amp; Channels</v>
      </c>
    </row>
    <row r="212" spans="5:9" x14ac:dyDescent="0.2">
      <c r="E212" s="88"/>
      <c r="F212" s="6"/>
      <c r="G212" s="6"/>
      <c r="I212" s="6" t="str">
        <f>'Revenue - Base - OPTIONAL'!E44</f>
        <v>Traffic Control</v>
      </c>
    </row>
    <row r="213" spans="5:9" x14ac:dyDescent="0.2">
      <c r="E213" s="88"/>
      <c r="F213" s="6"/>
      <c r="G213" s="6"/>
      <c r="I213" s="6" t="str">
        <f>'Revenue - Base - OPTIONAL'!E45</f>
        <v>Parking Fines</v>
      </c>
    </row>
    <row r="214" spans="5:9" x14ac:dyDescent="0.2">
      <c r="E214" s="88"/>
      <c r="F214" s="6"/>
      <c r="G214" s="6"/>
      <c r="I214" s="6" t="str">
        <f>'Revenue - Base - OPTIONAL'!E46</f>
        <v>Parking Facilities</v>
      </c>
    </row>
    <row r="215" spans="5:9" x14ac:dyDescent="0.2">
      <c r="E215" s="88"/>
      <c r="F215" s="6"/>
      <c r="G215" s="6"/>
      <c r="I215" s="6" t="str">
        <f>'Revenue - Base - OPTIONAL'!E47</f>
        <v>Street Enhancements</v>
      </c>
    </row>
    <row r="216" spans="5:9" x14ac:dyDescent="0.2">
      <c r="E216" s="88"/>
      <c r="F216" s="6"/>
      <c r="G216" s="6"/>
      <c r="I216" s="6" t="str">
        <f>'Revenue - Base - OPTIONAL'!E48</f>
        <v>Street Lighting</v>
      </c>
    </row>
    <row r="217" spans="5:9" x14ac:dyDescent="0.2">
      <c r="E217" s="88"/>
      <c r="F217" s="6"/>
      <c r="G217" s="6"/>
      <c r="I217" s="6" t="str">
        <f>'Revenue - Base - OPTIONAL'!E49</f>
        <v>Street Cleaning</v>
      </c>
    </row>
    <row r="218" spans="5:9" x14ac:dyDescent="0.2">
      <c r="E218" s="88"/>
      <c r="F218" s="6"/>
      <c r="G218" s="6"/>
      <c r="I218" s="6" t="str">
        <f>'Revenue - Base - OPTIONAL'!E50</f>
        <v>Administration</v>
      </c>
    </row>
    <row r="219" spans="5:9" x14ac:dyDescent="0.2">
      <c r="E219" s="88"/>
      <c r="F219" s="6"/>
      <c r="G219" s="6"/>
      <c r="I219" s="6" t="str">
        <f>'Revenue - Base - OPTIONAL'!E51</f>
        <v>Protection of Biodiversity &amp; Habitat</v>
      </c>
    </row>
    <row r="220" spans="5:9" x14ac:dyDescent="0.2">
      <c r="E220" s="88"/>
      <c r="F220" s="6"/>
      <c r="G220" s="6"/>
      <c r="I220" s="6" t="str">
        <f>'Revenue - Base - OPTIONAL'!E52</f>
        <v>Fire Protection</v>
      </c>
    </row>
    <row r="221" spans="5:9" x14ac:dyDescent="0.2">
      <c r="E221" s="88"/>
      <c r="F221" s="6"/>
      <c r="G221" s="6"/>
      <c r="I221" s="6" t="str">
        <f>'Revenue - Base - OPTIONAL'!E53</f>
        <v>Drainage</v>
      </c>
    </row>
    <row r="222" spans="5:9" x14ac:dyDescent="0.2">
      <c r="E222" s="88"/>
      <c r="F222" s="6"/>
      <c r="G222" s="6"/>
      <c r="I222" s="6" t="str">
        <f>'Revenue - Base - OPTIONAL'!E54</f>
        <v>Agricultural Services</v>
      </c>
    </row>
    <row r="223" spans="5:9" x14ac:dyDescent="0.2">
      <c r="E223" s="88"/>
      <c r="F223" s="6"/>
      <c r="G223" s="6"/>
      <c r="I223" s="6" t="str">
        <f>'Revenue - Base - OPTIONAL'!E55</f>
        <v>Sewerage</v>
      </c>
    </row>
    <row r="224" spans="5:9" x14ac:dyDescent="0.2">
      <c r="E224" s="88"/>
      <c r="F224" s="6"/>
      <c r="G224" s="6"/>
      <c r="I224" s="6" t="str">
        <f>'Revenue - Base - OPTIONAL'!E56</f>
        <v>Waste Water Management</v>
      </c>
    </row>
    <row r="225" spans="5:9" x14ac:dyDescent="0.2">
      <c r="E225" s="88"/>
      <c r="F225" s="6"/>
      <c r="G225" s="6"/>
      <c r="I225" s="6" t="str">
        <f>'Revenue - Base - OPTIONAL'!E57</f>
        <v>Decontamination of Soil</v>
      </c>
    </row>
    <row r="226" spans="5:9" x14ac:dyDescent="0.2">
      <c r="E226" s="88"/>
      <c r="F226" s="6"/>
      <c r="G226" s="6"/>
      <c r="I226" s="6" t="str">
        <f>'Revenue - Base - OPTIONAL'!E58</f>
        <v>Administration</v>
      </c>
    </row>
    <row r="227" spans="5:9" x14ac:dyDescent="0.2">
      <c r="E227" s="88"/>
      <c r="F227" s="6"/>
      <c r="G227" s="6"/>
      <c r="I227" s="6" t="str">
        <f>'Revenue - Base - OPTIONAL'!E59</f>
        <v>Community Development &amp; Planning</v>
      </c>
    </row>
    <row r="228" spans="5:9" x14ac:dyDescent="0.2">
      <c r="E228" s="88"/>
      <c r="F228" s="6"/>
      <c r="G228" s="6"/>
      <c r="I228" s="6" t="str">
        <f>'Revenue - Base - OPTIONAL'!E60</f>
        <v>Building Control</v>
      </c>
    </row>
    <row r="229" spans="5:9" x14ac:dyDescent="0.2">
      <c r="I229" s="6" t="str">
        <f>'Revenue - Base - OPTIONAL'!E61</f>
        <v>Tourism &amp; Area Promotion</v>
      </c>
    </row>
    <row r="230" spans="5:9" x14ac:dyDescent="0.2">
      <c r="I230" s="6" t="str">
        <f>'Revenue - Base - OPTIONAL'!E62</f>
        <v>Community Amenities</v>
      </c>
    </row>
    <row r="231" spans="5:9" x14ac:dyDescent="0.2">
      <c r="I231" s="6" t="str">
        <f>'Revenue - Base - OPTIONAL'!E63</f>
        <v>Air Transport</v>
      </c>
    </row>
    <row r="232" spans="5:9" x14ac:dyDescent="0.2">
      <c r="I232" s="6" t="str">
        <f>'Revenue - Base - OPTIONAL'!E64</f>
        <v>Markets &amp; Saleyards</v>
      </c>
    </row>
    <row r="233" spans="5:9" x14ac:dyDescent="0.2">
      <c r="I233" s="6" t="str">
        <f>'Revenue - Base - OPTIONAL'!E65</f>
        <v>Economic Affairs</v>
      </c>
    </row>
    <row r="234" spans="5:9" x14ac:dyDescent="0.2">
      <c r="I234" s="6" t="str">
        <f>'Revenue - Base - OPTIONAL'!E66</f>
        <v>Business Undertakings (Property)</v>
      </c>
    </row>
    <row r="235" spans="5:9" x14ac:dyDescent="0.2">
      <c r="I235" s="6" t="str">
        <f>'Revenue - Base - OPTIONAL'!E67</f>
        <v>Administration</v>
      </c>
    </row>
    <row r="236" spans="5:9" x14ac:dyDescent="0.2">
      <c r="I236" s="6" t="str">
        <f>'Revenue - Base - OPTIONAL'!E68</f>
        <v>Local Roads &amp; Bridges works</v>
      </c>
    </row>
    <row r="237" spans="5:9" x14ac:dyDescent="0.2">
      <c r="I237" s="6" t="str">
        <f>'Revenue - Base - OPTIONAL'!E69</f>
        <v>Administration</v>
      </c>
    </row>
    <row r="238" spans="5:9" x14ac:dyDescent="0.2">
      <c r="I238" s="6" t="str">
        <f>'Revenue - Base - OPTIONAL'!E70</f>
        <v>Main Roads &amp; Bridges (State Roads)</v>
      </c>
    </row>
    <row r="239" spans="5:9" x14ac:dyDescent="0.2">
      <c r="I239" s="6" t="str">
        <f>'Revenue - Base - OPTIONAL'!E71</f>
        <v>National Highway System (Federal Roads)</v>
      </c>
    </row>
    <row r="240" spans="5:9" x14ac:dyDescent="0.2">
      <c r="I240" s="6" t="str">
        <f>'Revenue - Base - OPTIONAL'!E72</f>
        <v>Rates &amp; Charges (should equal VGC2 - 04999)</v>
      </c>
    </row>
    <row r="241" spans="9:9" x14ac:dyDescent="0.2">
      <c r="I241" s="6" t="str">
        <f>'Revenue - Base - OPTIONAL'!E73</f>
        <v xml:space="preserve">    - General Purpose Grants</v>
      </c>
    </row>
    <row r="242" spans="9:9" x14ac:dyDescent="0.2">
      <c r="I242" s="6" t="str">
        <f>'Revenue - Base - OPTIONAL'!E74</f>
        <v xml:space="preserve">    - Local Roads Funding</v>
      </c>
    </row>
    <row r="243" spans="9:9" x14ac:dyDescent="0.2">
      <c r="I243" s="6" t="e">
        <f>'Revenue - Base - OPTIONAL'!#REF!</f>
        <v>#REF!</v>
      </c>
    </row>
    <row r="244" spans="9:9" x14ac:dyDescent="0.2">
      <c r="I244" s="6" t="e">
        <f>'Revenue - Base - OPTIONAL'!#REF!</f>
        <v>#REF!</v>
      </c>
    </row>
    <row r="245" spans="9:9" x14ac:dyDescent="0.2">
      <c r="I245" s="6" t="e">
        <f>'Revenue - Base - OPTIONAL'!#REF!</f>
        <v>#REF!</v>
      </c>
    </row>
    <row r="246" spans="9:9" x14ac:dyDescent="0.2">
      <c r="I246" s="6" t="e">
        <f>'Revenue - Base - OPTIONAL'!#REF!</f>
        <v>#REF!</v>
      </c>
    </row>
    <row r="247" spans="9:9" x14ac:dyDescent="0.2">
      <c r="I247" s="6" t="e">
        <f>'Revenue - Base - OPTIONAL'!#REF!</f>
        <v>#REF!</v>
      </c>
    </row>
    <row r="248" spans="9:9" x14ac:dyDescent="0.2">
      <c r="I248" s="6" t="e">
        <f>'Revenue - Base - OPTIONAL'!#REF!</f>
        <v>#REF!</v>
      </c>
    </row>
    <row r="249" spans="9:9" x14ac:dyDescent="0.2">
      <c r="I249" s="6" t="e">
        <f>'Revenue - Base - OPTIONAL'!#REF!</f>
        <v>#REF!</v>
      </c>
    </row>
    <row r="250" spans="9:9" x14ac:dyDescent="0.2">
      <c r="I250" s="6" t="e">
        <f>'Revenue - Base - OPTIONAL'!#REF!</f>
        <v>#REF!</v>
      </c>
    </row>
    <row r="251" spans="9:9" x14ac:dyDescent="0.2">
      <c r="I251" s="6" t="e">
        <f>'Revenue - Base - OPTIONAL'!#REF!</f>
        <v>#REF!</v>
      </c>
    </row>
    <row r="252" spans="9:9" x14ac:dyDescent="0.2">
      <c r="I252" s="6" t="e">
        <f>'Revenue - Base - OPTIONAL'!#REF!</f>
        <v>#REF!</v>
      </c>
    </row>
    <row r="253" spans="9:9" x14ac:dyDescent="0.2">
      <c r="I253" s="6" t="e">
        <f>'Revenue - Base - OPTIONAL'!#REF!</f>
        <v>#REF!</v>
      </c>
    </row>
    <row r="254" spans="9:9" x14ac:dyDescent="0.2">
      <c r="I254" s="6" t="e">
        <f>'Revenue - Base - OPTIONAL'!#REF!</f>
        <v>#REF!</v>
      </c>
    </row>
    <row r="255" spans="9:9" x14ac:dyDescent="0.2">
      <c r="I255" s="6" t="e">
        <f>'Revenue - Base - OPTIONAL'!#REF!</f>
        <v>#REF!</v>
      </c>
    </row>
    <row r="256" spans="9:9" x14ac:dyDescent="0.2">
      <c r="I256" s="6" t="e">
        <f>'Revenue - Base - OPTIONAL'!#REF!</f>
        <v>#REF!</v>
      </c>
    </row>
    <row r="257" spans="9:9" x14ac:dyDescent="0.2">
      <c r="I257" s="6" t="e">
        <f>'Revenue - Base - OPTIONAL'!#REF!</f>
        <v>#REF!</v>
      </c>
    </row>
    <row r="258" spans="9:9" x14ac:dyDescent="0.2">
      <c r="I258" s="6" t="e">
        <f>'Revenue - Base - OPTIONAL'!#REF!</f>
        <v>#REF!</v>
      </c>
    </row>
    <row r="259" spans="9:9" x14ac:dyDescent="0.2">
      <c r="I259" s="6" t="e">
        <f>'Revenue - Base - OPTIONAL'!#REF!</f>
        <v>#REF!</v>
      </c>
    </row>
    <row r="260" spans="9:9" x14ac:dyDescent="0.2">
      <c r="I260" s="6" t="e">
        <f>'Revenue - Base - OPTIONAL'!#REF!</f>
        <v>#REF!</v>
      </c>
    </row>
    <row r="261" spans="9:9" x14ac:dyDescent="0.2">
      <c r="I261" s="6" t="e">
        <f>'Revenue - Base - OPTIONAL'!#REF!</f>
        <v>#REF!</v>
      </c>
    </row>
    <row r="262" spans="9:9" x14ac:dyDescent="0.2">
      <c r="I262" s="6" t="e">
        <f>'Revenue - Base - OPTIONAL'!#REF!</f>
        <v>#REF!</v>
      </c>
    </row>
    <row r="263" spans="9:9" x14ac:dyDescent="0.2">
      <c r="I263" s="6" t="e">
        <f>'Revenue - Base - OPTIONAL'!#REF!</f>
        <v>#REF!</v>
      </c>
    </row>
    <row r="264" spans="9:9" x14ac:dyDescent="0.2">
      <c r="I264" s="6" t="e">
        <f>'Revenue - Base - OPTIONAL'!#REF!</f>
        <v>#REF!</v>
      </c>
    </row>
    <row r="265" spans="9:9" x14ac:dyDescent="0.2">
      <c r="I265" s="6" t="e">
        <f>'Revenue - Base - OPTIONAL'!#REF!</f>
        <v>#REF!</v>
      </c>
    </row>
    <row r="266" spans="9:9" x14ac:dyDescent="0.2">
      <c r="I266" s="6" t="e">
        <f>'Revenue - Base - OPTIONAL'!#REF!</f>
        <v>#REF!</v>
      </c>
    </row>
    <row r="267" spans="9:9" x14ac:dyDescent="0.2">
      <c r="I267" s="6" t="e">
        <f>'Revenue - Base - OPTIONAL'!#REF!</f>
        <v>#REF!</v>
      </c>
    </row>
    <row r="268" spans="9:9" x14ac:dyDescent="0.2">
      <c r="I268" s="6" t="e">
        <f>'Revenue - Base - OPTIONAL'!#REF!</f>
        <v>#REF!</v>
      </c>
    </row>
    <row r="269" spans="9:9" x14ac:dyDescent="0.2">
      <c r="I269" s="6" t="e">
        <f>'Revenue - Base - OPTIONAL'!#REF!</f>
        <v>#REF!</v>
      </c>
    </row>
    <row r="270" spans="9:9" x14ac:dyDescent="0.2">
      <c r="I270" s="6" t="e">
        <f>'Revenue - Base - OPTIONAL'!#REF!</f>
        <v>#REF!</v>
      </c>
    </row>
    <row r="271" spans="9:9" x14ac:dyDescent="0.2">
      <c r="I271" s="6" t="e">
        <f>'Revenue - Base - OPTIONAL'!#REF!</f>
        <v>#REF!</v>
      </c>
    </row>
    <row r="272" spans="9:9" x14ac:dyDescent="0.2">
      <c r="I272" s="6" t="e">
        <f>'Revenue - Base - OPTIONAL'!#REF!</f>
        <v>#REF!</v>
      </c>
    </row>
    <row r="273" spans="9:9" x14ac:dyDescent="0.2">
      <c r="I273" s="6" t="e">
        <f>'Revenue - Base - OPTIONAL'!#REF!</f>
        <v>#REF!</v>
      </c>
    </row>
    <row r="274" spans="9:9" x14ac:dyDescent="0.2">
      <c r="I274" s="6" t="e">
        <f>'Revenue - Base - OPTIONAL'!#REF!</f>
        <v>#REF!</v>
      </c>
    </row>
    <row r="275" spans="9:9" x14ac:dyDescent="0.2">
      <c r="I275" s="6" t="e">
        <f>'Revenue - Base - OPTIONAL'!#REF!</f>
        <v>#REF!</v>
      </c>
    </row>
    <row r="276" spans="9:9" x14ac:dyDescent="0.2">
      <c r="I276" s="6" t="e">
        <f>'Revenue - Base - OPTIONAL'!#REF!</f>
        <v>#REF!</v>
      </c>
    </row>
    <row r="277" spans="9:9" x14ac:dyDescent="0.2">
      <c r="I277" s="6" t="e">
        <f>'Revenue - Base - OPTIONAL'!#REF!</f>
        <v>#REF!</v>
      </c>
    </row>
    <row r="278" spans="9:9" x14ac:dyDescent="0.2">
      <c r="I278" s="6" t="e">
        <f>'Revenue - Base - OPTIONAL'!#REF!</f>
        <v>#REF!</v>
      </c>
    </row>
    <row r="279" spans="9:9" x14ac:dyDescent="0.2">
      <c r="I279" s="6" t="e">
        <f>'Revenue - Base - OPTIONAL'!#REF!</f>
        <v>#REF!</v>
      </c>
    </row>
    <row r="280" spans="9:9" x14ac:dyDescent="0.2">
      <c r="I280" s="6" t="e">
        <f>'Revenue - Base - OPTIONAL'!#REF!</f>
        <v>#REF!</v>
      </c>
    </row>
    <row r="281" spans="9:9" x14ac:dyDescent="0.2">
      <c r="I281" s="6" t="e">
        <f>'Revenue - Base - OPTIONAL'!#REF!</f>
        <v>#REF!</v>
      </c>
    </row>
    <row r="282" spans="9:9" x14ac:dyDescent="0.2">
      <c r="I282" s="6" t="e">
        <f>'Revenue - Base - OPTIONAL'!#REF!</f>
        <v>#REF!</v>
      </c>
    </row>
    <row r="283" spans="9:9" x14ac:dyDescent="0.2">
      <c r="I283" s="6" t="e">
        <f>'Revenue - Base - OPTIONAL'!#REF!</f>
        <v>#REF!</v>
      </c>
    </row>
    <row r="284" spans="9:9" x14ac:dyDescent="0.2">
      <c r="I284" s="6" t="e">
        <f>'Revenue - Base - OPTIONAL'!#REF!</f>
        <v>#REF!</v>
      </c>
    </row>
    <row r="285" spans="9:9" x14ac:dyDescent="0.2">
      <c r="I285" s="6" t="e">
        <f>'Revenue - Base - OPTIONAL'!#REF!</f>
        <v>#REF!</v>
      </c>
    </row>
    <row r="286" spans="9:9" x14ac:dyDescent="0.2">
      <c r="I286" s="6" t="e">
        <f>'Revenue - Base - OPTIONAL'!#REF!</f>
        <v>#REF!</v>
      </c>
    </row>
    <row r="287" spans="9:9" x14ac:dyDescent="0.2">
      <c r="I287" s="6" t="e">
        <f>'Revenue - Base - OPTIONAL'!#REF!</f>
        <v>#REF!</v>
      </c>
    </row>
    <row r="288" spans="9:9" x14ac:dyDescent="0.2">
      <c r="I288" s="6" t="e">
        <f>'Revenue - Base - OPTIONAL'!#REF!</f>
        <v>#REF!</v>
      </c>
    </row>
    <row r="289" spans="9:9" x14ac:dyDescent="0.2">
      <c r="I289" s="6" t="e">
        <f>'Revenue - Base - OPTIONAL'!#REF!</f>
        <v>#REF!</v>
      </c>
    </row>
    <row r="290" spans="9:9" x14ac:dyDescent="0.2">
      <c r="I290" s="6" t="e">
        <f>'Revenue - Base - OPTIONAL'!#REF!</f>
        <v>#REF!</v>
      </c>
    </row>
    <row r="291" spans="9:9" x14ac:dyDescent="0.2">
      <c r="I291" s="6" t="e">
        <f>'Revenue - Base - OPTIONAL'!#REF!</f>
        <v>#REF!</v>
      </c>
    </row>
    <row r="292" spans="9:9" x14ac:dyDescent="0.2">
      <c r="I292" s="6" t="e">
        <f>'Revenue - Base - OPTIONAL'!#REF!</f>
        <v>#REF!</v>
      </c>
    </row>
    <row r="293" spans="9:9" x14ac:dyDescent="0.2">
      <c r="I293" s="6" t="e">
        <f>'Revenue - Base - OPTIONAL'!#REF!</f>
        <v>#REF!</v>
      </c>
    </row>
    <row r="294" spans="9:9" x14ac:dyDescent="0.2">
      <c r="I294" s="6" t="e">
        <f>'Revenue - Base - OPTIONAL'!#REF!</f>
        <v>#REF!</v>
      </c>
    </row>
    <row r="295" spans="9:9" x14ac:dyDescent="0.2">
      <c r="I295" s="6" t="e">
        <f>'Revenue - Base - OPTIONAL'!#REF!</f>
        <v>#REF!</v>
      </c>
    </row>
    <row r="296" spans="9:9" x14ac:dyDescent="0.2">
      <c r="I296" s="6" t="e">
        <f>'Revenue - Base - OPTIONAL'!#REF!</f>
        <v>#REF!</v>
      </c>
    </row>
    <row r="297" spans="9:9" x14ac:dyDescent="0.2">
      <c r="I297" s="6" t="e">
        <f>'Revenue - Base - OPTIONAL'!#REF!</f>
        <v>#REF!</v>
      </c>
    </row>
    <row r="298" spans="9:9" x14ac:dyDescent="0.2">
      <c r="I298" s="6" t="e">
        <f>'Revenue - Base - OPTIONAL'!#REF!</f>
        <v>#REF!</v>
      </c>
    </row>
    <row r="299" spans="9:9" x14ac:dyDescent="0.2">
      <c r="I299" s="6" t="e">
        <f>'Revenue - Base - OPTIONAL'!#REF!</f>
        <v>#REF!</v>
      </c>
    </row>
    <row r="300" spans="9:9" x14ac:dyDescent="0.2">
      <c r="I300" s="6" t="e">
        <f>'Revenue - Base - OPTIONAL'!#REF!</f>
        <v>#REF!</v>
      </c>
    </row>
    <row r="301" spans="9:9" x14ac:dyDescent="0.2">
      <c r="I301" s="6" t="e">
        <f>'Revenue - Base - OPTIONAL'!#REF!</f>
        <v>#REF!</v>
      </c>
    </row>
    <row r="302" spans="9:9" x14ac:dyDescent="0.2">
      <c r="I302" s="6" t="e">
        <f>'Revenue - Base - OPTIONAL'!#REF!</f>
        <v>#REF!</v>
      </c>
    </row>
    <row r="303" spans="9:9" x14ac:dyDescent="0.2">
      <c r="I303" s="6" t="e">
        <f>'Revenue - Base - OPTIONAL'!#REF!</f>
        <v>#REF!</v>
      </c>
    </row>
    <row r="304" spans="9:9" x14ac:dyDescent="0.2">
      <c r="I304" s="6" t="e">
        <f>'Revenue - Base - OPTIONAL'!#REF!</f>
        <v>#REF!</v>
      </c>
    </row>
    <row r="305" spans="9:9" x14ac:dyDescent="0.2">
      <c r="I305" s="6" t="e">
        <f>'Revenue - Base - OPTIONAL'!#REF!</f>
        <v>#REF!</v>
      </c>
    </row>
    <row r="306" spans="9:9" x14ac:dyDescent="0.2">
      <c r="I306" s="6" t="e">
        <f>'Revenue - Base - OPTIONAL'!#REF!</f>
        <v>#REF!</v>
      </c>
    </row>
    <row r="307" spans="9:9" x14ac:dyDescent="0.2">
      <c r="I307" s="6" t="e">
        <f>'Revenue - Base - OPTIONAL'!#REF!</f>
        <v>#REF!</v>
      </c>
    </row>
    <row r="308" spans="9:9" x14ac:dyDescent="0.2">
      <c r="I308" s="6" t="e">
        <f>'Revenue - Base - OPTIONAL'!#REF!</f>
        <v>#REF!</v>
      </c>
    </row>
    <row r="309" spans="9:9" x14ac:dyDescent="0.2">
      <c r="I309" s="6" t="e">
        <f>'Revenue - Base - OPTIONAL'!#REF!</f>
        <v>#REF!</v>
      </c>
    </row>
    <row r="310" spans="9:9" x14ac:dyDescent="0.2">
      <c r="I310" s="6" t="e">
        <f>'Revenue - Base - OPTIONAL'!#REF!</f>
        <v>#REF!</v>
      </c>
    </row>
    <row r="311" spans="9:9" x14ac:dyDescent="0.2">
      <c r="I311" s="6" t="e">
        <f>'Revenue - Base - OPTIONAL'!#REF!</f>
        <v>#REF!</v>
      </c>
    </row>
    <row r="312" spans="9:9" x14ac:dyDescent="0.2">
      <c r="I312" s="6" t="e">
        <f>'Revenue - Base - OPTIONAL'!#REF!</f>
        <v>#REF!</v>
      </c>
    </row>
    <row r="313" spans="9:9" x14ac:dyDescent="0.2">
      <c r="I313" s="6" t="e">
        <f>'Revenue - Base - OPTIONAL'!#REF!</f>
        <v>#REF!</v>
      </c>
    </row>
    <row r="314" spans="9:9" x14ac:dyDescent="0.2">
      <c r="I314" s="6" t="e">
        <f>'Revenue - Base - OPTIONAL'!#REF!</f>
        <v>#REF!</v>
      </c>
    </row>
    <row r="315" spans="9:9" x14ac:dyDescent="0.2">
      <c r="I315" s="6" t="e">
        <f>'Revenue - Base - OPTIONAL'!#REF!</f>
        <v>#REF!</v>
      </c>
    </row>
    <row r="316" spans="9:9" x14ac:dyDescent="0.2">
      <c r="I316" s="6" t="e">
        <f>'Revenue - Base - OPTIONAL'!#REF!</f>
        <v>#REF!</v>
      </c>
    </row>
    <row r="317" spans="9:9" x14ac:dyDescent="0.2">
      <c r="I317" s="6" t="e">
        <f>'Revenue - Base - OPTIONAL'!#REF!</f>
        <v>#REF!</v>
      </c>
    </row>
    <row r="318" spans="9:9" x14ac:dyDescent="0.2">
      <c r="I318" s="6" t="e">
        <f>'Revenue - Base - OPTIONAL'!#REF!</f>
        <v>#REF!</v>
      </c>
    </row>
    <row r="319" spans="9:9" x14ac:dyDescent="0.2">
      <c r="I319" s="6" t="str">
        <f>'Revenue - Base - OPTIONAL'!E75</f>
        <v/>
      </c>
    </row>
  </sheetData>
  <mergeCells count="63">
    <mergeCell ref="K6:T6"/>
    <mergeCell ref="P12:P16"/>
    <mergeCell ref="F8:H9"/>
    <mergeCell ref="I8:I9"/>
    <mergeCell ref="K8:M8"/>
    <mergeCell ref="N8:R8"/>
    <mergeCell ref="S8:S9"/>
    <mergeCell ref="T8:T9"/>
    <mergeCell ref="Q12:Q16"/>
    <mergeCell ref="R12:R16"/>
    <mergeCell ref="N12:N16"/>
    <mergeCell ref="M12:M16"/>
    <mergeCell ref="O12:O16"/>
    <mergeCell ref="F12:H16"/>
    <mergeCell ref="K12:K16"/>
    <mergeCell ref="L12:L16"/>
    <mergeCell ref="R22:R26"/>
    <mergeCell ref="F17:H21"/>
    <mergeCell ref="K17:K21"/>
    <mergeCell ref="L17:L21"/>
    <mergeCell ref="Q17:Q21"/>
    <mergeCell ref="R17:R21"/>
    <mergeCell ref="F22:H26"/>
    <mergeCell ref="P17:P21"/>
    <mergeCell ref="P22:P26"/>
    <mergeCell ref="O22:O26"/>
    <mergeCell ref="N17:N21"/>
    <mergeCell ref="M22:M26"/>
    <mergeCell ref="N22:N26"/>
    <mergeCell ref="M17:M21"/>
    <mergeCell ref="O17:O21"/>
    <mergeCell ref="K22:K26"/>
    <mergeCell ref="L22:L26"/>
    <mergeCell ref="Q22:Q26"/>
    <mergeCell ref="K32:K36"/>
    <mergeCell ref="L32:L36"/>
    <mergeCell ref="F37:H41"/>
    <mergeCell ref="K37:K41"/>
    <mergeCell ref="L37:L41"/>
    <mergeCell ref="N27:N31"/>
    <mergeCell ref="P27:P31"/>
    <mergeCell ref="M37:M41"/>
    <mergeCell ref="N37:N41"/>
    <mergeCell ref="P32:P36"/>
    <mergeCell ref="F27:H31"/>
    <mergeCell ref="K27:K31"/>
    <mergeCell ref="L27:L31"/>
    <mergeCell ref="R27:R31"/>
    <mergeCell ref="Q32:Q36"/>
    <mergeCell ref="R32:R36"/>
    <mergeCell ref="Q27:Q31"/>
    <mergeCell ref="F32:H36"/>
    <mergeCell ref="N32:N36"/>
    <mergeCell ref="O32:O36"/>
    <mergeCell ref="O27:O31"/>
    <mergeCell ref="M27:M31"/>
    <mergeCell ref="M32:M36"/>
    <mergeCell ref="H45:I45"/>
    <mergeCell ref="N45:R45"/>
    <mergeCell ref="P37:P41"/>
    <mergeCell ref="Q37:Q41"/>
    <mergeCell ref="R37:R41"/>
    <mergeCell ref="O37:O41"/>
  </mergeCells>
  <phoneticPr fontId="0" type="noConversion"/>
  <dataValidations count="2">
    <dataValidation type="list" allowBlank="1" showInputMessage="1" showErrorMessage="1" sqref="S12:S15 S17:S20 S32:S35 S27:S30 S37:S40 S22:S25">
      <formula1>$S$180:$S$187</formula1>
    </dataValidation>
    <dataValidation type="list" allowBlank="1" showInputMessage="1" showErrorMessage="1" sqref="I12:I41">
      <formula1>$I$180:$I$280</formula1>
    </dataValidation>
  </dataValidations>
  <pageMargins left="0.23622047244094491" right="0.23622047244094491" top="0.74803149606299213" bottom="0.74803149606299213" header="0.31496062992125984" footer="0.31496062992125984"/>
  <pageSetup paperSize="8" scale="6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A1:L127"/>
  <sheetViews>
    <sheetView zoomScale="80" zoomScaleNormal="80" zoomScalePageLayoutView="80" workbookViewId="0">
      <pane ySplit="9" topLeftCell="A10" activePane="bottomLeft" state="frozen"/>
      <selection activeCell="C13" sqref="C13:N47"/>
      <selection pane="bottomLeft" activeCell="L10" sqref="L10"/>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1" width="10.83203125" style="6"/>
    <col min="12" max="12" width="20.1640625" style="6" customWidth="1"/>
    <col min="13" max="16384" width="10.83203125" style="6"/>
  </cols>
  <sheetData>
    <row r="1" spans="1:12" ht="7.35" customHeight="1" x14ac:dyDescent="0.2"/>
    <row r="2" spans="1:12" ht="18" x14ac:dyDescent="0.2">
      <c r="A2" s="5">
        <v>80</v>
      </c>
      <c r="B2" s="2" t="s">
        <v>214</v>
      </c>
      <c r="H2" s="14"/>
    </row>
    <row r="3" spans="1:12" ht="16.350000000000001" customHeight="1" x14ac:dyDescent="0.2">
      <c r="B3" s="43" t="str">
        <f>'Revenue - NHC'!B3</f>
        <v>Pyrenees (S)</v>
      </c>
    </row>
    <row r="4" spans="1:12" ht="13.5" thickBot="1" x14ac:dyDescent="0.25">
      <c r="B4" s="509"/>
      <c r="C4" s="509"/>
      <c r="D4" s="509"/>
      <c r="E4" s="509"/>
    </row>
    <row r="5" spans="1:12" ht="6.75" customHeight="1" x14ac:dyDescent="0.2">
      <c r="C5" s="9"/>
      <c r="D5" s="10"/>
      <c r="E5" s="85"/>
      <c r="F5" s="55"/>
      <c r="G5" s="94"/>
      <c r="H5" s="55"/>
      <c r="I5" s="47"/>
    </row>
    <row r="6" spans="1:12" x14ac:dyDescent="0.2">
      <c r="C6" s="13"/>
      <c r="D6" s="14"/>
      <c r="E6" s="512" t="s">
        <v>102</v>
      </c>
      <c r="F6" s="513"/>
      <c r="G6" s="513"/>
      <c r="H6" s="514"/>
      <c r="I6" s="31"/>
    </row>
    <row r="7" spans="1:12" ht="6.75" customHeight="1" x14ac:dyDescent="0.2">
      <c r="C7" s="13"/>
      <c r="D7" s="14"/>
      <c r="E7" s="86"/>
      <c r="F7" s="56"/>
      <c r="G7" s="138"/>
      <c r="H7" s="56"/>
      <c r="I7" s="31"/>
    </row>
    <row r="8" spans="1:12" ht="25.5" x14ac:dyDescent="0.2">
      <c r="C8" s="13"/>
      <c r="D8" s="14"/>
      <c r="E8" s="65" t="s">
        <v>130</v>
      </c>
      <c r="F8" s="62" t="s">
        <v>153</v>
      </c>
      <c r="G8" s="92" t="s">
        <v>139</v>
      </c>
      <c r="H8" s="62" t="s">
        <v>128</v>
      </c>
      <c r="I8" s="31"/>
    </row>
    <row r="9" spans="1:12" ht="7.5" customHeight="1" x14ac:dyDescent="0.2">
      <c r="C9" s="13"/>
      <c r="D9" s="14"/>
      <c r="F9" s="57"/>
      <c r="I9" s="31"/>
    </row>
    <row r="10" spans="1:12" ht="113.25" customHeight="1" x14ac:dyDescent="0.2">
      <c r="C10" s="13"/>
      <c r="D10" s="19">
        <v>1</v>
      </c>
      <c r="E10" s="378" t="str">
        <f>'Base Summary 2015-16'!E11</f>
        <v>Council Operations</v>
      </c>
      <c r="F10" s="106" t="s">
        <v>154</v>
      </c>
      <c r="G10" s="419" t="s">
        <v>335</v>
      </c>
      <c r="H10" s="141">
        <v>4.3685482476894046</v>
      </c>
      <c r="I10" s="31"/>
      <c r="L10" s="445"/>
    </row>
    <row r="11" spans="1:12" s="88" customFormat="1" ht="120.75" customHeight="1" x14ac:dyDescent="0.2">
      <c r="C11" s="89"/>
      <c r="D11" s="90">
        <f>D10+1</f>
        <v>2</v>
      </c>
      <c r="E11" s="378" t="str">
        <f>'Base Summary 2015-16'!E12</f>
        <v>Public Order and Safety</v>
      </c>
      <c r="F11" s="107" t="s">
        <v>154</v>
      </c>
      <c r="G11" s="419" t="s">
        <v>336</v>
      </c>
      <c r="H11" s="141">
        <v>3.518813312613736</v>
      </c>
      <c r="I11" s="91"/>
      <c r="L11" s="445"/>
    </row>
    <row r="12" spans="1:12" ht="71.25" customHeight="1" x14ac:dyDescent="0.2">
      <c r="C12" s="13"/>
      <c r="D12" s="19">
        <f>D11+1</f>
        <v>3</v>
      </c>
      <c r="E12" s="378" t="str">
        <f>'Base Summary 2015-16'!E13</f>
        <v>Financial &amp; Fiscal Affairs</v>
      </c>
      <c r="F12" s="107" t="s">
        <v>154</v>
      </c>
      <c r="G12" s="419" t="s">
        <v>337</v>
      </c>
      <c r="H12" s="141">
        <v>4.9819305221405132</v>
      </c>
      <c r="I12" s="31"/>
      <c r="L12" s="445"/>
    </row>
    <row r="13" spans="1:12" x14ac:dyDescent="0.2">
      <c r="C13" s="13"/>
      <c r="D13" s="19">
        <f>D12+1</f>
        <v>4</v>
      </c>
      <c r="E13" s="378" t="str">
        <f>'Base Summary 2015-16'!E14</f>
        <v>Natural Disaster Relief</v>
      </c>
      <c r="F13" s="107" t="s">
        <v>154</v>
      </c>
      <c r="G13" s="419" t="s">
        <v>338</v>
      </c>
      <c r="H13" s="141">
        <v>0.43744529847694008</v>
      </c>
      <c r="I13" s="31"/>
      <c r="L13" s="445"/>
    </row>
    <row r="14" spans="1:12" ht="100.5" customHeight="1" x14ac:dyDescent="0.2">
      <c r="C14" s="13"/>
      <c r="D14" s="19">
        <f>D13+1</f>
        <v>5</v>
      </c>
      <c r="E14" s="378" t="str">
        <f>'Base Summary 2015-16'!E15</f>
        <v>General Operations</v>
      </c>
      <c r="F14" s="107" t="s">
        <v>154</v>
      </c>
      <c r="G14" s="419" t="s">
        <v>339</v>
      </c>
      <c r="H14" s="141">
        <v>0</v>
      </c>
      <c r="I14" s="31"/>
      <c r="L14" s="445"/>
    </row>
    <row r="15" spans="1:12" ht="19.5" customHeight="1" x14ac:dyDescent="0.2">
      <c r="C15" s="13"/>
      <c r="D15" s="90">
        <f t="shared" ref="D15:D72" si="0">D14+1</f>
        <v>6</v>
      </c>
      <c r="E15" s="378" t="str">
        <f>'Base Summary 2015-16'!E16</f>
        <v>General Administration</v>
      </c>
      <c r="F15" s="107" t="s">
        <v>154</v>
      </c>
      <c r="G15" s="419"/>
      <c r="H15" s="141">
        <v>0</v>
      </c>
      <c r="I15" s="31"/>
      <c r="L15" s="445"/>
    </row>
    <row r="16" spans="1:12" ht="38.25" x14ac:dyDescent="0.2">
      <c r="C16" s="13"/>
      <c r="D16" s="19">
        <f t="shared" si="0"/>
        <v>7</v>
      </c>
      <c r="E16" s="378" t="str">
        <f>'Base Summary 2015-16'!E17</f>
        <v>Families &amp; Children</v>
      </c>
      <c r="F16" s="107" t="s">
        <v>138</v>
      </c>
      <c r="G16" s="419" t="s">
        <v>340</v>
      </c>
      <c r="H16" s="141">
        <v>0.43744529847694008</v>
      </c>
      <c r="I16" s="31"/>
      <c r="L16" s="445"/>
    </row>
    <row r="17" spans="3:12" ht="19.5" customHeight="1" x14ac:dyDescent="0.2">
      <c r="C17" s="13"/>
      <c r="D17" s="19">
        <f t="shared" si="0"/>
        <v>8</v>
      </c>
      <c r="E17" s="378" t="str">
        <f>'Base Summary 2015-16'!E18</f>
        <v>Community Health</v>
      </c>
      <c r="F17" s="107" t="s">
        <v>154</v>
      </c>
      <c r="G17" s="419"/>
      <c r="H17" s="141">
        <v>0</v>
      </c>
      <c r="I17" s="31"/>
      <c r="L17" s="445"/>
    </row>
    <row r="18" spans="3:12" ht="48" customHeight="1" x14ac:dyDescent="0.2">
      <c r="C18" s="13"/>
      <c r="D18" s="19">
        <f t="shared" si="0"/>
        <v>9</v>
      </c>
      <c r="E18" s="378" t="str">
        <f>'Base Summary 2015-16'!E19</f>
        <v>Community Welfare Services</v>
      </c>
      <c r="F18" s="107" t="s">
        <v>154</v>
      </c>
      <c r="G18" s="419" t="s">
        <v>341</v>
      </c>
      <c r="H18" s="141">
        <v>3.200545433408625</v>
      </c>
      <c r="I18" s="31"/>
      <c r="L18" s="445"/>
    </row>
    <row r="19" spans="3:12" ht="57" customHeight="1" x14ac:dyDescent="0.2">
      <c r="C19" s="13"/>
      <c r="D19" s="90">
        <f t="shared" si="0"/>
        <v>10</v>
      </c>
      <c r="E19" s="378" t="str">
        <f>'Base Summary 2015-16'!E20</f>
        <v>Education</v>
      </c>
      <c r="F19" s="107" t="s">
        <v>154</v>
      </c>
      <c r="G19" s="419" t="s">
        <v>342</v>
      </c>
      <c r="H19" s="141">
        <v>0.43744529847694008</v>
      </c>
      <c r="I19" s="31"/>
      <c r="L19" s="445"/>
    </row>
    <row r="20" spans="3:12" ht="25.5" x14ac:dyDescent="0.2">
      <c r="C20" s="13"/>
      <c r="D20" s="19">
        <f t="shared" si="0"/>
        <v>11</v>
      </c>
      <c r="E20" s="378" t="str">
        <f>'Base Summary 2015-16'!E21</f>
        <v>Community Housing</v>
      </c>
      <c r="F20" s="107" t="s">
        <v>154</v>
      </c>
      <c r="G20" s="419" t="s">
        <v>343</v>
      </c>
      <c r="H20" s="141">
        <v>0.22928660888551031</v>
      </c>
      <c r="I20" s="31"/>
      <c r="L20" s="445"/>
    </row>
    <row r="21" spans="3:12" ht="25.5" x14ac:dyDescent="0.2">
      <c r="C21" s="13"/>
      <c r="D21" s="19">
        <f t="shared" si="0"/>
        <v>12</v>
      </c>
      <c r="E21" s="378" t="str">
        <f>'Base Summary 2015-16'!E22</f>
        <v>Administration</v>
      </c>
      <c r="F21" s="107" t="s">
        <v>154</v>
      </c>
      <c r="G21" s="419" t="s">
        <v>332</v>
      </c>
      <c r="H21" s="141">
        <v>2.4425329374691396</v>
      </c>
      <c r="I21" s="31"/>
      <c r="L21" s="445"/>
    </row>
    <row r="22" spans="3:12" ht="19.5" customHeight="1" x14ac:dyDescent="0.2">
      <c r="C22" s="13"/>
      <c r="D22" s="90">
        <f t="shared" si="0"/>
        <v>13</v>
      </c>
      <c r="E22" s="378" t="str">
        <f>'Base Summary 2015-16'!E23</f>
        <v>Residential Care Services</v>
      </c>
      <c r="F22" s="107" t="s">
        <v>154</v>
      </c>
      <c r="G22" s="419"/>
      <c r="H22" s="141">
        <v>0</v>
      </c>
      <c r="I22" s="31"/>
      <c r="L22" s="445"/>
    </row>
    <row r="23" spans="3:12" ht="89.25" x14ac:dyDescent="0.2">
      <c r="C23" s="13"/>
      <c r="D23" s="19">
        <f t="shared" si="0"/>
        <v>14</v>
      </c>
      <c r="E23" s="378" t="str">
        <f>'Base Summary 2015-16'!E24</f>
        <v>Community Care Services</v>
      </c>
      <c r="F23" s="107" t="s">
        <v>154</v>
      </c>
      <c r="G23" s="419" t="s">
        <v>344</v>
      </c>
      <c r="H23" s="141">
        <v>9.2561520008307205</v>
      </c>
      <c r="I23" s="31"/>
      <c r="L23" s="445"/>
    </row>
    <row r="24" spans="3:12" ht="25.5" x14ac:dyDescent="0.2">
      <c r="C24" s="13"/>
      <c r="D24" s="19">
        <f t="shared" si="0"/>
        <v>15</v>
      </c>
      <c r="E24" s="378" t="str">
        <f>'Base Summary 2015-16'!E25</f>
        <v>Facilities</v>
      </c>
      <c r="F24" s="107" t="s">
        <v>154</v>
      </c>
      <c r="G24" s="419" t="s">
        <v>333</v>
      </c>
      <c r="H24" s="141">
        <v>0.21872851484626962</v>
      </c>
      <c r="I24" s="31"/>
      <c r="L24" s="445"/>
    </row>
    <row r="25" spans="3:12" ht="19.5" customHeight="1" x14ac:dyDescent="0.2">
      <c r="C25" s="13"/>
      <c r="D25" s="19">
        <f t="shared" si="0"/>
        <v>16</v>
      </c>
      <c r="E25" s="378" t="str">
        <f>'Base Summary 2015-16'!E26</f>
        <v>Administration</v>
      </c>
      <c r="F25" s="107" t="s">
        <v>154</v>
      </c>
      <c r="G25" s="419" t="s">
        <v>398</v>
      </c>
      <c r="H25" s="141">
        <v>0</v>
      </c>
      <c r="I25" s="31"/>
      <c r="L25" s="445"/>
    </row>
    <row r="26" spans="3:12" ht="60.75" customHeight="1" x14ac:dyDescent="0.2">
      <c r="C26" s="13"/>
      <c r="D26" s="90">
        <f t="shared" si="0"/>
        <v>17</v>
      </c>
      <c r="E26" s="378" t="str">
        <f>'Base Summary 2015-16'!E27</f>
        <v>Sports Grounds &amp; Facilities</v>
      </c>
      <c r="F26" s="107" t="s">
        <v>138</v>
      </c>
      <c r="G26" s="419" t="s">
        <v>345</v>
      </c>
      <c r="H26" s="141">
        <v>1.1147352998786311</v>
      </c>
      <c r="I26" s="31"/>
      <c r="L26" s="445"/>
    </row>
    <row r="27" spans="3:12" ht="70.5" customHeight="1" x14ac:dyDescent="0.2">
      <c r="C27" s="13"/>
      <c r="D27" s="19">
        <f t="shared" si="0"/>
        <v>18</v>
      </c>
      <c r="E27" s="378" t="str">
        <f>'Base Summary 2015-16'!E28</f>
        <v>Parks &amp; Reserves</v>
      </c>
      <c r="F27" s="107" t="s">
        <v>154</v>
      </c>
      <c r="G27" s="419" t="s">
        <v>346</v>
      </c>
      <c r="H27" s="141">
        <v>3.0421153667420189</v>
      </c>
      <c r="I27" s="31"/>
      <c r="L27" s="445"/>
    </row>
    <row r="28" spans="3:12" ht="29.25" customHeight="1" x14ac:dyDescent="0.2">
      <c r="C28" s="13"/>
      <c r="D28" s="19">
        <f t="shared" si="0"/>
        <v>19</v>
      </c>
      <c r="E28" s="378" t="str">
        <f>'Base Summary 2015-16'!E29</f>
        <v>Waterways, Lakes &amp; Beaches</v>
      </c>
      <c r="F28" s="107" t="s">
        <v>154</v>
      </c>
      <c r="G28" s="419" t="s">
        <v>1</v>
      </c>
      <c r="H28" s="141">
        <v>0.21872851484626962</v>
      </c>
      <c r="I28" s="31"/>
      <c r="L28" s="445"/>
    </row>
    <row r="29" spans="3:12" ht="19.5" customHeight="1" x14ac:dyDescent="0.2">
      <c r="C29" s="13"/>
      <c r="D29" s="19">
        <f t="shared" si="0"/>
        <v>20</v>
      </c>
      <c r="E29" s="378" t="str">
        <f>'Base Summary 2015-16'!E30</f>
        <v>Art Galleries</v>
      </c>
      <c r="F29" s="107" t="s">
        <v>154</v>
      </c>
      <c r="G29" s="419"/>
      <c r="H29" s="141">
        <v>0</v>
      </c>
      <c r="I29" s="31"/>
      <c r="L29" s="445"/>
    </row>
    <row r="30" spans="3:12" ht="38.25" x14ac:dyDescent="0.2">
      <c r="C30" s="13"/>
      <c r="D30" s="90">
        <f t="shared" si="0"/>
        <v>21</v>
      </c>
      <c r="E30" s="378" t="str">
        <f>'Base Summary 2015-16'!E31</f>
        <v>Museums and Cultural Heritage</v>
      </c>
      <c r="F30" s="107" t="s">
        <v>154</v>
      </c>
      <c r="G30" s="419" t="s">
        <v>2</v>
      </c>
      <c r="H30" s="141">
        <v>0.43744529847694008</v>
      </c>
      <c r="I30" s="31"/>
      <c r="L30" s="445"/>
    </row>
    <row r="31" spans="3:12" ht="19.5" customHeight="1" x14ac:dyDescent="0.2">
      <c r="C31" s="13"/>
      <c r="D31" s="19">
        <f t="shared" si="0"/>
        <v>22</v>
      </c>
      <c r="E31" s="378" t="str">
        <f>'Base Summary 2015-16'!E32</f>
        <v>Performing Arts Centres</v>
      </c>
      <c r="F31" s="107" t="s">
        <v>154</v>
      </c>
      <c r="G31" s="419"/>
      <c r="H31" s="141">
        <v>0</v>
      </c>
      <c r="I31" s="31"/>
      <c r="L31" s="445"/>
    </row>
    <row r="32" spans="3:12" ht="25.5" x14ac:dyDescent="0.2">
      <c r="C32" s="13"/>
      <c r="D32" s="19">
        <f t="shared" si="0"/>
        <v>23</v>
      </c>
      <c r="E32" s="378" t="str">
        <f>'Base Summary 2015-16'!E33</f>
        <v>Libraries</v>
      </c>
      <c r="F32" s="107" t="s">
        <v>138</v>
      </c>
      <c r="G32" s="419" t="s">
        <v>3</v>
      </c>
      <c r="H32" s="141">
        <v>1.7145054286010972</v>
      </c>
      <c r="I32" s="31"/>
      <c r="L32" s="445"/>
    </row>
    <row r="33" spans="3:12" ht="51" x14ac:dyDescent="0.2">
      <c r="C33" s="13"/>
      <c r="D33" s="90">
        <f t="shared" si="0"/>
        <v>24</v>
      </c>
      <c r="E33" s="378" t="str">
        <f>'Base Summary 2015-16'!E34</f>
        <v>Public Centres &amp; Halls</v>
      </c>
      <c r="F33" s="107" t="s">
        <v>154</v>
      </c>
      <c r="G33" s="419" t="s">
        <v>4</v>
      </c>
      <c r="H33" s="141">
        <v>0.44624371017630732</v>
      </c>
      <c r="I33" s="31"/>
      <c r="L33" s="445"/>
    </row>
    <row r="34" spans="3:12" ht="38.25" x14ac:dyDescent="0.2">
      <c r="C34" s="13"/>
      <c r="D34" s="19">
        <f t="shared" si="0"/>
        <v>25</v>
      </c>
      <c r="E34" s="378" t="str">
        <f>'Base Summary 2015-16'!E35</f>
        <v>Programs</v>
      </c>
      <c r="F34" s="107" t="s">
        <v>154</v>
      </c>
      <c r="G34" s="419" t="s">
        <v>5</v>
      </c>
      <c r="H34" s="141">
        <v>0.22189594305804181</v>
      </c>
      <c r="I34" s="31"/>
      <c r="L34" s="445"/>
    </row>
    <row r="35" spans="3:12" ht="25.5" x14ac:dyDescent="0.2">
      <c r="C35" s="13"/>
      <c r="D35" s="19">
        <f t="shared" si="0"/>
        <v>26</v>
      </c>
      <c r="E35" s="378" t="str">
        <f>'Base Summary 2015-16'!E36</f>
        <v>Administration</v>
      </c>
      <c r="F35" s="107" t="s">
        <v>154</v>
      </c>
      <c r="G35" s="419" t="s">
        <v>6</v>
      </c>
      <c r="H35" s="141">
        <v>0</v>
      </c>
      <c r="I35" s="31"/>
      <c r="L35" s="445"/>
    </row>
    <row r="36" spans="3:12" ht="63.75" x14ac:dyDescent="0.2">
      <c r="C36" s="13"/>
      <c r="D36" s="19">
        <f t="shared" si="0"/>
        <v>27</v>
      </c>
      <c r="E36" s="378" t="str">
        <f>'Base Summary 2015-16'!E37</f>
        <v>Residential - General Waste</v>
      </c>
      <c r="F36" s="107" t="s">
        <v>155</v>
      </c>
      <c r="G36" s="419" t="s">
        <v>7</v>
      </c>
      <c r="H36" s="141">
        <v>0.68256904842131139</v>
      </c>
      <c r="I36" s="31"/>
      <c r="L36" s="445"/>
    </row>
    <row r="37" spans="3:12" ht="89.25" x14ac:dyDescent="0.2">
      <c r="C37" s="13"/>
      <c r="D37" s="90">
        <f t="shared" si="0"/>
        <v>28</v>
      </c>
      <c r="E37" s="378" t="str">
        <f>'Base Summary 2015-16'!E38</f>
        <v>Residential - Recycled Waste</v>
      </c>
      <c r="F37" s="107" t="s">
        <v>155</v>
      </c>
      <c r="G37" s="419" t="s">
        <v>8</v>
      </c>
      <c r="H37" s="141">
        <v>0.43744529847694008</v>
      </c>
      <c r="I37" s="31"/>
      <c r="L37" s="445"/>
    </row>
    <row r="38" spans="3:12" ht="19.5" customHeight="1" x14ac:dyDescent="0.2">
      <c r="C38" s="13"/>
      <c r="D38" s="19">
        <f t="shared" si="0"/>
        <v>29</v>
      </c>
      <c r="E38" s="378" t="str">
        <f>'Base Summary 2015-16'!E39</f>
        <v>Commercial Waste Disposal</v>
      </c>
      <c r="F38" s="107" t="s">
        <v>155</v>
      </c>
      <c r="G38" s="419" t="s">
        <v>9</v>
      </c>
      <c r="H38" s="141">
        <v>0.21872851484626962</v>
      </c>
      <c r="I38" s="31"/>
      <c r="L38" s="445"/>
    </row>
    <row r="39" spans="3:12" ht="19.5" customHeight="1" x14ac:dyDescent="0.2">
      <c r="C39" s="13"/>
      <c r="D39" s="19">
        <f t="shared" si="0"/>
        <v>30</v>
      </c>
      <c r="E39" s="378" t="str">
        <f>'Base Summary 2015-16'!E40</f>
        <v>Administration</v>
      </c>
      <c r="F39" s="107" t="s">
        <v>154</v>
      </c>
      <c r="G39" s="419"/>
      <c r="H39" s="141">
        <v>0</v>
      </c>
      <c r="I39" s="31"/>
      <c r="L39" s="445"/>
    </row>
    <row r="40" spans="3:12" ht="51" x14ac:dyDescent="0.2">
      <c r="C40" s="13"/>
      <c r="D40" s="19">
        <f t="shared" si="0"/>
        <v>31</v>
      </c>
      <c r="E40" s="378" t="str">
        <f>'Base Summary 2015-16'!E41</f>
        <v>Footpaths</v>
      </c>
      <c r="F40" s="107" t="s">
        <v>154</v>
      </c>
      <c r="G40" s="419" t="s">
        <v>10</v>
      </c>
      <c r="H40" s="141">
        <v>0.81454522391182005</v>
      </c>
      <c r="I40" s="31"/>
      <c r="L40" s="445"/>
    </row>
    <row r="41" spans="3:12" ht="38.25" x14ac:dyDescent="0.2">
      <c r="C41" s="13"/>
      <c r="D41" s="90">
        <f t="shared" si="0"/>
        <v>32</v>
      </c>
      <c r="E41" s="378" t="str">
        <f>'Base Summary 2015-16'!E42</f>
        <v>Kerbs &amp; Channels</v>
      </c>
      <c r="F41" s="107" t="s">
        <v>154</v>
      </c>
      <c r="G41" s="419" t="s">
        <v>11</v>
      </c>
      <c r="H41" s="141">
        <v>0.4902357686731435</v>
      </c>
      <c r="I41" s="31"/>
      <c r="L41" s="445"/>
    </row>
    <row r="42" spans="3:12" ht="38.25" x14ac:dyDescent="0.2">
      <c r="C42" s="13"/>
      <c r="D42" s="19">
        <f t="shared" si="0"/>
        <v>33</v>
      </c>
      <c r="E42" s="378" t="str">
        <f>'Base Summary 2015-16'!E43</f>
        <v>Traffic Control</v>
      </c>
      <c r="F42" s="107" t="s">
        <v>154</v>
      </c>
      <c r="G42" s="419" t="s">
        <v>12</v>
      </c>
      <c r="H42" s="141">
        <v>2.2097856199818779</v>
      </c>
      <c r="I42" s="31"/>
      <c r="L42" s="445"/>
    </row>
    <row r="43" spans="3:12" ht="19.5" customHeight="1" x14ac:dyDescent="0.2">
      <c r="C43" s="13"/>
      <c r="D43" s="19">
        <f t="shared" si="0"/>
        <v>34</v>
      </c>
      <c r="E43" s="378" t="str">
        <f>'Base Summary 2015-16'!E44</f>
        <v>Parking Fines</v>
      </c>
      <c r="F43" s="107" t="s">
        <v>154</v>
      </c>
      <c r="G43" s="419"/>
      <c r="H43" s="141">
        <v>0</v>
      </c>
      <c r="I43" s="31"/>
      <c r="L43" s="445"/>
    </row>
    <row r="44" spans="3:12" ht="96" customHeight="1" x14ac:dyDescent="0.2">
      <c r="C44" s="13"/>
      <c r="D44" s="90">
        <f t="shared" si="0"/>
        <v>35</v>
      </c>
      <c r="E44" s="378" t="str">
        <f>'Base Summary 2015-16'!E45</f>
        <v>Parking Facilities</v>
      </c>
      <c r="F44" s="107" t="s">
        <v>154</v>
      </c>
      <c r="G44" s="419" t="s">
        <v>13</v>
      </c>
      <c r="H44" s="141">
        <v>0.21872851484626962</v>
      </c>
      <c r="I44" s="31"/>
      <c r="L44" s="445"/>
    </row>
    <row r="45" spans="3:12" ht="53.25" customHeight="1" x14ac:dyDescent="0.2">
      <c r="C45" s="13"/>
      <c r="D45" s="19">
        <f t="shared" si="0"/>
        <v>36</v>
      </c>
      <c r="E45" s="378" t="str">
        <f>'Base Summary 2015-16'!E46</f>
        <v>Street Enhancements</v>
      </c>
      <c r="F45" s="107" t="s">
        <v>154</v>
      </c>
      <c r="G45" s="419" t="s">
        <v>14</v>
      </c>
      <c r="H45" s="141">
        <v>0.65617381332320968</v>
      </c>
      <c r="I45" s="31"/>
      <c r="L45" s="445"/>
    </row>
    <row r="46" spans="3:12" ht="19.5" customHeight="1" x14ac:dyDescent="0.2">
      <c r="C46" s="13"/>
      <c r="D46" s="19">
        <f t="shared" si="0"/>
        <v>37</v>
      </c>
      <c r="E46" s="378" t="str">
        <f>'Base Summary 2015-16'!E47</f>
        <v>Street Lighting</v>
      </c>
      <c r="F46" s="107" t="s">
        <v>154</v>
      </c>
      <c r="G46" s="419" t="s">
        <v>15</v>
      </c>
      <c r="H46" s="141">
        <v>0.21872851484626962</v>
      </c>
      <c r="I46" s="31"/>
      <c r="L46" s="445"/>
    </row>
    <row r="47" spans="3:12" ht="46.5" customHeight="1" x14ac:dyDescent="0.2">
      <c r="C47" s="13"/>
      <c r="D47" s="19">
        <f t="shared" si="0"/>
        <v>38</v>
      </c>
      <c r="E47" s="378" t="str">
        <f>'Base Summary 2015-16'!E48</f>
        <v>Street Cleaning</v>
      </c>
      <c r="F47" s="107" t="s">
        <v>154</v>
      </c>
      <c r="G47" s="419" t="s">
        <v>16</v>
      </c>
      <c r="H47" s="141">
        <v>0.79466081347125006</v>
      </c>
      <c r="I47" s="31"/>
      <c r="L47" s="445"/>
    </row>
    <row r="48" spans="3:12" ht="61.5" customHeight="1" x14ac:dyDescent="0.2">
      <c r="C48" s="13"/>
      <c r="D48" s="90">
        <f t="shared" si="0"/>
        <v>39</v>
      </c>
      <c r="E48" s="378" t="str">
        <f>'Base Summary 2015-16'!E49</f>
        <v>Administration</v>
      </c>
      <c r="F48" s="107" t="s">
        <v>154</v>
      </c>
      <c r="G48" s="419" t="s">
        <v>17</v>
      </c>
      <c r="H48" s="141">
        <v>0.31260170207071852</v>
      </c>
      <c r="I48" s="31"/>
      <c r="L48" s="445"/>
    </row>
    <row r="49" spans="3:12" ht="109.5" customHeight="1" x14ac:dyDescent="0.2">
      <c r="C49" s="13"/>
      <c r="D49" s="19">
        <f t="shared" si="0"/>
        <v>40</v>
      </c>
      <c r="E49" s="378" t="str">
        <f>'Base Summary 2015-16'!E50</f>
        <v>Protection of Biodiversity &amp; Habitat</v>
      </c>
      <c r="F49" s="107" t="s">
        <v>154</v>
      </c>
      <c r="G49" s="419" t="s">
        <v>18</v>
      </c>
      <c r="H49" s="141">
        <v>3.5535377107872388</v>
      </c>
      <c r="I49" s="31"/>
      <c r="L49" s="445"/>
    </row>
    <row r="50" spans="3:12" ht="65.25" customHeight="1" x14ac:dyDescent="0.2">
      <c r="C50" s="13"/>
      <c r="D50" s="19">
        <f t="shared" si="0"/>
        <v>41</v>
      </c>
      <c r="E50" s="378" t="str">
        <f>'Base Summary 2015-16'!E51</f>
        <v>Fire Protection</v>
      </c>
      <c r="F50" s="107" t="s">
        <v>154</v>
      </c>
      <c r="G50" s="419" t="s">
        <v>19</v>
      </c>
      <c r="H50" s="141">
        <v>1.2940821239585327</v>
      </c>
      <c r="I50" s="31"/>
      <c r="L50" s="445"/>
    </row>
    <row r="51" spans="3:12" ht="76.5" x14ac:dyDescent="0.2">
      <c r="C51" s="13"/>
      <c r="D51" s="19">
        <f t="shared" si="0"/>
        <v>42</v>
      </c>
      <c r="E51" s="378" t="str">
        <f>'Base Summary 2015-16'!E52</f>
        <v>Drainage</v>
      </c>
      <c r="F51" s="107" t="s">
        <v>154</v>
      </c>
      <c r="G51" s="419" t="s">
        <v>20</v>
      </c>
      <c r="H51" s="141">
        <v>1.5020531141003761</v>
      </c>
      <c r="I51" s="31"/>
      <c r="L51" s="445"/>
    </row>
    <row r="52" spans="3:12" ht="27.75" customHeight="1" x14ac:dyDescent="0.2">
      <c r="C52" s="13"/>
      <c r="D52" s="90">
        <f t="shared" si="0"/>
        <v>43</v>
      </c>
      <c r="E52" s="378" t="str">
        <f>'Base Summary 2015-16'!E53</f>
        <v>Agricultural Services</v>
      </c>
      <c r="F52" s="107" t="s">
        <v>154</v>
      </c>
      <c r="G52" s="419" t="s">
        <v>21</v>
      </c>
      <c r="H52" s="141">
        <v>0.21872851484626962</v>
      </c>
      <c r="I52" s="31"/>
      <c r="L52" s="445"/>
    </row>
    <row r="53" spans="3:12" ht="19.5" customHeight="1" x14ac:dyDescent="0.2">
      <c r="C53" s="13"/>
      <c r="D53" s="19">
        <f t="shared" si="0"/>
        <v>44</v>
      </c>
      <c r="E53" s="378" t="str">
        <f>'Base Summary 2015-16'!E54</f>
        <v>Sewerage</v>
      </c>
      <c r="F53" s="107" t="s">
        <v>154</v>
      </c>
      <c r="G53" s="419" t="s">
        <v>22</v>
      </c>
      <c r="H53" s="141">
        <v>0</v>
      </c>
      <c r="I53" s="31"/>
      <c r="L53" s="445"/>
    </row>
    <row r="54" spans="3:12" ht="44.25" customHeight="1" x14ac:dyDescent="0.2">
      <c r="C54" s="13"/>
      <c r="D54" s="19">
        <f t="shared" si="0"/>
        <v>45</v>
      </c>
      <c r="E54" s="378" t="str">
        <f>'Base Summary 2015-16'!E55</f>
        <v>Waste Water Management</v>
      </c>
      <c r="F54" s="107" t="s">
        <v>154</v>
      </c>
      <c r="G54" s="419" t="s">
        <v>23</v>
      </c>
      <c r="H54" s="141">
        <v>0</v>
      </c>
      <c r="I54" s="31"/>
      <c r="L54" s="445"/>
    </row>
    <row r="55" spans="3:12" ht="19.5" customHeight="1" x14ac:dyDescent="0.2">
      <c r="C55" s="13"/>
      <c r="D55" s="90">
        <f t="shared" si="0"/>
        <v>46</v>
      </c>
      <c r="E55" s="378" t="str">
        <f>'Base Summary 2015-16'!E56</f>
        <v>Decontamination of Soil</v>
      </c>
      <c r="F55" s="107" t="s">
        <v>154</v>
      </c>
      <c r="G55" s="419"/>
      <c r="H55" s="141">
        <v>0</v>
      </c>
      <c r="I55" s="31"/>
      <c r="L55" s="445"/>
    </row>
    <row r="56" spans="3:12" ht="30" customHeight="1" x14ac:dyDescent="0.2">
      <c r="C56" s="13"/>
      <c r="D56" s="19">
        <f t="shared" si="0"/>
        <v>47</v>
      </c>
      <c r="E56" s="378" t="str">
        <f>'Base Summary 2015-16'!E57</f>
        <v>Administration</v>
      </c>
      <c r="F56" s="107" t="s">
        <v>154</v>
      </c>
      <c r="G56" s="419" t="s">
        <v>24</v>
      </c>
      <c r="H56" s="141">
        <v>0.31885443998506879</v>
      </c>
      <c r="I56" s="31"/>
      <c r="L56" s="445"/>
    </row>
    <row r="57" spans="3:12" ht="57" customHeight="1" x14ac:dyDescent="0.2">
      <c r="C57" s="13"/>
      <c r="D57" s="19">
        <f t="shared" si="0"/>
        <v>48</v>
      </c>
      <c r="E57" s="378" t="str">
        <f>'Base Summary 2015-16'!E58</f>
        <v>Community Development &amp; Planning</v>
      </c>
      <c r="F57" s="107" t="s">
        <v>154</v>
      </c>
      <c r="G57" s="419" t="s">
        <v>25</v>
      </c>
      <c r="H57" s="141">
        <v>3.1653400553955566</v>
      </c>
      <c r="I57" s="31"/>
      <c r="L57" s="445"/>
    </row>
    <row r="58" spans="3:12" ht="27.75" customHeight="1" x14ac:dyDescent="0.2">
      <c r="C58" s="13"/>
      <c r="D58" s="19">
        <f t="shared" si="0"/>
        <v>49</v>
      </c>
      <c r="E58" s="378" t="str">
        <f>'Base Summary 2015-16'!E59</f>
        <v>Building Control</v>
      </c>
      <c r="F58" s="107" t="s">
        <v>154</v>
      </c>
      <c r="G58" s="419" t="s">
        <v>26</v>
      </c>
      <c r="H58" s="141">
        <v>2.4240680041160676</v>
      </c>
      <c r="I58" s="31"/>
      <c r="L58" s="445"/>
    </row>
    <row r="59" spans="3:12" ht="36" customHeight="1" x14ac:dyDescent="0.2">
      <c r="C59" s="13"/>
      <c r="D59" s="90">
        <f t="shared" si="0"/>
        <v>50</v>
      </c>
      <c r="E59" s="378" t="str">
        <f>'Base Summary 2015-16'!E60</f>
        <v>Tourism &amp; Area Promotion</v>
      </c>
      <c r="F59" s="107" t="s">
        <v>154</v>
      </c>
      <c r="G59" s="419" t="s">
        <v>27</v>
      </c>
      <c r="H59" s="141">
        <v>6.401219910188841</v>
      </c>
      <c r="I59" s="31"/>
      <c r="L59" s="445"/>
    </row>
    <row r="60" spans="3:12" ht="28.5" customHeight="1" x14ac:dyDescent="0.2">
      <c r="C60" s="13"/>
      <c r="D60" s="19">
        <f t="shared" si="0"/>
        <v>51</v>
      </c>
      <c r="E60" s="378" t="str">
        <f>'Base Summary 2015-16'!E61</f>
        <v>Community Amenities</v>
      </c>
      <c r="F60" s="107" t="s">
        <v>154</v>
      </c>
      <c r="G60" s="419" t="s">
        <v>28</v>
      </c>
      <c r="H60" s="141">
        <v>0.79782824168302224</v>
      </c>
      <c r="I60" s="31"/>
      <c r="L60" s="445"/>
    </row>
    <row r="61" spans="3:12" ht="19.5" customHeight="1" x14ac:dyDescent="0.2">
      <c r="C61" s="13"/>
      <c r="D61" s="19">
        <f t="shared" si="0"/>
        <v>52</v>
      </c>
      <c r="E61" s="378" t="str">
        <f>'Base Summary 2015-16'!E62</f>
        <v>Air Transport</v>
      </c>
      <c r="F61" s="107" t="s">
        <v>154</v>
      </c>
      <c r="G61" s="419"/>
      <c r="H61" s="141">
        <v>0</v>
      </c>
      <c r="I61" s="31"/>
      <c r="L61" s="445"/>
    </row>
    <row r="62" spans="3:12" ht="19.5" customHeight="1" x14ac:dyDescent="0.2">
      <c r="C62" s="13"/>
      <c r="D62" s="19">
        <f t="shared" si="0"/>
        <v>53</v>
      </c>
      <c r="E62" s="378" t="str">
        <f>'Base Summary 2015-16'!E63</f>
        <v>Markets &amp; Saleyards</v>
      </c>
      <c r="F62" s="107" t="s">
        <v>154</v>
      </c>
      <c r="G62" s="419"/>
      <c r="H62" s="141">
        <v>0</v>
      </c>
      <c r="I62" s="31"/>
      <c r="L62" s="445"/>
    </row>
    <row r="63" spans="3:12" ht="60.75" customHeight="1" x14ac:dyDescent="0.2">
      <c r="C63" s="13"/>
      <c r="D63" s="90">
        <f t="shared" si="0"/>
        <v>54</v>
      </c>
      <c r="E63" s="378" t="str">
        <f>'Base Summary 2015-16'!E64</f>
        <v>Economic Affairs</v>
      </c>
      <c r="F63" s="107" t="s">
        <v>154</v>
      </c>
      <c r="G63" s="419" t="s">
        <v>29</v>
      </c>
      <c r="H63" s="141">
        <v>0</v>
      </c>
      <c r="I63" s="31"/>
      <c r="L63" s="445"/>
    </row>
    <row r="64" spans="3:12" ht="19.5" customHeight="1" x14ac:dyDescent="0.2">
      <c r="C64" s="13"/>
      <c r="D64" s="19">
        <f t="shared" si="0"/>
        <v>55</v>
      </c>
      <c r="E64" s="378" t="str">
        <f>'Base Summary 2015-16'!E65</f>
        <v>Business Undertakings (Property)</v>
      </c>
      <c r="F64" s="107" t="s">
        <v>154</v>
      </c>
      <c r="G64" s="419"/>
      <c r="H64" s="141">
        <v>0</v>
      </c>
      <c r="I64" s="31"/>
      <c r="L64" s="445"/>
    </row>
    <row r="65" spans="3:12" ht="31.5" customHeight="1" x14ac:dyDescent="0.2">
      <c r="C65" s="13"/>
      <c r="D65" s="19">
        <f t="shared" si="0"/>
        <v>56</v>
      </c>
      <c r="E65" s="378" t="str">
        <f>'Base Summary 2015-16'!E66</f>
        <v>Administration</v>
      </c>
      <c r="F65" s="107" t="s">
        <v>154</v>
      </c>
      <c r="G65" s="419" t="s">
        <v>332</v>
      </c>
      <c r="H65" s="141">
        <v>0.69507452425001204</v>
      </c>
      <c r="I65" s="31"/>
      <c r="L65" s="445"/>
    </row>
    <row r="66" spans="3:12" ht="201" customHeight="1" x14ac:dyDescent="0.2">
      <c r="C66" s="13"/>
      <c r="D66" s="90">
        <f t="shared" si="0"/>
        <v>57</v>
      </c>
      <c r="E66" s="378" t="str">
        <f>'Base Summary 2015-16'!E67</f>
        <v>Local Roads &amp; Bridges works</v>
      </c>
      <c r="F66" s="107" t="s">
        <v>154</v>
      </c>
      <c r="G66" s="419" t="s">
        <v>0</v>
      </c>
      <c r="H66" s="141">
        <v>13.600467492725889</v>
      </c>
      <c r="I66" s="31"/>
      <c r="L66" s="445"/>
    </row>
    <row r="67" spans="3:12" ht="19.5" customHeight="1" x14ac:dyDescent="0.2">
      <c r="C67" s="13"/>
      <c r="D67" s="19">
        <f t="shared" si="0"/>
        <v>58</v>
      </c>
      <c r="E67" s="378" t="str">
        <f>'Base Summary 2015-16'!E68</f>
        <v>Administration</v>
      </c>
      <c r="F67" s="107" t="s">
        <v>154</v>
      </c>
      <c r="G67" s="419"/>
      <c r="H67" s="141">
        <v>0</v>
      </c>
      <c r="I67" s="31"/>
      <c r="L67" s="445"/>
    </row>
    <row r="68" spans="3:12" ht="19.5" customHeight="1" x14ac:dyDescent="0.2">
      <c r="C68" s="13"/>
      <c r="D68" s="19">
        <f t="shared" si="0"/>
        <v>59</v>
      </c>
      <c r="E68" s="378" t="str">
        <f>'Base Summary 2015-16'!E69</f>
        <v>Main Roads &amp; Bridges (State Roads)</v>
      </c>
      <c r="F68" s="107" t="s">
        <v>154</v>
      </c>
      <c r="G68" s="419"/>
      <c r="H68" s="141">
        <v>0</v>
      </c>
      <c r="I68" s="31"/>
      <c r="L68" s="445"/>
    </row>
    <row r="69" spans="3:12" ht="25.5" x14ac:dyDescent="0.2">
      <c r="C69" s="13"/>
      <c r="D69" s="90">
        <f t="shared" si="0"/>
        <v>60</v>
      </c>
      <c r="E69" s="378" t="str">
        <f>'Base Summary 2015-16'!E70</f>
        <v>National Highway System (Federal Roads)</v>
      </c>
      <c r="F69" s="107" t="s">
        <v>154</v>
      </c>
      <c r="G69" s="419"/>
      <c r="H69" s="141">
        <v>0</v>
      </c>
      <c r="I69" s="31"/>
      <c r="L69" s="445"/>
    </row>
    <row r="70" spans="3:12" ht="25.5" x14ac:dyDescent="0.2">
      <c r="C70" s="13"/>
      <c r="D70" s="19">
        <f t="shared" si="0"/>
        <v>61</v>
      </c>
      <c r="E70" s="378" t="str">
        <f>'Base Summary 2015-16'!E71</f>
        <v>Rates &amp; Charges (should equal VGC2 - 04999)</v>
      </c>
      <c r="F70" s="107" t="s">
        <v>154</v>
      </c>
      <c r="G70" s="419" t="s">
        <v>293</v>
      </c>
      <c r="H70" s="141">
        <v>0</v>
      </c>
      <c r="I70" s="31"/>
      <c r="L70" s="445"/>
    </row>
    <row r="71" spans="3:12" ht="19.5" customHeight="1" x14ac:dyDescent="0.2">
      <c r="C71" s="13"/>
      <c r="D71" s="19">
        <f t="shared" si="0"/>
        <v>62</v>
      </c>
      <c r="E71" s="378" t="str">
        <f>'Base Summary 2015-16'!E72</f>
        <v xml:space="preserve">    - General Purpose Grants</v>
      </c>
      <c r="F71" s="107" t="s">
        <v>154</v>
      </c>
      <c r="G71" s="419" t="s">
        <v>334</v>
      </c>
      <c r="H71" s="141">
        <v>0</v>
      </c>
      <c r="I71" s="31"/>
      <c r="L71" s="445"/>
    </row>
    <row r="72" spans="3:12" ht="19.5" customHeight="1" x14ac:dyDescent="0.2">
      <c r="C72" s="13"/>
      <c r="D72" s="90">
        <f t="shared" si="0"/>
        <v>63</v>
      </c>
      <c r="E72" s="378" t="str">
        <f>'Base Summary 2015-16'!E73</f>
        <v xml:space="preserve">    - Local Roads Funding</v>
      </c>
      <c r="F72" s="107" t="s">
        <v>154</v>
      </c>
      <c r="G72" s="419" t="s">
        <v>334</v>
      </c>
      <c r="H72" s="141">
        <v>0</v>
      </c>
      <c r="I72" s="31"/>
      <c r="L72" s="445"/>
    </row>
    <row r="73" spans="3:12" ht="12.6" customHeight="1" thickBot="1" x14ac:dyDescent="0.25">
      <c r="C73" s="32"/>
      <c r="D73" s="33"/>
      <c r="E73" s="87"/>
      <c r="F73" s="58"/>
      <c r="G73" s="95"/>
      <c r="H73" s="96">
        <f>SUM(H10:H72)</f>
        <v>77.749999999999986</v>
      </c>
      <c r="I73" s="48"/>
    </row>
    <row r="74" spans="3:12" x14ac:dyDescent="0.2">
      <c r="H74" s="61"/>
    </row>
    <row r="93" spans="1:9" s="54" customFormat="1" ht="12.75" hidden="1" customHeight="1" x14ac:dyDescent="0.2">
      <c r="A93" s="6"/>
      <c r="B93" s="6"/>
      <c r="C93" s="6"/>
      <c r="D93" s="6"/>
      <c r="E93" s="84" t="s">
        <v>120</v>
      </c>
      <c r="G93" s="93"/>
      <c r="I93" s="6"/>
    </row>
    <row r="94" spans="1:9" s="54" customFormat="1" ht="12.75" hidden="1" customHeight="1" x14ac:dyDescent="0.2">
      <c r="A94" s="6"/>
      <c r="B94" s="6"/>
      <c r="C94" s="6"/>
      <c r="D94" s="6"/>
      <c r="E94" s="84" t="s">
        <v>118</v>
      </c>
      <c r="G94" s="93"/>
      <c r="I94" s="6"/>
    </row>
    <row r="95" spans="1:9" s="54" customFormat="1" ht="12.75" hidden="1" customHeight="1" x14ac:dyDescent="0.2">
      <c r="A95" s="6"/>
      <c r="B95" s="6"/>
      <c r="C95" s="6"/>
      <c r="D95" s="6"/>
      <c r="E95" s="84" t="s">
        <v>119</v>
      </c>
      <c r="G95" s="93"/>
      <c r="I95" s="6"/>
    </row>
    <row r="109" spans="5:8" x14ac:dyDescent="0.2">
      <c r="F109" s="6"/>
    </row>
    <row r="110" spans="5:8" x14ac:dyDescent="0.2">
      <c r="E110" s="6"/>
      <c r="F110" s="6"/>
      <c r="G110" s="6"/>
      <c r="H110" s="6"/>
    </row>
    <row r="111" spans="5:8" x14ac:dyDescent="0.2">
      <c r="E111" s="6"/>
      <c r="F111" s="6"/>
      <c r="G111" s="6"/>
      <c r="H111" s="6"/>
    </row>
    <row r="112" spans="5:8" x14ac:dyDescent="0.2">
      <c r="E112" s="6"/>
      <c r="F112" s="6"/>
      <c r="G112" s="6"/>
      <c r="H112" s="6"/>
    </row>
    <row r="124" spans="6:6" x14ac:dyDescent="0.2">
      <c r="F124" s="7" t="s">
        <v>120</v>
      </c>
    </row>
    <row r="125" spans="6:6" x14ac:dyDescent="0.2">
      <c r="F125" s="7" t="s">
        <v>154</v>
      </c>
    </row>
    <row r="126" spans="6:6" x14ac:dyDescent="0.2">
      <c r="F126" s="7" t="s">
        <v>155</v>
      </c>
    </row>
    <row r="127" spans="6:6" x14ac:dyDescent="0.2">
      <c r="F127" s="7" t="s">
        <v>138</v>
      </c>
    </row>
  </sheetData>
  <mergeCells count="2">
    <mergeCell ref="B4:E4"/>
    <mergeCell ref="E6:H6"/>
  </mergeCells>
  <phoneticPr fontId="0" type="noConversion"/>
  <dataValidations count="1">
    <dataValidation type="list" allowBlank="1" showInputMessage="1" showErrorMessage="1" sqref="F10:F72">
      <formula1>$F$169:$F$172</formula1>
    </dataValidation>
  </dataValidations>
  <pageMargins left="0.23622047244094491" right="0.23622047244094491" top="0.74803149606299213" bottom="0.74803149606299213" header="0.31496062992125984" footer="0.31496062992125984"/>
  <pageSetup paperSize="8"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A1:I220"/>
  <sheetViews>
    <sheetView zoomScale="80" zoomScaleNormal="80" zoomScalePageLayoutView="80" workbookViewId="0">
      <pane ySplit="9" topLeftCell="A10" activePane="bottomLeft" state="frozen"/>
      <selection activeCell="C13" sqref="C13:N47"/>
      <selection pane="bottomLeft" activeCell="C13" sqref="C13:N47"/>
    </sheetView>
  </sheetViews>
  <sheetFormatPr defaultColWidth="10.83203125" defaultRowHeight="12.75" x14ac:dyDescent="0.2"/>
  <cols>
    <col min="1" max="1" width="2.83203125" style="6" customWidth="1"/>
    <col min="2" max="2" width="3.83203125" style="6" customWidth="1"/>
    <col min="3" max="3" width="2.83203125" style="6" customWidth="1"/>
    <col min="4" max="4" width="5.83203125" style="6" customWidth="1"/>
    <col min="5" max="5" width="47.1640625" style="84" customWidth="1"/>
    <col min="6" max="6" width="23.33203125" style="54" customWidth="1"/>
    <col min="7" max="7" width="68.83203125" style="93" customWidth="1"/>
    <col min="8" max="8" width="27.1640625" style="54" customWidth="1"/>
    <col min="9" max="9" width="4.1640625" style="6" customWidth="1"/>
    <col min="10" max="10" width="2.1640625" style="6" customWidth="1"/>
    <col min="11" max="16384" width="10.83203125" style="6"/>
  </cols>
  <sheetData>
    <row r="1" spans="1:9" ht="7.35" customHeight="1" x14ac:dyDescent="0.2"/>
    <row r="2" spans="1:9" ht="18" x14ac:dyDescent="0.2">
      <c r="A2" s="5">
        <v>80</v>
      </c>
      <c r="B2" s="2" t="s">
        <v>213</v>
      </c>
      <c r="H2" s="14"/>
    </row>
    <row r="3" spans="1:9" ht="16.350000000000001" customHeight="1" x14ac:dyDescent="0.2">
      <c r="B3" s="43" t="str">
        <f>'Revenue - NHC'!B3</f>
        <v>Pyrenees (S)</v>
      </c>
    </row>
    <row r="4" spans="1:9" ht="13.5" thickBot="1" x14ac:dyDescent="0.25">
      <c r="B4" s="509"/>
      <c r="C4" s="509"/>
      <c r="D4" s="509"/>
      <c r="E4" s="509"/>
    </row>
    <row r="5" spans="1:9" ht="6.75" customHeight="1" x14ac:dyDescent="0.2">
      <c r="C5" s="9"/>
      <c r="D5" s="10"/>
      <c r="E5" s="85"/>
      <c r="F5" s="55"/>
      <c r="G5" s="94"/>
      <c r="H5" s="55"/>
      <c r="I5" s="47"/>
    </row>
    <row r="6" spans="1:9" x14ac:dyDescent="0.2">
      <c r="C6" s="13"/>
      <c r="D6" s="14"/>
      <c r="E6" s="512" t="s">
        <v>102</v>
      </c>
      <c r="F6" s="513"/>
      <c r="G6" s="513"/>
      <c r="H6" s="514"/>
      <c r="I6" s="31"/>
    </row>
    <row r="7" spans="1:9" ht="6.75" customHeight="1" x14ac:dyDescent="0.2">
      <c r="C7" s="13"/>
      <c r="D7" s="14"/>
      <c r="E7" s="86"/>
      <c r="F7" s="56"/>
      <c r="G7" s="138"/>
      <c r="H7" s="56"/>
      <c r="I7" s="31"/>
    </row>
    <row r="8" spans="1:9" ht="25.5" x14ac:dyDescent="0.2">
      <c r="C8" s="13"/>
      <c r="D8" s="14"/>
      <c r="E8" s="65" t="s">
        <v>130</v>
      </c>
      <c r="F8" s="62" t="s">
        <v>153</v>
      </c>
      <c r="G8" s="92" t="s">
        <v>200</v>
      </c>
      <c r="H8" s="92" t="s">
        <v>140</v>
      </c>
      <c r="I8" s="31"/>
    </row>
    <row r="9" spans="1:9" ht="7.5" customHeight="1" x14ac:dyDescent="0.2">
      <c r="C9" s="13"/>
      <c r="D9" s="14"/>
      <c r="E9" s="86"/>
      <c r="F9" s="57"/>
      <c r="G9" s="138"/>
      <c r="H9" s="56"/>
      <c r="I9" s="31"/>
    </row>
    <row r="10" spans="1:9" ht="12" customHeight="1" x14ac:dyDescent="0.2">
      <c r="C10" s="13"/>
      <c r="D10" s="240">
        <v>1</v>
      </c>
      <c r="E10" s="207" t="str">
        <f>IF(OR(VLOOKUP(D10,'Services - NHC'!$D$10:$F$72,2,FALSE)="",VLOOKUP(D10,'Services - NHC'!$D$10:$F$72,2,FALSE)="[Enter service]"),"",VLOOKUP(D10,'Services - NHC'!$D$10:$F$72,2,FALSE))</f>
        <v>Council Operations</v>
      </c>
      <c r="F10" s="208" t="str">
        <f>IF(OR(VLOOKUP(D10,'Services - NHC'!$D$10:$F$72,3,FALSE)="",VLOOKUP(D10,'Services - NHC'!$D$10:$F$72,3,FALSE)="[Select]"),"",VLOOKUP(D10,'Services - NHC'!$D$10:$F$72,3,FALSE))</f>
        <v>Internal</v>
      </c>
      <c r="G10" s="212" t="s">
        <v>411</v>
      </c>
      <c r="H10" s="210"/>
      <c r="I10" s="31"/>
    </row>
    <row r="11" spans="1:9" s="88" customFormat="1" ht="12" customHeight="1" x14ac:dyDescent="0.2">
      <c r="C11" s="89"/>
      <c r="D11" s="240"/>
      <c r="E11" s="211" t="str">
        <f>E10</f>
        <v>Council Operations</v>
      </c>
      <c r="F11" s="231" t="str">
        <f>F10</f>
        <v>Internal</v>
      </c>
      <c r="G11" s="212" t="s">
        <v>412</v>
      </c>
      <c r="H11" s="213"/>
      <c r="I11" s="91"/>
    </row>
    <row r="12" spans="1:9" ht="12" customHeight="1" x14ac:dyDescent="0.2">
      <c r="C12" s="13"/>
      <c r="D12" s="240"/>
      <c r="E12" s="211" t="str">
        <f t="shared" ref="E12:E16" si="0">E11</f>
        <v>Council Operations</v>
      </c>
      <c r="F12" s="211" t="str">
        <f t="shared" ref="F12:F16" si="1">F11</f>
        <v>Internal</v>
      </c>
      <c r="G12" s="212" t="s">
        <v>413</v>
      </c>
      <c r="H12" s="426">
        <v>0.14012738853503184</v>
      </c>
      <c r="I12" s="31"/>
    </row>
    <row r="13" spans="1:9" ht="12" customHeight="1" x14ac:dyDescent="0.2">
      <c r="C13" s="13"/>
      <c r="D13" s="240"/>
      <c r="E13" s="211" t="str">
        <f t="shared" si="0"/>
        <v>Council Operations</v>
      </c>
      <c r="F13" s="211" t="str">
        <f t="shared" si="1"/>
        <v>Internal</v>
      </c>
      <c r="G13" s="212" t="s">
        <v>414</v>
      </c>
      <c r="H13" s="213"/>
      <c r="I13" s="31"/>
    </row>
    <row r="14" spans="1:9" ht="12" customHeight="1" x14ac:dyDescent="0.2">
      <c r="C14" s="13"/>
      <c r="D14" s="240"/>
      <c r="E14" s="211" t="str">
        <f t="shared" si="0"/>
        <v>Council Operations</v>
      </c>
      <c r="F14" s="211" t="str">
        <f t="shared" si="1"/>
        <v>Internal</v>
      </c>
      <c r="G14" s="212" t="s">
        <v>415</v>
      </c>
      <c r="H14" s="213"/>
      <c r="I14" s="31"/>
    </row>
    <row r="15" spans="1:9" ht="12" customHeight="1" x14ac:dyDescent="0.2">
      <c r="C15" s="13"/>
      <c r="D15" s="240"/>
      <c r="E15" s="211" t="str">
        <f t="shared" si="0"/>
        <v>Council Operations</v>
      </c>
      <c r="F15" s="211" t="str">
        <f t="shared" si="1"/>
        <v>Internal</v>
      </c>
      <c r="G15" s="212" t="s">
        <v>416</v>
      </c>
      <c r="H15" s="426">
        <v>0.57999999999999996</v>
      </c>
      <c r="I15" s="31"/>
    </row>
    <row r="16" spans="1:9" ht="12" customHeight="1" x14ac:dyDescent="0.2">
      <c r="C16" s="13"/>
      <c r="D16" s="240"/>
      <c r="E16" s="211" t="str">
        <f t="shared" si="0"/>
        <v>Council Operations</v>
      </c>
      <c r="F16" s="211" t="str">
        <f t="shared" si="1"/>
        <v>Internal</v>
      </c>
      <c r="G16" s="212" t="s">
        <v>417</v>
      </c>
      <c r="H16" s="213"/>
      <c r="I16" s="31"/>
    </row>
    <row r="17" spans="3:9" ht="12" customHeight="1" x14ac:dyDescent="0.2">
      <c r="C17" s="13"/>
      <c r="D17" s="240"/>
      <c r="E17" s="211" t="e">
        <f>#REF!</f>
        <v>#REF!</v>
      </c>
      <c r="F17" s="211" t="e">
        <f>#REF!</f>
        <v>#REF!</v>
      </c>
      <c r="G17" s="429"/>
      <c r="H17" s="213"/>
      <c r="I17" s="31"/>
    </row>
    <row r="18" spans="3:9" ht="12" customHeight="1" x14ac:dyDescent="0.2">
      <c r="C18" s="13"/>
      <c r="D18" s="241">
        <v>2</v>
      </c>
      <c r="E18" s="207" t="str">
        <f>IF(OR(VLOOKUP(D18,'Services - NHC'!$D$10:$F$72,2,FALSE)="",VLOOKUP(D18,'Services - NHC'!$D$10:$F$72,2,FALSE)="[Enter service]"),"",VLOOKUP(D18,'Services - NHC'!$D$10:$F$72,2,FALSE))</f>
        <v>Public Order and Safety</v>
      </c>
      <c r="F18" s="208" t="str">
        <f>IF(OR(VLOOKUP(D18,'Services - NHC'!$D$10:$F$72,3,FALSE)="",VLOOKUP(D18,'Services - NHC'!$D$10:$F$72,3,FALSE)="[Select]"),"",VLOOKUP(D18,'Services - NHC'!$D$10:$F$72,3,FALSE))</f>
        <v>Internal</v>
      </c>
      <c r="G18" s="212" t="s">
        <v>404</v>
      </c>
      <c r="H18" s="210"/>
      <c r="I18" s="31"/>
    </row>
    <row r="19" spans="3:9" ht="12" customHeight="1" x14ac:dyDescent="0.2">
      <c r="C19" s="13"/>
      <c r="D19" s="241"/>
      <c r="E19" s="211" t="str">
        <f t="shared" ref="E19:E25" si="2">E18</f>
        <v>Public Order and Safety</v>
      </c>
      <c r="F19" s="211" t="str">
        <f t="shared" ref="F19:F25" si="3">F18</f>
        <v>Internal</v>
      </c>
      <c r="G19" s="212"/>
      <c r="H19" s="213"/>
      <c r="I19" s="31"/>
    </row>
    <row r="20" spans="3:9" ht="12" customHeight="1" x14ac:dyDescent="0.2">
      <c r="C20" s="13"/>
      <c r="D20" s="241"/>
      <c r="E20" s="211" t="str">
        <f t="shared" si="2"/>
        <v>Public Order and Safety</v>
      </c>
      <c r="F20" s="211" t="str">
        <f t="shared" si="3"/>
        <v>Internal</v>
      </c>
      <c r="G20" s="212" t="s">
        <v>405</v>
      </c>
      <c r="H20" s="213"/>
      <c r="I20" s="31"/>
    </row>
    <row r="21" spans="3:9" ht="12" customHeight="1" x14ac:dyDescent="0.2">
      <c r="C21" s="13"/>
      <c r="D21" s="241"/>
      <c r="E21" s="211" t="str">
        <f t="shared" si="2"/>
        <v>Public Order and Safety</v>
      </c>
      <c r="F21" s="211" t="str">
        <f t="shared" si="3"/>
        <v>Internal</v>
      </c>
      <c r="G21" s="212" t="s">
        <v>406</v>
      </c>
      <c r="H21" s="427">
        <v>0.27710000000000001</v>
      </c>
      <c r="I21" s="31"/>
    </row>
    <row r="22" spans="3:9" ht="12" customHeight="1" x14ac:dyDescent="0.2">
      <c r="C22" s="13"/>
      <c r="D22" s="241"/>
      <c r="E22" s="211" t="str">
        <f t="shared" si="2"/>
        <v>Public Order and Safety</v>
      </c>
      <c r="F22" s="211" t="str">
        <f t="shared" si="3"/>
        <v>Internal</v>
      </c>
      <c r="G22" s="212" t="s">
        <v>407</v>
      </c>
      <c r="H22" s="213"/>
      <c r="I22" s="31"/>
    </row>
    <row r="23" spans="3:9" ht="12" customHeight="1" x14ac:dyDescent="0.2">
      <c r="C23" s="13"/>
      <c r="D23" s="241"/>
      <c r="E23" s="211" t="str">
        <f t="shared" si="2"/>
        <v>Public Order and Safety</v>
      </c>
      <c r="F23" s="211" t="str">
        <f t="shared" si="3"/>
        <v>Internal</v>
      </c>
      <c r="G23" s="212" t="s">
        <v>408</v>
      </c>
      <c r="H23" s="213"/>
      <c r="I23" s="31"/>
    </row>
    <row r="24" spans="3:9" ht="12" customHeight="1" x14ac:dyDescent="0.2">
      <c r="C24" s="13"/>
      <c r="D24" s="241"/>
      <c r="E24" s="211" t="str">
        <f t="shared" si="2"/>
        <v>Public Order and Safety</v>
      </c>
      <c r="F24" s="211" t="str">
        <f t="shared" si="3"/>
        <v>Internal</v>
      </c>
      <c r="G24" s="212" t="s">
        <v>409</v>
      </c>
      <c r="H24" s="428">
        <v>48.67</v>
      </c>
      <c r="I24" s="31"/>
    </row>
    <row r="25" spans="3:9" ht="12" customHeight="1" x14ac:dyDescent="0.2">
      <c r="C25" s="13"/>
      <c r="D25" s="241"/>
      <c r="E25" s="211" t="str">
        <f t="shared" si="2"/>
        <v>Public Order and Safety</v>
      </c>
      <c r="F25" s="211" t="str">
        <f t="shared" si="3"/>
        <v>Internal</v>
      </c>
      <c r="G25" s="212" t="s">
        <v>410</v>
      </c>
      <c r="H25" s="213"/>
      <c r="I25" s="31"/>
    </row>
    <row r="26" spans="3:9" ht="12" customHeight="1" x14ac:dyDescent="0.2">
      <c r="C26" s="13"/>
      <c r="D26" s="241"/>
      <c r="E26" s="211" t="e">
        <f>#REF!</f>
        <v>#REF!</v>
      </c>
      <c r="F26" s="211" t="e">
        <f>#REF!</f>
        <v>#REF!</v>
      </c>
      <c r="G26" s="212"/>
      <c r="H26" s="213"/>
      <c r="I26" s="31"/>
    </row>
    <row r="27" spans="3:9" ht="12" customHeight="1" x14ac:dyDescent="0.2">
      <c r="C27" s="13"/>
      <c r="D27" s="241">
        <v>3</v>
      </c>
      <c r="E27" s="207" t="str">
        <f>IF(OR(VLOOKUP(D27,'Services - NHC'!$D$10:$F$72,2,FALSE)="",VLOOKUP(D27,'Services - NHC'!$D$10:$F$72,2,FALSE)="[Enter service]"),"",VLOOKUP(D27,'Services - NHC'!$D$10:$F$72,2,FALSE))</f>
        <v>Financial &amp; Fiscal Affairs</v>
      </c>
      <c r="F27" s="208" t="str">
        <f>IF(OR(VLOOKUP(D27,'Services - NHC'!$D$10:$F$72,3,FALSE)="",VLOOKUP(D27,'Services - NHC'!$D$10:$F$72,3,FALSE)="[Select]"),"",VLOOKUP(D27,'Services - NHC'!$D$10:$F$72,3,FALSE))</f>
        <v>Internal</v>
      </c>
      <c r="G27" s="209"/>
      <c r="H27" s="210"/>
      <c r="I27" s="31"/>
    </row>
    <row r="28" spans="3:9" ht="12" customHeight="1" x14ac:dyDescent="0.2">
      <c r="C28" s="13"/>
      <c r="D28" s="241"/>
      <c r="E28" s="211" t="str">
        <f t="shared" ref="E28:E29" si="4">E27</f>
        <v>Financial &amp; Fiscal Affairs</v>
      </c>
      <c r="F28" s="211" t="str">
        <f t="shared" ref="F28:F29" si="5">F27</f>
        <v>Internal</v>
      </c>
      <c r="G28" s="212" t="s">
        <v>418</v>
      </c>
      <c r="H28" s="430">
        <v>47483.036</v>
      </c>
      <c r="I28" s="31"/>
    </row>
    <row r="29" spans="3:9" ht="12" customHeight="1" x14ac:dyDescent="0.2">
      <c r="C29" s="13"/>
      <c r="D29" s="241"/>
      <c r="E29" s="211" t="str">
        <f t="shared" si="4"/>
        <v>Financial &amp; Fiscal Affairs</v>
      </c>
      <c r="F29" s="211" t="str">
        <f t="shared" si="5"/>
        <v>Internal</v>
      </c>
      <c r="G29" s="212" t="s">
        <v>419</v>
      </c>
      <c r="H29" s="213"/>
      <c r="I29" s="31"/>
    </row>
    <row r="30" spans="3:9" ht="12" customHeight="1" x14ac:dyDescent="0.2">
      <c r="C30" s="13"/>
      <c r="D30" s="241"/>
      <c r="E30" s="211" t="e">
        <f>#REF!</f>
        <v>#REF!</v>
      </c>
      <c r="F30" s="211" t="e">
        <f>#REF!</f>
        <v>#REF!</v>
      </c>
      <c r="G30" s="212"/>
      <c r="H30" s="213"/>
      <c r="I30" s="31"/>
    </row>
    <row r="31" spans="3:9" ht="12" customHeight="1" x14ac:dyDescent="0.2">
      <c r="C31" s="13"/>
      <c r="D31" s="241">
        <v>4</v>
      </c>
      <c r="E31" s="207" t="str">
        <f>IF(OR(VLOOKUP(D31,'Services - NHC'!$D$10:$F$72,2,FALSE)="",VLOOKUP(D31,'Services - NHC'!$D$10:$F$72,2,FALSE)="[Enter service]"),"",VLOOKUP(D31,'Services - NHC'!$D$10:$F$72,2,FALSE))</f>
        <v>Natural Disaster Relief</v>
      </c>
      <c r="F31" s="208" t="str">
        <f>IF(OR(VLOOKUP(D31,'Services - NHC'!$D$10:$F$72,3,FALSE)="",VLOOKUP(D31,'Services - NHC'!$D$10:$F$72,3,FALSE)="[Select]"),"",VLOOKUP(D31,'Services - NHC'!$D$10:$F$72,3,FALSE))</f>
        <v>Internal</v>
      </c>
      <c r="G31" s="209"/>
      <c r="H31" s="210"/>
      <c r="I31" s="31"/>
    </row>
    <row r="32" spans="3:9" ht="12" customHeight="1" x14ac:dyDescent="0.2">
      <c r="C32" s="13"/>
      <c r="D32" s="241"/>
      <c r="E32" s="211" t="str">
        <f t="shared" ref="E32" si="6">E31</f>
        <v>Natural Disaster Relief</v>
      </c>
      <c r="F32" s="211" t="str">
        <f t="shared" ref="F32" si="7">F31</f>
        <v>Internal</v>
      </c>
      <c r="G32" s="212"/>
      <c r="H32" s="213"/>
      <c r="I32" s="31"/>
    </row>
    <row r="33" spans="3:9" ht="12" customHeight="1" x14ac:dyDescent="0.2">
      <c r="C33" s="13"/>
      <c r="D33" s="241">
        <v>5</v>
      </c>
      <c r="E33" s="207" t="str">
        <f>IF(OR(VLOOKUP(D33,'Services - NHC'!$D$10:$F$72,2,FALSE)="",VLOOKUP(D33,'Services - NHC'!$D$10:$F$72,2,FALSE)="[Enter service]"),"",VLOOKUP(D33,'Services - NHC'!$D$10:$F$72,2,FALSE))</f>
        <v>General Operations</v>
      </c>
      <c r="F33" s="208" t="str">
        <f>IF(OR(VLOOKUP(D33,'Services - NHC'!$D$10:$F$72,3,FALSE)="",VLOOKUP(D33,'Services - NHC'!$D$10:$F$72,3,FALSE)="[Select]"),"",VLOOKUP(D33,'Services - NHC'!$D$10:$F$72,3,FALSE))</f>
        <v>Internal</v>
      </c>
      <c r="G33" s="209"/>
      <c r="H33" s="210"/>
      <c r="I33" s="31"/>
    </row>
    <row r="34" spans="3:9" ht="12" customHeight="1" x14ac:dyDescent="0.2">
      <c r="C34" s="13"/>
      <c r="D34" s="241"/>
      <c r="E34" s="211" t="e">
        <f>#REF!</f>
        <v>#REF!</v>
      </c>
      <c r="F34" s="211" t="e">
        <f>#REF!</f>
        <v>#REF!</v>
      </c>
      <c r="G34" s="212"/>
      <c r="H34" s="213"/>
      <c r="I34" s="31"/>
    </row>
    <row r="35" spans="3:9" ht="12" customHeight="1" x14ac:dyDescent="0.2">
      <c r="C35" s="13"/>
      <c r="D35" s="241"/>
      <c r="E35" s="211" t="e">
        <f t="shared" ref="E35" si="8">E34</f>
        <v>#REF!</v>
      </c>
      <c r="F35" s="211" t="e">
        <f t="shared" ref="F35" si="9">F34</f>
        <v>#REF!</v>
      </c>
      <c r="G35" s="212"/>
      <c r="H35" s="213"/>
      <c r="I35" s="31"/>
    </row>
    <row r="36" spans="3:9" ht="12" customHeight="1" x14ac:dyDescent="0.2">
      <c r="C36" s="13"/>
      <c r="D36" s="241">
        <v>6</v>
      </c>
      <c r="E36" s="207" t="str">
        <f>IF(OR(VLOOKUP(D36,'Services - NHC'!$D$10:$F$72,2,FALSE)="",VLOOKUP(D36,'Services - NHC'!$D$10:$F$72,2,FALSE)="[Enter service]"),"",VLOOKUP(D36,'Services - NHC'!$D$10:$F$72,2,FALSE))</f>
        <v>General Administration</v>
      </c>
      <c r="F36" s="208" t="str">
        <f>IF(OR(VLOOKUP(D36,'Services - NHC'!$D$10:$F$72,3,FALSE)="",VLOOKUP(D36,'Services - NHC'!$D$10:$F$72,3,FALSE)="[Select]"),"",VLOOKUP(D36,'Services - NHC'!$D$10:$F$72,3,FALSE))</f>
        <v>Internal</v>
      </c>
      <c r="G36" s="209"/>
      <c r="H36" s="210"/>
      <c r="I36" s="31"/>
    </row>
    <row r="37" spans="3:9" ht="12" customHeight="1" x14ac:dyDescent="0.2">
      <c r="C37" s="13"/>
      <c r="D37" s="241"/>
      <c r="E37" s="211" t="e">
        <f>#REF!</f>
        <v>#REF!</v>
      </c>
      <c r="F37" s="211" t="e">
        <f>#REF!</f>
        <v>#REF!</v>
      </c>
      <c r="G37" s="212"/>
      <c r="H37" s="213"/>
      <c r="I37" s="31"/>
    </row>
    <row r="38" spans="3:9" ht="12" customHeight="1" x14ac:dyDescent="0.2">
      <c r="C38" s="13"/>
      <c r="D38" s="241">
        <v>7</v>
      </c>
      <c r="E38" s="207" t="str">
        <f>IF(OR(VLOOKUP(D38,'Services - NHC'!$D$10:$F$72,2,FALSE)="",VLOOKUP(D38,'Services - NHC'!$D$10:$F$72,2,FALSE)="[Enter service]"),"",VLOOKUP(D38,'Services - NHC'!$D$10:$F$72,2,FALSE))</f>
        <v>Families &amp; Children</v>
      </c>
      <c r="F38" s="208" t="str">
        <f>IF(OR(VLOOKUP(D38,'Services - NHC'!$D$10:$F$72,3,FALSE)="",VLOOKUP(D38,'Services - NHC'!$D$10:$F$72,3,FALSE)="[Select]"),"",VLOOKUP(D38,'Services - NHC'!$D$10:$F$72,3,FALSE))</f>
        <v>Mixed</v>
      </c>
      <c r="G38" s="212" t="s">
        <v>432</v>
      </c>
      <c r="H38" s="210"/>
      <c r="I38" s="31"/>
    </row>
    <row r="39" spans="3:9" ht="12" customHeight="1" x14ac:dyDescent="0.2">
      <c r="C39" s="13"/>
      <c r="D39" s="241"/>
      <c r="E39" s="211" t="str">
        <f t="shared" ref="E39:E47" si="10">E38</f>
        <v>Families &amp; Children</v>
      </c>
      <c r="F39" s="211" t="str">
        <f t="shared" ref="F39:F47" si="11">F38</f>
        <v>Mixed</v>
      </c>
      <c r="G39" s="212"/>
      <c r="H39" s="432"/>
      <c r="I39" s="31"/>
    </row>
    <row r="40" spans="3:9" ht="12" customHeight="1" x14ac:dyDescent="0.2">
      <c r="C40" s="13"/>
      <c r="D40" s="241"/>
      <c r="E40" s="211" t="str">
        <f t="shared" si="10"/>
        <v>Families &amp; Children</v>
      </c>
      <c r="F40" s="211" t="str">
        <f t="shared" si="11"/>
        <v>Mixed</v>
      </c>
      <c r="G40" s="212" t="s">
        <v>421</v>
      </c>
      <c r="H40" s="433"/>
      <c r="I40" s="31"/>
    </row>
    <row r="41" spans="3:9" ht="12" customHeight="1" x14ac:dyDescent="0.2">
      <c r="C41" s="13"/>
      <c r="D41" s="241"/>
      <c r="E41" s="211" t="str">
        <f t="shared" si="10"/>
        <v>Families &amp; Children</v>
      </c>
      <c r="F41" s="211" t="str">
        <f t="shared" si="11"/>
        <v>Mixed</v>
      </c>
      <c r="G41" s="212" t="s">
        <v>433</v>
      </c>
      <c r="H41" s="433">
        <v>0.86792452830188682</v>
      </c>
      <c r="I41" s="31"/>
    </row>
    <row r="42" spans="3:9" ht="12" customHeight="1" x14ac:dyDescent="0.2">
      <c r="C42" s="13"/>
      <c r="D42" s="241"/>
      <c r="E42" s="211" t="str">
        <f t="shared" si="10"/>
        <v>Families &amp; Children</v>
      </c>
      <c r="F42" s="211" t="str">
        <f t="shared" si="11"/>
        <v>Mixed</v>
      </c>
      <c r="G42" s="212" t="s">
        <v>434</v>
      </c>
      <c r="H42" s="433"/>
      <c r="I42" s="31"/>
    </row>
    <row r="43" spans="3:9" ht="12" customHeight="1" x14ac:dyDescent="0.2">
      <c r="C43" s="13"/>
      <c r="D43" s="241"/>
      <c r="E43" s="211" t="str">
        <f t="shared" si="10"/>
        <v>Families &amp; Children</v>
      </c>
      <c r="F43" s="211" t="str">
        <f t="shared" si="11"/>
        <v>Mixed</v>
      </c>
      <c r="G43" s="212" t="s">
        <v>421</v>
      </c>
      <c r="H43" s="433"/>
      <c r="I43" s="31"/>
    </row>
    <row r="44" spans="3:9" ht="12" customHeight="1" x14ac:dyDescent="0.2">
      <c r="C44" s="13"/>
      <c r="D44" s="241"/>
      <c r="E44" s="211" t="str">
        <f t="shared" si="10"/>
        <v>Families &amp; Children</v>
      </c>
      <c r="F44" s="211" t="str">
        <f t="shared" si="11"/>
        <v>Mixed</v>
      </c>
      <c r="G44" s="212" t="s">
        <v>435</v>
      </c>
      <c r="H44" s="433">
        <v>1</v>
      </c>
      <c r="I44" s="31"/>
    </row>
    <row r="45" spans="3:9" ht="12" customHeight="1" x14ac:dyDescent="0.2">
      <c r="C45" s="13"/>
      <c r="D45" s="241"/>
      <c r="E45" s="211" t="str">
        <f t="shared" si="10"/>
        <v>Families &amp; Children</v>
      </c>
      <c r="F45" s="211" t="str">
        <f t="shared" si="11"/>
        <v>Mixed</v>
      </c>
      <c r="G45" s="212" t="s">
        <v>436</v>
      </c>
      <c r="H45" s="433"/>
      <c r="I45" s="31"/>
    </row>
    <row r="46" spans="3:9" ht="12" customHeight="1" x14ac:dyDescent="0.2">
      <c r="C46" s="13"/>
      <c r="D46" s="241"/>
      <c r="E46" s="211" t="str">
        <f t="shared" si="10"/>
        <v>Families &amp; Children</v>
      </c>
      <c r="F46" s="211" t="str">
        <f t="shared" si="11"/>
        <v>Mixed</v>
      </c>
      <c r="G46" s="212"/>
      <c r="H46" s="431"/>
      <c r="I46" s="31"/>
    </row>
    <row r="47" spans="3:9" ht="12" customHeight="1" x14ac:dyDescent="0.2">
      <c r="C47" s="13"/>
      <c r="D47" s="241"/>
      <c r="E47" s="211" t="str">
        <f t="shared" si="10"/>
        <v>Families &amp; Children</v>
      </c>
      <c r="F47" s="211" t="str">
        <f t="shared" si="11"/>
        <v>Mixed</v>
      </c>
      <c r="G47" s="212"/>
      <c r="H47" s="213"/>
      <c r="I47" s="31"/>
    </row>
    <row r="48" spans="3:9" ht="12" customHeight="1" x14ac:dyDescent="0.2">
      <c r="C48" s="13"/>
      <c r="D48" s="241">
        <v>8</v>
      </c>
      <c r="E48" s="207" t="str">
        <f>IF(OR(VLOOKUP(D48,'Services - NHC'!$D$10:$F$72,2,FALSE)="",VLOOKUP(D48,'Services - NHC'!$D$10:$F$72,2,FALSE)="[Enter service]"),"",VLOOKUP(D48,'Services - NHC'!$D$10:$F$72,2,FALSE))</f>
        <v>Community Health</v>
      </c>
      <c r="F48" s="208" t="str">
        <f>IF(OR(VLOOKUP(D48,'Services - NHC'!$D$10:$F$72,3,FALSE)="",VLOOKUP(D48,'Services - NHC'!$D$10:$F$72,3,FALSE)="[Select]"),"",VLOOKUP(D48,'Services - NHC'!$D$10:$F$72,3,FALSE))</f>
        <v>Internal</v>
      </c>
      <c r="G48" s="212"/>
      <c r="H48" s="210"/>
      <c r="I48" s="31"/>
    </row>
    <row r="49" spans="1:9" ht="12" customHeight="1" x14ac:dyDescent="0.2">
      <c r="C49" s="13"/>
      <c r="D49" s="241"/>
      <c r="E49" s="211" t="str">
        <f t="shared" ref="E49" si="12">E48</f>
        <v>Community Health</v>
      </c>
      <c r="F49" s="211" t="str">
        <f t="shared" ref="F49" si="13">F48</f>
        <v>Internal</v>
      </c>
      <c r="G49" s="212"/>
      <c r="H49" s="213"/>
      <c r="I49" s="31"/>
    </row>
    <row r="50" spans="1:9" ht="12" customHeight="1" x14ac:dyDescent="0.2">
      <c r="C50" s="13"/>
      <c r="D50" s="241"/>
      <c r="E50" s="211" t="e">
        <f>#REF!</f>
        <v>#REF!</v>
      </c>
      <c r="F50" s="211" t="e">
        <f>#REF!</f>
        <v>#REF!</v>
      </c>
      <c r="G50" s="212"/>
      <c r="H50" s="213"/>
      <c r="I50" s="31"/>
    </row>
    <row r="51" spans="1:9" ht="12" customHeight="1" x14ac:dyDescent="0.2">
      <c r="C51" s="13"/>
      <c r="D51" s="241">
        <v>9</v>
      </c>
      <c r="E51" s="207" t="str">
        <f>IF(OR(VLOOKUP(D51,'Services - NHC'!$D$10:$F$72,2,FALSE)="",VLOOKUP(D51,'Services - NHC'!$D$10:$F$72,2,FALSE)="[Enter service]"),"",VLOOKUP(D51,'Services - NHC'!$D$10:$F$72,2,FALSE))</f>
        <v>Community Welfare Services</v>
      </c>
      <c r="F51" s="208" t="str">
        <f>IF(OR(VLOOKUP(D51,'Services - NHC'!$D$10:$F$72,3,FALSE)="",VLOOKUP(D51,'Services - NHC'!$D$10:$F$72,3,FALSE)="[Select]"),"",VLOOKUP(D51,'Services - NHC'!$D$10:$F$72,3,FALSE))</f>
        <v>Internal</v>
      </c>
      <c r="G51" s="212"/>
      <c r="H51" s="210"/>
      <c r="I51" s="31"/>
    </row>
    <row r="52" spans="1:9" ht="12" customHeight="1" x14ac:dyDescent="0.2">
      <c r="C52" s="13"/>
      <c r="D52" s="241"/>
      <c r="E52" s="211" t="str">
        <f t="shared" ref="E52" si="14">E51</f>
        <v>Community Welfare Services</v>
      </c>
      <c r="F52" s="211" t="str">
        <f t="shared" ref="F52" si="15">F51</f>
        <v>Internal</v>
      </c>
      <c r="G52" s="212"/>
      <c r="H52" s="213"/>
      <c r="I52" s="31"/>
    </row>
    <row r="53" spans="1:9" ht="12" customHeight="1" x14ac:dyDescent="0.2">
      <c r="C53" s="13"/>
      <c r="D53" s="241"/>
      <c r="E53" s="211" t="e">
        <f>#REF!</f>
        <v>#REF!</v>
      </c>
      <c r="F53" s="211" t="e">
        <f>#REF!</f>
        <v>#REF!</v>
      </c>
      <c r="G53" s="212"/>
      <c r="H53" s="213"/>
      <c r="I53" s="31"/>
    </row>
    <row r="54" spans="1:9" ht="12" customHeight="1" x14ac:dyDescent="0.2">
      <c r="C54" s="13"/>
      <c r="D54" s="242">
        <v>10</v>
      </c>
      <c r="E54" s="207" t="str">
        <f>IF(OR(VLOOKUP(D54,'Services - NHC'!$D$10:$F$72,2,FALSE)="",VLOOKUP(D54,'Services - NHC'!$D$10:$F$72,2,FALSE)="[Enter service]"),"",VLOOKUP(D54,'Services - NHC'!$D$10:$F$72,2,FALSE))</f>
        <v>Education</v>
      </c>
      <c r="F54" s="208" t="str">
        <f>IF(OR(VLOOKUP(D54,'Services - NHC'!$D$10:$F$72,3,FALSE)="",VLOOKUP(D54,'Services - NHC'!$D$10:$F$72,3,FALSE)="[Select]"),"",VLOOKUP(D54,'Services - NHC'!$D$10:$F$72,3,FALSE))</f>
        <v>Internal</v>
      </c>
      <c r="G54" s="212"/>
      <c r="H54" s="210"/>
      <c r="I54" s="31"/>
    </row>
    <row r="55" spans="1:9" ht="12" customHeight="1" x14ac:dyDescent="0.2">
      <c r="C55" s="13"/>
      <c r="D55" s="241"/>
      <c r="E55" s="211" t="str">
        <f t="shared" ref="E55" si="16">E54</f>
        <v>Education</v>
      </c>
      <c r="F55" s="211" t="str">
        <f t="shared" ref="F55" si="17">F54</f>
        <v>Internal</v>
      </c>
      <c r="G55" s="212"/>
      <c r="H55" s="213"/>
      <c r="I55" s="31"/>
    </row>
    <row r="56" spans="1:9" ht="12" customHeight="1" x14ac:dyDescent="0.2">
      <c r="C56" s="13"/>
      <c r="D56" s="241"/>
      <c r="E56" s="211" t="e">
        <f>#REF!</f>
        <v>#REF!</v>
      </c>
      <c r="F56" s="211" t="e">
        <f>#REF!</f>
        <v>#REF!</v>
      </c>
      <c r="G56" s="212"/>
      <c r="H56" s="213"/>
      <c r="I56" s="31"/>
    </row>
    <row r="57" spans="1:9" ht="12" customHeight="1" thickBot="1" x14ac:dyDescent="0.25">
      <c r="C57" s="32"/>
      <c r="D57" s="241">
        <v>11</v>
      </c>
      <c r="E57" s="207" t="str">
        <f>IF(OR(VLOOKUP(D57,'Services - NHC'!$D$10:$F$72,2,FALSE)="",VLOOKUP(D57,'Services - NHC'!$D$10:$F$72,2,FALSE)="[Enter service]"),"",VLOOKUP(D57,'Services - NHC'!$D$10:$F$72,2,FALSE))</f>
        <v>Community Housing</v>
      </c>
      <c r="F57" s="208" t="str">
        <f>IF(OR(VLOOKUP(D57,'Services - NHC'!$D$10:$F$72,3,FALSE)="",VLOOKUP(D57,'Services - NHC'!$D$10:$F$72,3,FALSE)="[Select]"),"",VLOOKUP(D57,'Services - NHC'!$D$10:$F$72,3,FALSE))</f>
        <v>Internal</v>
      </c>
      <c r="G57" s="212"/>
      <c r="H57" s="210"/>
      <c r="I57" s="48"/>
    </row>
    <row r="58" spans="1:9" ht="12" customHeight="1" x14ac:dyDescent="0.2">
      <c r="C58" s="13"/>
      <c r="D58" s="241"/>
      <c r="E58" s="211" t="str">
        <f t="shared" ref="E58" si="18">E57</f>
        <v>Community Housing</v>
      </c>
      <c r="F58" s="211" t="str">
        <f t="shared" ref="F58" si="19">F57</f>
        <v>Internal</v>
      </c>
      <c r="G58" s="212"/>
      <c r="H58" s="213"/>
      <c r="I58" s="31"/>
    </row>
    <row r="59" spans="1:9" ht="12" customHeight="1" x14ac:dyDescent="0.2">
      <c r="C59" s="13"/>
      <c r="D59" s="241"/>
      <c r="E59" s="211" t="e">
        <f>#REF!</f>
        <v>#REF!</v>
      </c>
      <c r="F59" s="211" t="e">
        <f>#REF!</f>
        <v>#REF!</v>
      </c>
      <c r="G59" s="212"/>
      <c r="H59" s="213"/>
      <c r="I59" s="31"/>
    </row>
    <row r="60" spans="1:9" ht="12" customHeight="1" x14ac:dyDescent="0.2">
      <c r="C60" s="13"/>
      <c r="D60" s="241">
        <v>12</v>
      </c>
      <c r="E60" s="207" t="str">
        <f>IF(OR(VLOOKUP(D60,'Services - NHC'!$D$10:$F$72,2,FALSE)="",VLOOKUP(D60,'Services - NHC'!$D$10:$F$72,2,FALSE)="[Enter service]"),"",VLOOKUP(D60,'Services - NHC'!$D$10:$F$72,2,FALSE))</f>
        <v>Administration</v>
      </c>
      <c r="F60" s="208" t="str">
        <f>IF(OR(VLOOKUP(D60,'Services - NHC'!$D$10:$F$72,3,FALSE)="",VLOOKUP(D60,'Services - NHC'!$D$10:$F$72,3,FALSE)="[Select]"),"",VLOOKUP(D60,'Services - NHC'!$D$10:$F$72,3,FALSE))</f>
        <v>Internal</v>
      </c>
      <c r="G60" s="212"/>
      <c r="H60" s="210"/>
      <c r="I60" s="31"/>
    </row>
    <row r="61" spans="1:9" ht="12" customHeight="1" x14ac:dyDescent="0.2">
      <c r="C61" s="13"/>
      <c r="D61" s="241"/>
      <c r="E61" s="211" t="str">
        <f t="shared" ref="E61" si="20">E60</f>
        <v>Administration</v>
      </c>
      <c r="F61" s="211" t="str">
        <f t="shared" ref="F61" si="21">F60</f>
        <v>Internal</v>
      </c>
      <c r="G61" s="212"/>
      <c r="H61" s="213"/>
      <c r="I61" s="31"/>
    </row>
    <row r="62" spans="1:9" ht="12" customHeight="1" x14ac:dyDescent="0.2">
      <c r="C62" s="13"/>
      <c r="D62" s="241"/>
      <c r="E62" s="211" t="e">
        <f>#REF!</f>
        <v>#REF!</v>
      </c>
      <c r="F62" s="211" t="e">
        <f>#REF!</f>
        <v>#REF!</v>
      </c>
      <c r="G62" s="212"/>
      <c r="H62" s="213"/>
      <c r="I62" s="31"/>
    </row>
    <row r="63" spans="1:9" s="54" customFormat="1" ht="12" customHeight="1" x14ac:dyDescent="0.2">
      <c r="A63" s="6"/>
      <c r="B63" s="6"/>
      <c r="C63" s="13"/>
      <c r="D63" s="241">
        <v>13</v>
      </c>
      <c r="E63" s="207" t="str">
        <f>IF(OR(VLOOKUP(D63,'Services - NHC'!$D$10:$F$72,2,FALSE)="",VLOOKUP(D63,'Services - NHC'!$D$10:$F$72,2,FALSE)="[Enter service]"),"",VLOOKUP(D63,'Services - NHC'!$D$10:$F$72,2,FALSE))</f>
        <v>Residential Care Services</v>
      </c>
      <c r="F63" s="208" t="str">
        <f>IF(OR(VLOOKUP(D63,'Services - NHC'!$D$10:$F$72,3,FALSE)="",VLOOKUP(D63,'Services - NHC'!$D$10:$F$72,3,FALSE)="[Select]"),"",VLOOKUP(D63,'Services - NHC'!$D$10:$F$72,3,FALSE))</f>
        <v>Internal</v>
      </c>
      <c r="G63" s="212"/>
      <c r="H63" s="210"/>
      <c r="I63" s="31"/>
    </row>
    <row r="64" spans="1:9" s="54" customFormat="1" ht="12" customHeight="1" x14ac:dyDescent="0.2">
      <c r="A64" s="6"/>
      <c r="B64" s="6"/>
      <c r="C64" s="13"/>
      <c r="D64" s="241"/>
      <c r="E64" s="211" t="str">
        <f t="shared" ref="E64" si="22">E63</f>
        <v>Residential Care Services</v>
      </c>
      <c r="F64" s="211" t="str">
        <f t="shared" ref="F64" si="23">F63</f>
        <v>Internal</v>
      </c>
      <c r="G64" s="212"/>
      <c r="H64" s="213"/>
      <c r="I64" s="31"/>
    </row>
    <row r="65" spans="3:9" ht="12" customHeight="1" x14ac:dyDescent="0.2">
      <c r="C65" s="13"/>
      <c r="D65" s="241"/>
      <c r="E65" s="211" t="e">
        <f>#REF!</f>
        <v>#REF!</v>
      </c>
      <c r="F65" s="211" t="e">
        <f>#REF!</f>
        <v>#REF!</v>
      </c>
      <c r="G65" s="212"/>
      <c r="H65" s="213"/>
      <c r="I65" s="31"/>
    </row>
    <row r="66" spans="3:9" ht="12" customHeight="1" x14ac:dyDescent="0.2">
      <c r="C66" s="13"/>
      <c r="D66" s="241">
        <v>14</v>
      </c>
      <c r="E66" s="207" t="str">
        <f>IF(OR(VLOOKUP(D66,'Services - NHC'!$D$10:$F$72,2,FALSE)="",VLOOKUP(D66,'Services - NHC'!$D$10:$F$72,2,FALSE)="[Enter service]"),"",VLOOKUP(D66,'Services - NHC'!$D$10:$F$72,2,FALSE))</f>
        <v>Community Care Services</v>
      </c>
      <c r="F66" s="208" t="str">
        <f>IF(OR(VLOOKUP(D66,'Services - NHC'!$D$10:$F$72,3,FALSE)="",VLOOKUP(D66,'Services - NHC'!$D$10:$F$72,3,FALSE)="[Select]"),"",VLOOKUP(D66,'Services - NHC'!$D$10:$F$72,3,FALSE))</f>
        <v>Internal</v>
      </c>
      <c r="G66" s="212" t="s">
        <v>420</v>
      </c>
      <c r="H66" s="210"/>
      <c r="I66" s="31"/>
    </row>
    <row r="67" spans="3:9" ht="12" customHeight="1" x14ac:dyDescent="0.2">
      <c r="C67" s="13"/>
      <c r="D67" s="241"/>
      <c r="E67" s="211" t="str">
        <f t="shared" ref="E67:E71" si="24">E66</f>
        <v>Community Care Services</v>
      </c>
      <c r="F67" s="211" t="str">
        <f t="shared" ref="F67:F71" si="25">F66</f>
        <v>Internal</v>
      </c>
      <c r="G67" s="212"/>
      <c r="H67" s="213"/>
      <c r="I67" s="31"/>
    </row>
    <row r="68" spans="3:9" ht="12" customHeight="1" x14ac:dyDescent="0.2">
      <c r="C68" s="13"/>
      <c r="D68" s="241"/>
      <c r="E68" s="211" t="str">
        <f t="shared" si="24"/>
        <v>Community Care Services</v>
      </c>
      <c r="F68" s="211" t="str">
        <f t="shared" si="25"/>
        <v>Internal</v>
      </c>
      <c r="G68" s="212" t="s">
        <v>421</v>
      </c>
      <c r="H68" s="427"/>
      <c r="I68" s="31"/>
    </row>
    <row r="69" spans="3:9" ht="12" customHeight="1" x14ac:dyDescent="0.2">
      <c r="C69" s="13"/>
      <c r="D69" s="241"/>
      <c r="E69" s="211" t="str">
        <f t="shared" si="24"/>
        <v>Community Care Services</v>
      </c>
      <c r="F69" s="211" t="str">
        <f t="shared" si="25"/>
        <v>Internal</v>
      </c>
      <c r="G69" s="212" t="s">
        <v>422</v>
      </c>
      <c r="H69" s="427">
        <v>0.30119375573921031</v>
      </c>
      <c r="I69" s="31"/>
    </row>
    <row r="70" spans="3:9" ht="12" customHeight="1" x14ac:dyDescent="0.2">
      <c r="C70" s="13"/>
      <c r="D70" s="241"/>
      <c r="E70" s="211" t="str">
        <f t="shared" si="24"/>
        <v>Community Care Services</v>
      </c>
      <c r="F70" s="211" t="str">
        <f t="shared" si="25"/>
        <v>Internal</v>
      </c>
      <c r="G70" s="212" t="s">
        <v>423</v>
      </c>
      <c r="H70" s="427"/>
      <c r="I70" s="31"/>
    </row>
    <row r="71" spans="3:9" ht="12" customHeight="1" x14ac:dyDescent="0.2">
      <c r="C71" s="13"/>
      <c r="D71" s="241"/>
      <c r="E71" s="211" t="str">
        <f t="shared" si="24"/>
        <v>Community Care Services</v>
      </c>
      <c r="F71" s="211" t="str">
        <f t="shared" si="25"/>
        <v>Internal</v>
      </c>
      <c r="G71" s="212"/>
      <c r="H71" s="213"/>
      <c r="I71" s="31"/>
    </row>
    <row r="72" spans="3:9" ht="12" customHeight="1" x14ac:dyDescent="0.2">
      <c r="C72" s="13"/>
      <c r="D72" s="241"/>
      <c r="E72" s="211" t="e">
        <f>#REF!</f>
        <v>#REF!</v>
      </c>
      <c r="F72" s="211" t="e">
        <f>#REF!</f>
        <v>#REF!</v>
      </c>
      <c r="G72" s="212"/>
      <c r="H72" s="213"/>
      <c r="I72" s="31"/>
    </row>
    <row r="73" spans="3:9" ht="12" customHeight="1" x14ac:dyDescent="0.2">
      <c r="C73" s="13"/>
      <c r="D73" s="241">
        <v>15</v>
      </c>
      <c r="E73" s="207" t="str">
        <f>IF(OR(VLOOKUP(D73,'Services - NHC'!$D$10:$F$72,2,FALSE)="",VLOOKUP(D73,'Services - NHC'!$D$10:$F$72,2,FALSE)="[Enter service]"),"",VLOOKUP(D73,'Services - NHC'!$D$10:$F$72,2,FALSE))</f>
        <v>Facilities</v>
      </c>
      <c r="F73" s="208" t="str">
        <f>IF(OR(VLOOKUP(D73,'Services - NHC'!$D$10:$F$72,3,FALSE)="",VLOOKUP(D73,'Services - NHC'!$D$10:$F$72,3,FALSE)="[Select]"),"",VLOOKUP(D73,'Services - NHC'!$D$10:$F$72,3,FALSE))</f>
        <v>Internal</v>
      </c>
      <c r="G73" s="212"/>
      <c r="H73" s="210"/>
      <c r="I73" s="31"/>
    </row>
    <row r="74" spans="3:9" ht="12" customHeight="1" x14ac:dyDescent="0.2">
      <c r="C74" s="13"/>
      <c r="D74" s="241"/>
      <c r="E74" s="211" t="e">
        <f>#REF!</f>
        <v>#REF!</v>
      </c>
      <c r="F74" s="211" t="e">
        <f>#REF!</f>
        <v>#REF!</v>
      </c>
      <c r="G74" s="212"/>
      <c r="H74" s="213"/>
      <c r="I74" s="31"/>
    </row>
    <row r="75" spans="3:9" ht="12" customHeight="1" x14ac:dyDescent="0.2">
      <c r="C75" s="13"/>
      <c r="D75" s="241">
        <v>16</v>
      </c>
      <c r="E75" s="207" t="str">
        <f>IF(OR(VLOOKUP(D75,'Services - NHC'!$D$10:$F$72,2,FALSE)="",VLOOKUP(D75,'Services - NHC'!$D$10:$F$72,2,FALSE)="[Enter service]"),"",VLOOKUP(D75,'Services - NHC'!$D$10:$F$72,2,FALSE))</f>
        <v>Administration</v>
      </c>
      <c r="F75" s="208" t="str">
        <f>IF(OR(VLOOKUP(D75,'Services - NHC'!$D$10:$F$72,3,FALSE)="",VLOOKUP(D75,'Services - NHC'!$D$10:$F$72,3,FALSE)="[Select]"),"",VLOOKUP(D75,'Services - NHC'!$D$10:$F$72,3,FALSE))</f>
        <v>Internal</v>
      </c>
      <c r="G75" s="212"/>
      <c r="H75" s="210"/>
      <c r="I75" s="31"/>
    </row>
    <row r="76" spans="3:9" ht="12" customHeight="1" x14ac:dyDescent="0.2">
      <c r="C76" s="13"/>
      <c r="D76" s="241"/>
      <c r="E76" s="211" t="e">
        <f>#REF!</f>
        <v>#REF!</v>
      </c>
      <c r="F76" s="211" t="e">
        <f>#REF!</f>
        <v>#REF!</v>
      </c>
      <c r="G76" s="212"/>
      <c r="H76" s="213"/>
      <c r="I76" s="31"/>
    </row>
    <row r="77" spans="3:9" ht="12" customHeight="1" x14ac:dyDescent="0.2">
      <c r="C77" s="13"/>
      <c r="D77" s="241">
        <v>17</v>
      </c>
      <c r="E77" s="207" t="str">
        <f>IF(OR(VLOOKUP(D77,'Services - NHC'!$D$10:$F$72,2,FALSE)="",VLOOKUP(D77,'Services - NHC'!$D$10:$F$72,2,FALSE)="[Enter service]"),"",VLOOKUP(D77,'Services - NHC'!$D$10:$F$72,2,FALSE))</f>
        <v>Sports Grounds &amp; Facilities</v>
      </c>
      <c r="F77" s="208" t="str">
        <f>IF(OR(VLOOKUP(D77,'Services - NHC'!$D$10:$F$72,3,FALSE)="",VLOOKUP(D77,'Services - NHC'!$D$10:$F$72,3,FALSE)="[Select]"),"",VLOOKUP(D77,'Services - NHC'!$D$10:$F$72,3,FALSE))</f>
        <v>Mixed</v>
      </c>
      <c r="G77" s="212" t="s">
        <v>399</v>
      </c>
      <c r="H77" s="212"/>
      <c r="I77" s="31"/>
    </row>
    <row r="78" spans="3:9" ht="12" customHeight="1" x14ac:dyDescent="0.2">
      <c r="C78" s="13"/>
      <c r="D78" s="241"/>
      <c r="E78" s="211" t="str">
        <f t="shared" ref="E78:E83" si="26">E77</f>
        <v>Sports Grounds &amp; Facilities</v>
      </c>
      <c r="F78" s="211" t="str">
        <f t="shared" ref="F78:F83" si="27">F77</f>
        <v>Mixed</v>
      </c>
      <c r="G78" s="212"/>
      <c r="H78" s="212"/>
      <c r="I78" s="31"/>
    </row>
    <row r="79" spans="3:9" ht="12" customHeight="1" x14ac:dyDescent="0.2">
      <c r="C79" s="13"/>
      <c r="D79" s="241"/>
      <c r="E79" s="211" t="str">
        <f t="shared" si="26"/>
        <v>Sports Grounds &amp; Facilities</v>
      </c>
      <c r="F79" s="211" t="str">
        <f t="shared" si="27"/>
        <v>Mixed</v>
      </c>
      <c r="G79" s="212" t="s">
        <v>400</v>
      </c>
      <c r="H79" s="425">
        <v>17.729665679221331</v>
      </c>
      <c r="I79" s="31"/>
    </row>
    <row r="80" spans="3:9" ht="12" customHeight="1" x14ac:dyDescent="0.2">
      <c r="C80" s="13"/>
      <c r="D80" s="241"/>
      <c r="E80" s="211" t="str">
        <f t="shared" si="26"/>
        <v>Sports Grounds &amp; Facilities</v>
      </c>
      <c r="F80" s="211" t="str">
        <f t="shared" si="27"/>
        <v>Mixed</v>
      </c>
      <c r="G80" s="212"/>
      <c r="H80" s="423"/>
      <c r="I80" s="31"/>
    </row>
    <row r="81" spans="3:9" ht="12" customHeight="1" x14ac:dyDescent="0.2">
      <c r="C81" s="13"/>
      <c r="D81" s="241"/>
      <c r="E81" s="211" t="str">
        <f t="shared" si="26"/>
        <v>Sports Grounds &amp; Facilities</v>
      </c>
      <c r="F81" s="211" t="str">
        <f t="shared" si="27"/>
        <v>Mixed</v>
      </c>
      <c r="G81" s="212" t="s">
        <v>401</v>
      </c>
      <c r="H81" s="423"/>
      <c r="I81" s="31"/>
    </row>
    <row r="82" spans="3:9" ht="12" customHeight="1" x14ac:dyDescent="0.2">
      <c r="C82" s="13"/>
      <c r="D82" s="241"/>
      <c r="E82" s="211" t="str">
        <f t="shared" si="26"/>
        <v>Sports Grounds &amp; Facilities</v>
      </c>
      <c r="F82" s="211" t="str">
        <f t="shared" si="27"/>
        <v>Mixed</v>
      </c>
      <c r="G82" s="212" t="s">
        <v>402</v>
      </c>
      <c r="H82" s="424">
        <v>1.6929359507092707</v>
      </c>
      <c r="I82" s="31"/>
    </row>
    <row r="83" spans="3:9" ht="12" customHeight="1" x14ac:dyDescent="0.2">
      <c r="C83" s="13"/>
      <c r="D83" s="241"/>
      <c r="E83" s="211" t="str">
        <f t="shared" si="26"/>
        <v>Sports Grounds &amp; Facilities</v>
      </c>
      <c r="F83" s="211" t="str">
        <f t="shared" si="27"/>
        <v>Mixed</v>
      </c>
      <c r="G83" s="212" t="s">
        <v>403</v>
      </c>
      <c r="H83" s="212"/>
      <c r="I83" s="31"/>
    </row>
    <row r="84" spans="3:9" ht="12" customHeight="1" x14ac:dyDescent="0.2">
      <c r="C84" s="13"/>
      <c r="D84" s="241"/>
      <c r="E84" s="211" t="e">
        <f>#REF!</f>
        <v>#REF!</v>
      </c>
      <c r="F84" s="211" t="e">
        <f>#REF!</f>
        <v>#REF!</v>
      </c>
      <c r="G84" s="212"/>
      <c r="H84" s="213"/>
      <c r="I84" s="31"/>
    </row>
    <row r="85" spans="3:9" ht="12" customHeight="1" x14ac:dyDescent="0.2">
      <c r="C85" s="13"/>
      <c r="D85" s="241">
        <v>18</v>
      </c>
      <c r="E85" s="207" t="str">
        <f>IF(OR(VLOOKUP(D85,'Services - NHC'!$D$10:$F$72,2,FALSE)="",VLOOKUP(D85,'Services - NHC'!$D$10:$F$72,2,FALSE)="[Enter service]"),"",VLOOKUP(D85,'Services - NHC'!$D$10:$F$72,2,FALSE))</f>
        <v>Parks &amp; Reserves</v>
      </c>
      <c r="F85" s="208" t="str">
        <f>IF(OR(VLOOKUP(D85,'Services - NHC'!$D$10:$F$72,3,FALSE)="",VLOOKUP(D85,'Services - NHC'!$D$10:$F$72,3,FALSE)="[Select]"),"",VLOOKUP(D85,'Services - NHC'!$D$10:$F$72,3,FALSE))</f>
        <v>Internal</v>
      </c>
      <c r="G85" s="212"/>
      <c r="H85" s="210"/>
      <c r="I85" s="31"/>
    </row>
    <row r="86" spans="3:9" ht="12" customHeight="1" x14ac:dyDescent="0.2">
      <c r="C86" s="13"/>
      <c r="D86" s="241"/>
      <c r="E86" s="211" t="str">
        <f t="shared" ref="E86" si="28">E85</f>
        <v>Parks &amp; Reserves</v>
      </c>
      <c r="F86" s="211" t="str">
        <f t="shared" ref="F86" si="29">F85</f>
        <v>Internal</v>
      </c>
      <c r="G86" s="212"/>
      <c r="H86" s="213"/>
      <c r="I86" s="31"/>
    </row>
    <row r="87" spans="3:9" ht="12" customHeight="1" x14ac:dyDescent="0.2">
      <c r="C87" s="13"/>
      <c r="D87" s="241"/>
      <c r="E87" s="211" t="e">
        <f>#REF!</f>
        <v>#REF!</v>
      </c>
      <c r="F87" s="211" t="e">
        <f>#REF!</f>
        <v>#REF!</v>
      </c>
      <c r="G87" s="212"/>
      <c r="H87" s="213"/>
      <c r="I87" s="31"/>
    </row>
    <row r="88" spans="3:9" ht="12" customHeight="1" x14ac:dyDescent="0.2">
      <c r="C88" s="13"/>
      <c r="D88" s="241">
        <v>19</v>
      </c>
      <c r="E88" s="207" t="str">
        <f>IF(OR(VLOOKUP(D88,'Services - NHC'!$D$10:$F$72,2,FALSE)="",VLOOKUP(D88,'Services - NHC'!$D$10:$F$72,2,FALSE)="[Enter service]"),"",VLOOKUP(D88,'Services - NHC'!$D$10:$F$72,2,FALSE))</f>
        <v>Waterways, Lakes &amp; Beaches</v>
      </c>
      <c r="F88" s="208" t="str">
        <f>IF(OR(VLOOKUP(D88,'Services - NHC'!$D$10:$F$72,3,FALSE)="",VLOOKUP(D88,'Services - NHC'!$D$10:$F$72,3,FALSE)="[Select]"),"",VLOOKUP(D88,'Services - NHC'!$D$10:$F$72,3,FALSE))</f>
        <v>Internal</v>
      </c>
      <c r="G88" s="212"/>
      <c r="H88" s="210"/>
      <c r="I88" s="31"/>
    </row>
    <row r="89" spans="3:9" ht="12" customHeight="1" x14ac:dyDescent="0.2">
      <c r="C89" s="13"/>
      <c r="D89" s="241"/>
      <c r="E89" s="211" t="e">
        <f>#REF!</f>
        <v>#REF!</v>
      </c>
      <c r="F89" s="211" t="e">
        <f>#REF!</f>
        <v>#REF!</v>
      </c>
      <c r="G89" s="212"/>
      <c r="H89" s="213"/>
      <c r="I89" s="31"/>
    </row>
    <row r="90" spans="3:9" ht="12" customHeight="1" x14ac:dyDescent="0.2">
      <c r="C90" s="13"/>
      <c r="D90" s="241">
        <v>20</v>
      </c>
      <c r="E90" s="207" t="str">
        <f>IF(OR(VLOOKUP(D90,'Services - NHC'!$D$10:$F$72,2,FALSE)="",VLOOKUP(D90,'Services - NHC'!$D$10:$F$72,2,FALSE)="[Enter service]"),"",VLOOKUP(D90,'Services - NHC'!$D$10:$F$72,2,FALSE))</f>
        <v>Art Galleries</v>
      </c>
      <c r="F90" s="208" t="str">
        <f>IF(OR(VLOOKUP(D90,'Services - NHC'!$D$10:$F$72,3,FALSE)="",VLOOKUP(D90,'Services - NHC'!$D$10:$F$72,3,FALSE)="[Select]"),"",VLOOKUP(D90,'Services - NHC'!$D$10:$F$72,3,FALSE))</f>
        <v>Internal</v>
      </c>
      <c r="G90" s="212"/>
      <c r="H90" s="210"/>
      <c r="I90" s="31"/>
    </row>
    <row r="91" spans="3:9" ht="12" customHeight="1" x14ac:dyDescent="0.2">
      <c r="C91" s="13"/>
      <c r="D91" s="241"/>
      <c r="E91" s="211" t="e">
        <f>#REF!</f>
        <v>#REF!</v>
      </c>
      <c r="F91" s="211" t="e">
        <f>#REF!</f>
        <v>#REF!</v>
      </c>
      <c r="G91" s="212"/>
      <c r="H91" s="213"/>
      <c r="I91" s="31"/>
    </row>
    <row r="92" spans="3:9" ht="12" customHeight="1" x14ac:dyDescent="0.2">
      <c r="C92" s="13"/>
      <c r="D92" s="241">
        <v>21</v>
      </c>
      <c r="E92" s="207" t="str">
        <f>IF(OR(VLOOKUP(D92,'Services - NHC'!$D$10:$F$72,2,FALSE)="",VLOOKUP(D92,'Services - NHC'!$D$10:$F$72,2,FALSE)="[Enter service]"),"",VLOOKUP(D92,'Services - NHC'!$D$10:$F$72,2,FALSE))</f>
        <v>Museums and Cultural Heritage</v>
      </c>
      <c r="F92" s="208" t="str">
        <f>IF(OR(VLOOKUP(D92,'Services - NHC'!$D$10:$F$72,3,FALSE)="",VLOOKUP(D92,'Services - NHC'!$D$10:$F$72,3,FALSE)="[Select]"),"",VLOOKUP(D92,'Services - NHC'!$D$10:$F$72,3,FALSE))</f>
        <v>Internal</v>
      </c>
      <c r="G92" s="212"/>
      <c r="H92" s="210"/>
      <c r="I92" s="31"/>
    </row>
    <row r="93" spans="3:9" ht="12" customHeight="1" x14ac:dyDescent="0.2">
      <c r="C93" s="13"/>
      <c r="D93" s="241"/>
      <c r="E93" s="211" t="e">
        <f>#REF!</f>
        <v>#REF!</v>
      </c>
      <c r="F93" s="211" t="e">
        <f>#REF!</f>
        <v>#REF!</v>
      </c>
      <c r="G93" s="212"/>
      <c r="H93" s="213"/>
      <c r="I93" s="31"/>
    </row>
    <row r="94" spans="3:9" ht="12" customHeight="1" x14ac:dyDescent="0.2">
      <c r="C94" s="13"/>
      <c r="D94" s="241">
        <v>22</v>
      </c>
      <c r="E94" s="207" t="str">
        <f>IF(OR(VLOOKUP(D94,'Services - NHC'!$D$10:$F$72,2,FALSE)="",VLOOKUP(D94,'Services - NHC'!$D$10:$F$72,2,FALSE)="[Enter service]"),"",VLOOKUP(D94,'Services - NHC'!$D$10:$F$72,2,FALSE))</f>
        <v>Performing Arts Centres</v>
      </c>
      <c r="F94" s="208" t="str">
        <f>IF(OR(VLOOKUP(D94,'Services - NHC'!$D$10:$F$72,3,FALSE)="",VLOOKUP(D94,'Services - NHC'!$D$10:$F$72,3,FALSE)="[Select]"),"",VLOOKUP(D94,'Services - NHC'!$D$10:$F$72,3,FALSE))</f>
        <v>Internal</v>
      </c>
      <c r="G94" s="212"/>
      <c r="H94" s="210"/>
      <c r="I94" s="31"/>
    </row>
    <row r="95" spans="3:9" ht="12" customHeight="1" x14ac:dyDescent="0.2">
      <c r="C95" s="13"/>
      <c r="D95" s="241"/>
      <c r="E95" s="211" t="e">
        <f>#REF!</f>
        <v>#REF!</v>
      </c>
      <c r="F95" s="211" t="e">
        <f>#REF!</f>
        <v>#REF!</v>
      </c>
      <c r="G95" s="212"/>
      <c r="H95" s="213"/>
      <c r="I95" s="31"/>
    </row>
    <row r="96" spans="3:9" ht="12" customHeight="1" x14ac:dyDescent="0.2">
      <c r="C96" s="13"/>
      <c r="D96" s="241">
        <v>23</v>
      </c>
      <c r="E96" s="207" t="str">
        <f>IF(OR(VLOOKUP(D96,'Services - NHC'!$D$10:$F$72,2,FALSE)="",VLOOKUP(D96,'Services - NHC'!$D$10:$F$72,2,FALSE)="[Enter service]"),"",VLOOKUP(D96,'Services - NHC'!$D$10:$F$72,2,FALSE))</f>
        <v>Libraries</v>
      </c>
      <c r="F96" s="208" t="str">
        <f>IF(OR(VLOOKUP(D96,'Services - NHC'!$D$10:$F$72,3,FALSE)="",VLOOKUP(D96,'Services - NHC'!$D$10:$F$72,3,FALSE)="[Select]"),"",VLOOKUP(D96,'Services - NHC'!$D$10:$F$72,3,FALSE))</f>
        <v>Mixed</v>
      </c>
      <c r="G96" s="212" t="s">
        <v>424</v>
      </c>
      <c r="H96" s="210"/>
      <c r="I96" s="31"/>
    </row>
    <row r="97" spans="3:9" ht="12" customHeight="1" x14ac:dyDescent="0.2">
      <c r="C97" s="13"/>
      <c r="D97" s="241"/>
      <c r="E97" s="211" t="str">
        <f t="shared" ref="E97:E105" si="30">E96</f>
        <v>Libraries</v>
      </c>
      <c r="F97" s="211" t="str">
        <f t="shared" ref="F97:F105" si="31">F96</f>
        <v>Mixed</v>
      </c>
      <c r="G97" s="212" t="s">
        <v>425</v>
      </c>
      <c r="H97" s="422">
        <v>3.2579201101928374</v>
      </c>
      <c r="I97" s="31"/>
    </row>
    <row r="98" spans="3:9" ht="12" customHeight="1" x14ac:dyDescent="0.2">
      <c r="C98" s="13"/>
      <c r="D98" s="241"/>
      <c r="E98" s="211" t="str">
        <f t="shared" si="30"/>
        <v>Libraries</v>
      </c>
      <c r="F98" s="211" t="str">
        <f t="shared" si="31"/>
        <v>Mixed</v>
      </c>
      <c r="G98" s="212" t="s">
        <v>426</v>
      </c>
      <c r="H98" s="213"/>
      <c r="I98" s="31"/>
    </row>
    <row r="99" spans="3:9" ht="12" customHeight="1" x14ac:dyDescent="0.2">
      <c r="C99" s="13"/>
      <c r="D99" s="241"/>
      <c r="E99" s="211" t="str">
        <f t="shared" si="30"/>
        <v>Libraries</v>
      </c>
      <c r="F99" s="211" t="str">
        <f t="shared" si="31"/>
        <v>Mixed</v>
      </c>
      <c r="G99" s="212" t="s">
        <v>427</v>
      </c>
      <c r="H99" s="213"/>
      <c r="I99" s="31"/>
    </row>
    <row r="100" spans="3:9" ht="12" customHeight="1" x14ac:dyDescent="0.2">
      <c r="C100" s="13"/>
      <c r="D100" s="241"/>
      <c r="E100" s="211" t="str">
        <f t="shared" si="30"/>
        <v>Libraries</v>
      </c>
      <c r="F100" s="211" t="str">
        <f t="shared" si="31"/>
        <v>Mixed</v>
      </c>
      <c r="G100" s="212" t="s">
        <v>428</v>
      </c>
      <c r="H100" s="427">
        <v>0.75594008264462809</v>
      </c>
      <c r="I100" s="31"/>
    </row>
    <row r="101" spans="3:9" ht="12" customHeight="1" x14ac:dyDescent="0.2">
      <c r="C101" s="13"/>
      <c r="D101" s="241"/>
      <c r="E101" s="211" t="str">
        <f t="shared" si="30"/>
        <v>Libraries</v>
      </c>
      <c r="F101" s="211" t="str">
        <f t="shared" si="31"/>
        <v>Mixed</v>
      </c>
      <c r="G101" s="212" t="s">
        <v>429</v>
      </c>
      <c r="H101" s="213"/>
      <c r="I101" s="31"/>
    </row>
    <row r="102" spans="3:9" ht="12" customHeight="1" x14ac:dyDescent="0.2">
      <c r="C102" s="13"/>
      <c r="D102" s="241"/>
      <c r="E102" s="211" t="str">
        <f t="shared" si="30"/>
        <v>Libraries</v>
      </c>
      <c r="F102" s="211" t="str">
        <f t="shared" si="31"/>
        <v>Mixed</v>
      </c>
      <c r="G102" s="212" t="s">
        <v>408</v>
      </c>
      <c r="H102" s="213"/>
      <c r="I102" s="31"/>
    </row>
    <row r="103" spans="3:9" ht="12" customHeight="1" x14ac:dyDescent="0.2">
      <c r="C103" s="13"/>
      <c r="D103" s="241"/>
      <c r="E103" s="211" t="str">
        <f t="shared" si="30"/>
        <v>Libraries</v>
      </c>
      <c r="F103" s="211" t="str">
        <f t="shared" si="31"/>
        <v>Mixed</v>
      </c>
      <c r="G103" s="212" t="s">
        <v>430</v>
      </c>
      <c r="H103" s="430">
        <v>4.7152736377727438</v>
      </c>
      <c r="I103" s="31"/>
    </row>
    <row r="104" spans="3:9" ht="12" customHeight="1" x14ac:dyDescent="0.2">
      <c r="C104" s="13"/>
      <c r="D104" s="241"/>
      <c r="E104" s="211" t="str">
        <f t="shared" si="30"/>
        <v>Libraries</v>
      </c>
      <c r="F104" s="211" t="str">
        <f t="shared" si="31"/>
        <v>Mixed</v>
      </c>
      <c r="G104" s="212" t="s">
        <v>431</v>
      </c>
      <c r="H104" s="213"/>
      <c r="I104" s="31"/>
    </row>
    <row r="105" spans="3:9" ht="12" customHeight="1" x14ac:dyDescent="0.2">
      <c r="C105" s="13"/>
      <c r="D105" s="241"/>
      <c r="E105" s="211" t="str">
        <f t="shared" si="30"/>
        <v>Libraries</v>
      </c>
      <c r="F105" s="211" t="str">
        <f t="shared" si="31"/>
        <v>Mixed</v>
      </c>
      <c r="G105" s="212"/>
      <c r="H105" s="213"/>
      <c r="I105" s="31"/>
    </row>
    <row r="106" spans="3:9" ht="12" customHeight="1" x14ac:dyDescent="0.2">
      <c r="C106" s="13"/>
      <c r="D106" s="241">
        <v>24</v>
      </c>
      <c r="E106" s="207" t="str">
        <f>IF(OR(VLOOKUP(D106,'Services - NHC'!$D$10:$F$72,2,FALSE)="",VLOOKUP(D106,'Services - NHC'!$D$10:$F$72,2,FALSE)="[Enter service]"),"",VLOOKUP(D106,'Services - NHC'!$D$10:$F$72,2,FALSE))</f>
        <v>Public Centres &amp; Halls</v>
      </c>
      <c r="F106" s="208" t="str">
        <f>IF(OR(VLOOKUP(D106,'Services - NHC'!$D$10:$F$72,3,FALSE)="",VLOOKUP(D106,'Services - NHC'!$D$10:$F$72,3,FALSE)="[Select]"),"",VLOOKUP(D106,'Services - NHC'!$D$10:$F$72,3,FALSE))</f>
        <v>Internal</v>
      </c>
      <c r="G106" s="212"/>
      <c r="H106" s="210"/>
      <c r="I106" s="31"/>
    </row>
    <row r="107" spans="3:9" ht="12" customHeight="1" x14ac:dyDescent="0.2">
      <c r="C107" s="13"/>
      <c r="D107" s="241"/>
      <c r="E107" s="211" t="e">
        <f>#REF!</f>
        <v>#REF!</v>
      </c>
      <c r="F107" s="211" t="e">
        <f>#REF!</f>
        <v>#REF!</v>
      </c>
      <c r="G107" s="212"/>
      <c r="H107" s="213"/>
      <c r="I107" s="31"/>
    </row>
    <row r="108" spans="3:9" ht="12" customHeight="1" x14ac:dyDescent="0.2">
      <c r="C108" s="13"/>
      <c r="D108" s="241">
        <v>25</v>
      </c>
      <c r="E108" s="207" t="str">
        <f>IF(OR(VLOOKUP(D108,'Services - NHC'!$D$10:$F$72,2,FALSE)="",VLOOKUP(D108,'Services - NHC'!$D$10:$F$72,2,FALSE)="[Enter service]"),"",VLOOKUP(D108,'Services - NHC'!$D$10:$F$72,2,FALSE))</f>
        <v>Programs</v>
      </c>
      <c r="F108" s="208" t="str">
        <f>IF(OR(VLOOKUP(D108,'Services - NHC'!$D$10:$F$72,3,FALSE)="",VLOOKUP(D108,'Services - NHC'!$D$10:$F$72,3,FALSE)="[Select]"),"",VLOOKUP(D108,'Services - NHC'!$D$10:$F$72,3,FALSE))</f>
        <v>Internal</v>
      </c>
      <c r="G108" s="212"/>
      <c r="H108" s="210"/>
      <c r="I108" s="31"/>
    </row>
    <row r="109" spans="3:9" ht="12" customHeight="1" x14ac:dyDescent="0.2">
      <c r="C109" s="13"/>
      <c r="D109" s="241"/>
      <c r="E109" s="211" t="e">
        <f>#REF!</f>
        <v>#REF!</v>
      </c>
      <c r="F109" s="211" t="e">
        <f>#REF!</f>
        <v>#REF!</v>
      </c>
      <c r="G109" s="212"/>
      <c r="H109" s="213"/>
      <c r="I109" s="31"/>
    </row>
    <row r="110" spans="3:9" ht="12" customHeight="1" x14ac:dyDescent="0.2">
      <c r="C110" s="13"/>
      <c r="D110" s="241">
        <v>26</v>
      </c>
      <c r="E110" s="207" t="str">
        <f>IF(OR(VLOOKUP(D110,'Services - NHC'!$D$10:$F$72,2,FALSE)="",VLOOKUP(D110,'Services - NHC'!$D$10:$F$72,2,FALSE)="[Enter service]"),"",VLOOKUP(D110,'Services - NHC'!$D$10:$F$72,2,FALSE))</f>
        <v>Administration</v>
      </c>
      <c r="F110" s="208" t="str">
        <f>IF(OR(VLOOKUP(D110,'Services - NHC'!$D$10:$F$72,3,FALSE)="",VLOOKUP(D110,'Services - NHC'!$D$10:$F$72,3,FALSE)="[Select]"),"",VLOOKUP(D110,'Services - NHC'!$D$10:$F$72,3,FALSE))</f>
        <v>Internal</v>
      </c>
      <c r="G110" s="212"/>
      <c r="H110" s="210"/>
      <c r="I110" s="31"/>
    </row>
    <row r="111" spans="3:9" ht="12" customHeight="1" x14ac:dyDescent="0.2">
      <c r="C111" s="13"/>
      <c r="D111" s="241"/>
      <c r="E111" s="211" t="e">
        <f>#REF!</f>
        <v>#REF!</v>
      </c>
      <c r="F111" s="211" t="e">
        <f>#REF!</f>
        <v>#REF!</v>
      </c>
      <c r="G111" s="212"/>
      <c r="H111" s="213"/>
      <c r="I111" s="31"/>
    </row>
    <row r="112" spans="3:9" ht="12" customHeight="1" x14ac:dyDescent="0.2">
      <c r="C112" s="13"/>
      <c r="D112" s="241">
        <v>27</v>
      </c>
      <c r="E112" s="207" t="str">
        <f>IF(OR(VLOOKUP(D112,'Services - NHC'!$D$10:$F$72,2,FALSE)="",VLOOKUP(D112,'Services - NHC'!$D$10:$F$72,2,FALSE)="[Enter service]"),"",VLOOKUP(D112,'Services - NHC'!$D$10:$F$72,2,FALSE))</f>
        <v>Residential - General Waste</v>
      </c>
      <c r="F112" s="208" t="str">
        <f>IF(OR(VLOOKUP(D112,'Services - NHC'!$D$10:$F$72,3,FALSE)="",VLOOKUP(D112,'Services - NHC'!$D$10:$F$72,3,FALSE)="[Select]"),"",VLOOKUP(D112,'Services - NHC'!$D$10:$F$72,3,FALSE))</f>
        <v>External</v>
      </c>
      <c r="G112" s="212" t="s">
        <v>447</v>
      </c>
      <c r="H112" s="210"/>
      <c r="I112" s="31"/>
    </row>
    <row r="113" spans="3:9" ht="12" customHeight="1" x14ac:dyDescent="0.2">
      <c r="C113" s="13"/>
      <c r="D113" s="241"/>
      <c r="E113" s="211" t="str">
        <f t="shared" ref="E113:E118" si="32">E112</f>
        <v>Residential - General Waste</v>
      </c>
      <c r="F113" s="211" t="str">
        <f t="shared" ref="F113:F118" si="33">F112</f>
        <v>External</v>
      </c>
      <c r="G113" s="212" t="s">
        <v>405</v>
      </c>
      <c r="H113" s="210"/>
      <c r="I113" s="31"/>
    </row>
    <row r="114" spans="3:9" ht="12" customHeight="1" x14ac:dyDescent="0.2">
      <c r="C114" s="13"/>
      <c r="D114" s="241"/>
      <c r="E114" s="211" t="str">
        <f t="shared" si="32"/>
        <v>Residential - General Waste</v>
      </c>
      <c r="F114" s="211" t="str">
        <f t="shared" si="33"/>
        <v>External</v>
      </c>
      <c r="G114" s="212" t="s">
        <v>448</v>
      </c>
      <c r="H114" s="434">
        <v>3.2630522088353415</v>
      </c>
      <c r="I114" s="31"/>
    </row>
    <row r="115" spans="3:9" ht="12" customHeight="1" x14ac:dyDescent="0.2">
      <c r="C115" s="13"/>
      <c r="D115" s="241"/>
      <c r="E115" s="211" t="str">
        <f t="shared" si="32"/>
        <v>Residential - General Waste</v>
      </c>
      <c r="F115" s="211" t="str">
        <f t="shared" si="33"/>
        <v>External</v>
      </c>
      <c r="G115" s="212" t="s">
        <v>449</v>
      </c>
      <c r="H115" s="210"/>
      <c r="I115" s="31"/>
    </row>
    <row r="116" spans="3:9" ht="12" customHeight="1" x14ac:dyDescent="0.2">
      <c r="C116" s="13"/>
      <c r="D116" s="241"/>
      <c r="E116" s="211" t="str">
        <f t="shared" si="32"/>
        <v>Residential - General Waste</v>
      </c>
      <c r="F116" s="211" t="str">
        <f t="shared" si="33"/>
        <v>External</v>
      </c>
      <c r="G116" s="212" t="s">
        <v>408</v>
      </c>
      <c r="H116" s="210"/>
      <c r="I116" s="31"/>
    </row>
    <row r="117" spans="3:9" ht="12" customHeight="1" x14ac:dyDescent="0.2">
      <c r="C117" s="13"/>
      <c r="D117" s="241"/>
      <c r="E117" s="211" t="str">
        <f t="shared" si="32"/>
        <v>Residential - General Waste</v>
      </c>
      <c r="F117" s="211" t="str">
        <f t="shared" si="33"/>
        <v>External</v>
      </c>
      <c r="G117" s="212" t="s">
        <v>450</v>
      </c>
      <c r="H117" s="436">
        <v>86.36232241442768</v>
      </c>
      <c r="I117" s="31"/>
    </row>
    <row r="118" spans="3:9" ht="12" customHeight="1" x14ac:dyDescent="0.2">
      <c r="C118" s="13"/>
      <c r="D118" s="241"/>
      <c r="E118" s="211" t="str">
        <f t="shared" si="32"/>
        <v>Residential - General Waste</v>
      </c>
      <c r="F118" s="211" t="str">
        <f t="shared" si="33"/>
        <v>External</v>
      </c>
      <c r="G118" s="212" t="s">
        <v>451</v>
      </c>
      <c r="H118" s="210"/>
      <c r="I118" s="31"/>
    </row>
    <row r="119" spans="3:9" ht="12" customHeight="1" x14ac:dyDescent="0.2">
      <c r="C119" s="13"/>
      <c r="D119" s="241"/>
      <c r="E119" s="211" t="e">
        <f>#REF!</f>
        <v>#REF!</v>
      </c>
      <c r="F119" s="211" t="e">
        <f>#REF!</f>
        <v>#REF!</v>
      </c>
      <c r="G119" s="212"/>
      <c r="H119" s="213"/>
      <c r="I119" s="31"/>
    </row>
    <row r="120" spans="3:9" ht="12" customHeight="1" x14ac:dyDescent="0.2">
      <c r="C120" s="13"/>
      <c r="D120" s="241">
        <v>28</v>
      </c>
      <c r="E120" s="207" t="str">
        <f>IF(OR(VLOOKUP(D120,'Services - NHC'!$D$10:$F$72,2,FALSE)="",VLOOKUP(D120,'Services - NHC'!$D$10:$F$72,2,FALSE)="[Enter service]"),"",VLOOKUP(D120,'Services - NHC'!$D$10:$F$72,2,FALSE))</f>
        <v>Residential - Recycled Waste</v>
      </c>
      <c r="F120" s="208" t="str">
        <f>IF(OR(VLOOKUP(D120,'Services - NHC'!$D$10:$F$72,3,FALSE)="",VLOOKUP(D120,'Services - NHC'!$D$10:$F$72,3,FALSE)="[Select]"),"",VLOOKUP(D120,'Services - NHC'!$D$10:$F$72,3,FALSE))</f>
        <v>External</v>
      </c>
      <c r="G120" s="212" t="s">
        <v>447</v>
      </c>
      <c r="H120" s="210"/>
      <c r="I120" s="31"/>
    </row>
    <row r="121" spans="3:9" ht="12" customHeight="1" x14ac:dyDescent="0.2">
      <c r="C121" s="13"/>
      <c r="D121" s="241"/>
      <c r="E121" s="211" t="str">
        <f t="shared" ref="E121:E126" si="34">E120</f>
        <v>Residential - Recycled Waste</v>
      </c>
      <c r="F121" s="211" t="str">
        <f t="shared" ref="F121:F126" si="35">F120</f>
        <v>External</v>
      </c>
      <c r="G121" s="212" t="s">
        <v>408</v>
      </c>
      <c r="H121" s="435"/>
      <c r="I121" s="31"/>
    </row>
    <row r="122" spans="3:9" ht="12" customHeight="1" x14ac:dyDescent="0.2">
      <c r="C122" s="13"/>
      <c r="D122" s="241"/>
      <c r="E122" s="211" t="str">
        <f t="shared" si="34"/>
        <v>Residential - Recycled Waste</v>
      </c>
      <c r="F122" s="211" t="str">
        <f t="shared" si="35"/>
        <v>External</v>
      </c>
      <c r="G122" s="212" t="s">
        <v>452</v>
      </c>
      <c r="H122" s="436">
        <v>45.484871406959151</v>
      </c>
      <c r="I122" s="31"/>
    </row>
    <row r="123" spans="3:9" ht="12" customHeight="1" x14ac:dyDescent="0.2">
      <c r="C123" s="13"/>
      <c r="D123" s="241"/>
      <c r="E123" s="211" t="str">
        <f t="shared" si="34"/>
        <v>Residential - Recycled Waste</v>
      </c>
      <c r="F123" s="211" t="str">
        <f t="shared" si="35"/>
        <v>External</v>
      </c>
      <c r="G123" s="212" t="s">
        <v>453</v>
      </c>
      <c r="H123" s="435"/>
      <c r="I123" s="31"/>
    </row>
    <row r="124" spans="3:9" ht="12" customHeight="1" x14ac:dyDescent="0.2">
      <c r="C124" s="13"/>
      <c r="D124" s="241"/>
      <c r="E124" s="211" t="str">
        <f t="shared" si="34"/>
        <v>Residential - Recycled Waste</v>
      </c>
      <c r="F124" s="211" t="str">
        <f t="shared" si="35"/>
        <v>External</v>
      </c>
      <c r="G124" s="212" t="s">
        <v>454</v>
      </c>
      <c r="H124" s="427"/>
      <c r="I124" s="31"/>
    </row>
    <row r="125" spans="3:9" ht="12" customHeight="1" x14ac:dyDescent="0.2">
      <c r="C125" s="13"/>
      <c r="D125" s="241"/>
      <c r="E125" s="211" t="str">
        <f t="shared" si="34"/>
        <v>Residential - Recycled Waste</v>
      </c>
      <c r="F125" s="211" t="str">
        <f t="shared" si="35"/>
        <v>External</v>
      </c>
      <c r="G125" s="212" t="s">
        <v>455</v>
      </c>
      <c r="H125" s="427">
        <v>0.41883064749218019</v>
      </c>
      <c r="I125" s="31"/>
    </row>
    <row r="126" spans="3:9" ht="12" customHeight="1" x14ac:dyDescent="0.2">
      <c r="C126" s="13"/>
      <c r="D126" s="241"/>
      <c r="E126" s="211" t="str">
        <f t="shared" si="34"/>
        <v>Residential - Recycled Waste</v>
      </c>
      <c r="F126" s="211" t="str">
        <f t="shared" si="35"/>
        <v>External</v>
      </c>
      <c r="G126" s="212" t="s">
        <v>456</v>
      </c>
      <c r="H126" s="427"/>
      <c r="I126" s="31"/>
    </row>
    <row r="127" spans="3:9" ht="12" customHeight="1" x14ac:dyDescent="0.2">
      <c r="C127" s="13"/>
      <c r="D127" s="241"/>
      <c r="E127" s="211" t="e">
        <f>#REF!</f>
        <v>#REF!</v>
      </c>
      <c r="F127" s="211" t="e">
        <f>#REF!</f>
        <v>#REF!</v>
      </c>
      <c r="G127" s="212"/>
      <c r="H127" s="213"/>
      <c r="I127" s="31"/>
    </row>
    <row r="128" spans="3:9" ht="12" customHeight="1" x14ac:dyDescent="0.2">
      <c r="C128" s="13"/>
      <c r="D128" s="241">
        <v>29</v>
      </c>
      <c r="E128" s="207" t="str">
        <f>IF(OR(VLOOKUP(D128,'Services - NHC'!$D$10:$F$72,2,FALSE)="",VLOOKUP(D128,'Services - NHC'!$D$10:$F$72,2,FALSE)="[Enter service]"),"",VLOOKUP(D128,'Services - NHC'!$D$10:$F$72,2,FALSE))</f>
        <v>Commercial Waste Disposal</v>
      </c>
      <c r="F128" s="208" t="str">
        <f>IF(OR(VLOOKUP(D128,'Services - NHC'!$D$10:$F$72,3,FALSE)="",VLOOKUP(D128,'Services - NHC'!$D$10:$F$72,3,FALSE)="[Select]"),"",VLOOKUP(D128,'Services - NHC'!$D$10:$F$72,3,FALSE))</f>
        <v>External</v>
      </c>
      <c r="G128" s="212"/>
      <c r="H128" s="210"/>
      <c r="I128" s="31"/>
    </row>
    <row r="129" spans="3:9" ht="12" customHeight="1" x14ac:dyDescent="0.2">
      <c r="C129" s="13"/>
      <c r="D129" s="241"/>
      <c r="E129" s="211" t="e">
        <f>#REF!</f>
        <v>#REF!</v>
      </c>
      <c r="F129" s="211" t="e">
        <f>#REF!</f>
        <v>#REF!</v>
      </c>
      <c r="G129" s="212"/>
      <c r="H129" s="213"/>
      <c r="I129" s="31"/>
    </row>
    <row r="130" spans="3:9" ht="12" customHeight="1" x14ac:dyDescent="0.2">
      <c r="C130" s="13"/>
      <c r="D130" s="241">
        <v>30</v>
      </c>
      <c r="E130" s="207" t="str">
        <f>IF(OR(VLOOKUP(D130,'Services - NHC'!$D$10:$F$72,2,FALSE)="",VLOOKUP(D130,'Services - NHC'!$D$10:$F$72,2,FALSE)="[Enter service]"),"",VLOOKUP(D130,'Services - NHC'!$D$10:$F$72,2,FALSE))</f>
        <v>Administration</v>
      </c>
      <c r="F130" s="208" t="str">
        <f>IF(OR(VLOOKUP(D130,'Services - NHC'!$D$10:$F$72,3,FALSE)="",VLOOKUP(D130,'Services - NHC'!$D$10:$F$72,3,FALSE)="[Select]"),"",VLOOKUP(D130,'Services - NHC'!$D$10:$F$72,3,FALSE))</f>
        <v>Internal</v>
      </c>
      <c r="G130" s="212"/>
      <c r="H130" s="210"/>
      <c r="I130" s="31"/>
    </row>
    <row r="131" spans="3:9" ht="12" customHeight="1" x14ac:dyDescent="0.2">
      <c r="C131" s="13"/>
      <c r="D131" s="241"/>
      <c r="E131" s="211" t="e">
        <f>#REF!</f>
        <v>#REF!</v>
      </c>
      <c r="F131" s="211" t="e">
        <f>#REF!</f>
        <v>#REF!</v>
      </c>
      <c r="G131" s="212"/>
      <c r="H131" s="213"/>
      <c r="I131" s="31"/>
    </row>
    <row r="132" spans="3:9" ht="12" customHeight="1" x14ac:dyDescent="0.2">
      <c r="C132" s="13"/>
      <c r="D132" s="241">
        <v>31</v>
      </c>
      <c r="E132" s="207" t="str">
        <f>IF(OR(VLOOKUP(D132,'Services - NHC'!$D$10:$F$72,2,FALSE)="",VLOOKUP(D132,'Services - NHC'!$D$10:$F$72,2,FALSE)="[Enter service]"),"",VLOOKUP(D132,'Services - NHC'!$D$10:$F$72,2,FALSE))</f>
        <v>Footpaths</v>
      </c>
      <c r="F132" s="208" t="str">
        <f>IF(OR(VLOOKUP(D132,'Services - NHC'!$D$10:$F$72,3,FALSE)="",VLOOKUP(D132,'Services - NHC'!$D$10:$F$72,3,FALSE)="[Select]"),"",VLOOKUP(D132,'Services - NHC'!$D$10:$F$72,3,FALSE))</f>
        <v>Internal</v>
      </c>
      <c r="G132" s="212"/>
      <c r="H132" s="210"/>
      <c r="I132" s="31"/>
    </row>
    <row r="133" spans="3:9" ht="12" customHeight="1" x14ac:dyDescent="0.2">
      <c r="C133" s="13"/>
      <c r="D133" s="241"/>
      <c r="E133" s="211" t="e">
        <f>#REF!</f>
        <v>#REF!</v>
      </c>
      <c r="F133" s="211" t="e">
        <f>#REF!</f>
        <v>#REF!</v>
      </c>
      <c r="G133" s="212"/>
      <c r="H133" s="213"/>
      <c r="I133" s="31"/>
    </row>
    <row r="134" spans="3:9" ht="12" customHeight="1" x14ac:dyDescent="0.2">
      <c r="C134" s="13"/>
      <c r="D134" s="241">
        <v>32</v>
      </c>
      <c r="E134" s="207" t="str">
        <f>IF(OR(VLOOKUP(D134,'Services - NHC'!$D$10:$F$72,2,FALSE)="",VLOOKUP(D134,'Services - NHC'!$D$10:$F$72,2,FALSE)="[Enter service]"),"",VLOOKUP(D134,'Services - NHC'!$D$10:$F$72,2,FALSE))</f>
        <v>Kerbs &amp; Channels</v>
      </c>
      <c r="F134" s="208" t="str">
        <f>IF(OR(VLOOKUP(D134,'Services - NHC'!$D$10:$F$72,3,FALSE)="",VLOOKUP(D134,'Services - NHC'!$D$10:$F$72,3,FALSE)="[Select]"),"",VLOOKUP(D134,'Services - NHC'!$D$10:$F$72,3,FALSE))</f>
        <v>Internal</v>
      </c>
      <c r="G134" s="212"/>
      <c r="H134" s="210"/>
      <c r="I134" s="31"/>
    </row>
    <row r="135" spans="3:9" ht="12" customHeight="1" x14ac:dyDescent="0.2">
      <c r="C135" s="13"/>
      <c r="D135" s="241"/>
      <c r="E135" s="211" t="e">
        <f>#REF!</f>
        <v>#REF!</v>
      </c>
      <c r="F135" s="211" t="e">
        <f>#REF!</f>
        <v>#REF!</v>
      </c>
      <c r="G135" s="212"/>
      <c r="H135" s="213"/>
      <c r="I135" s="31"/>
    </row>
    <row r="136" spans="3:9" ht="12" customHeight="1" x14ac:dyDescent="0.2">
      <c r="C136" s="13"/>
      <c r="D136" s="241">
        <v>33</v>
      </c>
      <c r="E136" s="207" t="str">
        <f>IF(OR(VLOOKUP(D136,'Services - NHC'!$D$10:$F$72,2,FALSE)="",VLOOKUP(D136,'Services - NHC'!$D$10:$F$72,2,FALSE)="[Enter service]"),"",VLOOKUP(D136,'Services - NHC'!$D$10:$F$72,2,FALSE))</f>
        <v>Traffic Control</v>
      </c>
      <c r="F136" s="208" t="str">
        <f>IF(OR(VLOOKUP(D136,'Services - NHC'!$D$10:$F$72,3,FALSE)="",VLOOKUP(D136,'Services - NHC'!$D$10:$F$72,3,FALSE)="[Select]"),"",VLOOKUP(D136,'Services - NHC'!$D$10:$F$72,3,FALSE))</f>
        <v>Internal</v>
      </c>
      <c r="G136" s="212"/>
      <c r="H136" s="210"/>
      <c r="I136" s="31"/>
    </row>
    <row r="137" spans="3:9" ht="12" customHeight="1" x14ac:dyDescent="0.2">
      <c r="C137" s="13"/>
      <c r="D137" s="241"/>
      <c r="E137" s="211" t="e">
        <f>#REF!</f>
        <v>#REF!</v>
      </c>
      <c r="F137" s="211" t="e">
        <f>#REF!</f>
        <v>#REF!</v>
      </c>
      <c r="G137" s="212"/>
      <c r="H137" s="213"/>
      <c r="I137" s="31"/>
    </row>
    <row r="138" spans="3:9" ht="12" customHeight="1" x14ac:dyDescent="0.2">
      <c r="C138" s="13"/>
      <c r="D138" s="241">
        <v>34</v>
      </c>
      <c r="E138" s="207" t="str">
        <f>IF(OR(VLOOKUP(D138,'Services - NHC'!$D$10:$F$72,2,FALSE)="",VLOOKUP(D138,'Services - NHC'!$D$10:$F$72,2,FALSE)="[Enter service]"),"",VLOOKUP(D138,'Services - NHC'!$D$10:$F$72,2,FALSE))</f>
        <v>Parking Fines</v>
      </c>
      <c r="F138" s="208" t="str">
        <f>IF(OR(VLOOKUP(D138,'Services - NHC'!$D$10:$F$72,3,FALSE)="",VLOOKUP(D138,'Services - NHC'!$D$10:$F$72,3,FALSE)="[Select]"),"",VLOOKUP(D138,'Services - NHC'!$D$10:$F$72,3,FALSE))</f>
        <v>Internal</v>
      </c>
      <c r="G138" s="212"/>
      <c r="H138" s="210"/>
      <c r="I138" s="31"/>
    </row>
    <row r="139" spans="3:9" ht="12" customHeight="1" x14ac:dyDescent="0.2">
      <c r="C139" s="13"/>
      <c r="D139" s="241"/>
      <c r="E139" s="211" t="str">
        <f t="shared" ref="E139" si="36">E138</f>
        <v>Parking Fines</v>
      </c>
      <c r="F139" s="211" t="str">
        <f t="shared" ref="F139" si="37">F138</f>
        <v>Internal</v>
      </c>
      <c r="G139" s="212"/>
      <c r="H139" s="213"/>
      <c r="I139" s="31"/>
    </row>
    <row r="140" spans="3:9" ht="12" customHeight="1" x14ac:dyDescent="0.2">
      <c r="C140" s="13"/>
      <c r="D140" s="241"/>
      <c r="E140" s="211" t="e">
        <f>#REF!</f>
        <v>#REF!</v>
      </c>
      <c r="F140" s="211" t="e">
        <f>#REF!</f>
        <v>#REF!</v>
      </c>
      <c r="G140" s="212"/>
      <c r="H140" s="213"/>
      <c r="I140" s="31"/>
    </row>
    <row r="141" spans="3:9" ht="12" customHeight="1" x14ac:dyDescent="0.2">
      <c r="C141" s="13"/>
      <c r="D141" s="241">
        <v>35</v>
      </c>
      <c r="E141" s="207" t="str">
        <f>IF(OR(VLOOKUP(D141,'Services - NHC'!$D$10:$F$72,2,FALSE)="",VLOOKUP(D141,'Services - NHC'!$D$10:$F$72,2,FALSE)="[Enter service]"),"",VLOOKUP(D141,'Services - NHC'!$D$10:$F$72,2,FALSE))</f>
        <v>Parking Facilities</v>
      </c>
      <c r="F141" s="208" t="str">
        <f>IF(OR(VLOOKUP(D141,'Services - NHC'!$D$10:$F$72,3,FALSE)="",VLOOKUP(D141,'Services - NHC'!$D$10:$F$72,3,FALSE)="[Select]"),"",VLOOKUP(D141,'Services - NHC'!$D$10:$F$72,3,FALSE))</f>
        <v>Internal</v>
      </c>
      <c r="G141" s="212"/>
      <c r="H141" s="210"/>
      <c r="I141" s="31"/>
    </row>
    <row r="142" spans="3:9" ht="12" customHeight="1" x14ac:dyDescent="0.2">
      <c r="C142" s="13"/>
      <c r="D142" s="241"/>
      <c r="E142" s="211" t="e">
        <f>#REF!</f>
        <v>#REF!</v>
      </c>
      <c r="F142" s="211" t="e">
        <f>#REF!</f>
        <v>#REF!</v>
      </c>
      <c r="G142" s="212"/>
      <c r="H142" s="213"/>
      <c r="I142" s="31"/>
    </row>
    <row r="143" spans="3:9" ht="12" customHeight="1" x14ac:dyDescent="0.2">
      <c r="C143" s="13"/>
      <c r="D143" s="241">
        <v>36</v>
      </c>
      <c r="E143" s="207" t="str">
        <f>IF(OR(VLOOKUP(D143,'Services - NHC'!$D$10:$F$72,2,FALSE)="",VLOOKUP(D143,'Services - NHC'!$D$10:$F$72,2,FALSE)="[Enter service]"),"",VLOOKUP(D143,'Services - NHC'!$D$10:$F$72,2,FALSE))</f>
        <v>Street Enhancements</v>
      </c>
      <c r="F143" s="208" t="str">
        <f>IF(OR(VLOOKUP(D143,'Services - NHC'!$D$10:$F$72,3,FALSE)="",VLOOKUP(D143,'Services - NHC'!$D$10:$F$72,3,FALSE)="[Select]"),"",VLOOKUP(D143,'Services - NHC'!$D$10:$F$72,3,FALSE))</f>
        <v>Internal</v>
      </c>
      <c r="G143" s="212"/>
      <c r="H143" s="210"/>
      <c r="I143" s="31"/>
    </row>
    <row r="144" spans="3:9" ht="12" customHeight="1" x14ac:dyDescent="0.2">
      <c r="C144" s="13"/>
      <c r="D144" s="241"/>
      <c r="E144" s="211" t="str">
        <f t="shared" ref="E144" si="38">E143</f>
        <v>Street Enhancements</v>
      </c>
      <c r="F144" s="211" t="str">
        <f t="shared" ref="F144" si="39">F143</f>
        <v>Internal</v>
      </c>
      <c r="G144" s="212"/>
      <c r="H144" s="213"/>
      <c r="I144" s="31"/>
    </row>
    <row r="145" spans="3:9" ht="12" customHeight="1" x14ac:dyDescent="0.2">
      <c r="C145" s="13"/>
      <c r="D145" s="241">
        <v>37</v>
      </c>
      <c r="E145" s="207" t="str">
        <f>IF(OR(VLOOKUP(D145,'Services - NHC'!$D$10:$F$72,2,FALSE)="",VLOOKUP(D145,'Services - NHC'!$D$10:$F$72,2,FALSE)="[Enter service]"),"",VLOOKUP(D145,'Services - NHC'!$D$10:$F$72,2,FALSE))</f>
        <v>Street Lighting</v>
      </c>
      <c r="F145" s="208" t="str">
        <f>IF(OR(VLOOKUP(D145,'Services - NHC'!$D$10:$F$72,3,FALSE)="",VLOOKUP(D145,'Services - NHC'!$D$10:$F$72,3,FALSE)="[Select]"),"",VLOOKUP(D145,'Services - NHC'!$D$10:$F$72,3,FALSE))</f>
        <v>Internal</v>
      </c>
      <c r="G145" s="212"/>
      <c r="H145" s="210"/>
      <c r="I145" s="31"/>
    </row>
    <row r="146" spans="3:9" ht="12" customHeight="1" x14ac:dyDescent="0.2">
      <c r="C146" s="13"/>
      <c r="D146" s="241"/>
      <c r="E146" s="211" t="e">
        <f>#REF!</f>
        <v>#REF!</v>
      </c>
      <c r="F146" s="211" t="e">
        <f>#REF!</f>
        <v>#REF!</v>
      </c>
      <c r="G146" s="212"/>
      <c r="H146" s="213"/>
      <c r="I146" s="31"/>
    </row>
    <row r="147" spans="3:9" ht="12" customHeight="1" x14ac:dyDescent="0.2">
      <c r="C147" s="13"/>
      <c r="D147" s="241">
        <v>38</v>
      </c>
      <c r="E147" s="207" t="str">
        <f>IF(OR(VLOOKUP(D147,'Services - NHC'!$D$10:$F$72,2,FALSE)="",VLOOKUP(D147,'Services - NHC'!$D$10:$F$72,2,FALSE)="[Enter service]"),"",VLOOKUP(D147,'Services - NHC'!$D$10:$F$72,2,FALSE))</f>
        <v>Street Cleaning</v>
      </c>
      <c r="F147" s="208" t="str">
        <f>IF(OR(VLOOKUP(D147,'Services - NHC'!$D$10:$F$72,3,FALSE)="",VLOOKUP(D147,'Services - NHC'!$D$10:$F$72,3,FALSE)="[Select]"),"",VLOOKUP(D147,'Services - NHC'!$D$10:$F$72,3,FALSE))</f>
        <v>Internal</v>
      </c>
      <c r="G147" s="212"/>
      <c r="H147" s="210"/>
      <c r="I147" s="31"/>
    </row>
    <row r="148" spans="3:9" ht="12" customHeight="1" x14ac:dyDescent="0.2">
      <c r="C148" s="13"/>
      <c r="D148" s="241"/>
      <c r="E148" s="211" t="e">
        <f>#REF!</f>
        <v>#REF!</v>
      </c>
      <c r="F148" s="211" t="e">
        <f>#REF!</f>
        <v>#REF!</v>
      </c>
      <c r="G148" s="212"/>
      <c r="H148" s="213"/>
      <c r="I148" s="31"/>
    </row>
    <row r="149" spans="3:9" ht="12" customHeight="1" x14ac:dyDescent="0.2">
      <c r="C149" s="13"/>
      <c r="D149" s="241">
        <v>39</v>
      </c>
      <c r="E149" s="207" t="str">
        <f>IF(OR(VLOOKUP(D149,'Services - NHC'!$D$10:$F$72,2,FALSE)="",VLOOKUP(D149,'Services - NHC'!$D$10:$F$72,2,FALSE)="[Enter service]"),"",VLOOKUP(D149,'Services - NHC'!$D$10:$F$72,2,FALSE))</f>
        <v>Administration</v>
      </c>
      <c r="F149" s="208" t="str">
        <f>IF(OR(VLOOKUP(D149,'Services - NHC'!$D$10:$F$72,3,FALSE)="",VLOOKUP(D149,'Services - NHC'!$D$10:$F$72,3,FALSE)="[Select]"),"",VLOOKUP(D149,'Services - NHC'!$D$10:$F$72,3,FALSE))</f>
        <v>Internal</v>
      </c>
      <c r="G149" s="212"/>
      <c r="H149" s="210"/>
      <c r="I149" s="31"/>
    </row>
    <row r="150" spans="3:9" ht="12" customHeight="1" x14ac:dyDescent="0.2">
      <c r="C150" s="13"/>
      <c r="D150" s="241"/>
      <c r="E150" s="211" t="e">
        <f>#REF!</f>
        <v>#REF!</v>
      </c>
      <c r="F150" s="211" t="e">
        <f>#REF!</f>
        <v>#REF!</v>
      </c>
      <c r="G150" s="212"/>
      <c r="H150" s="213"/>
      <c r="I150" s="31"/>
    </row>
    <row r="151" spans="3:9" ht="12" customHeight="1" x14ac:dyDescent="0.2">
      <c r="C151" s="13"/>
      <c r="D151" s="241">
        <v>40</v>
      </c>
      <c r="E151" s="207" t="str">
        <f>IF(OR(VLOOKUP(D151,'Services - NHC'!$D$10:$F$72,2,FALSE)="",VLOOKUP(D151,'Services - NHC'!$D$10:$F$72,2,FALSE)="[Enter service]"),"",VLOOKUP(D151,'Services - NHC'!$D$10:$F$72,2,FALSE))</f>
        <v>Protection of Biodiversity &amp; Habitat</v>
      </c>
      <c r="F151" s="208" t="str">
        <f>IF(OR(VLOOKUP(D151,'Services - NHC'!$D$10:$F$72,3,FALSE)="",VLOOKUP(D151,'Services - NHC'!$D$10:$F$72,3,FALSE)="[Select]"),"",VLOOKUP(D151,'Services - NHC'!$D$10:$F$72,3,FALSE))</f>
        <v>Internal</v>
      </c>
      <c r="G151" s="212"/>
      <c r="H151" s="210"/>
      <c r="I151" s="31"/>
    </row>
    <row r="152" spans="3:9" ht="12" customHeight="1" x14ac:dyDescent="0.2">
      <c r="C152" s="13"/>
      <c r="D152" s="241"/>
      <c r="E152" s="211" t="e">
        <f>#REF!</f>
        <v>#REF!</v>
      </c>
      <c r="F152" s="211" t="e">
        <f>#REF!</f>
        <v>#REF!</v>
      </c>
      <c r="G152" s="212"/>
      <c r="H152" s="213"/>
      <c r="I152" s="31"/>
    </row>
    <row r="153" spans="3:9" ht="12" customHeight="1" x14ac:dyDescent="0.2">
      <c r="C153" s="13"/>
      <c r="D153" s="241">
        <v>41</v>
      </c>
      <c r="E153" s="207" t="str">
        <f>IF(OR(VLOOKUP(D153,'Services - NHC'!$D$10:$F$72,2,FALSE)="",VLOOKUP(D153,'Services - NHC'!$D$10:$F$72,2,FALSE)="[Enter service]"),"",VLOOKUP(D153,'Services - NHC'!$D$10:$F$72,2,FALSE))</f>
        <v>Fire Protection</v>
      </c>
      <c r="F153" s="208" t="str">
        <f>IF(OR(VLOOKUP(D153,'Services - NHC'!$D$10:$F$72,3,FALSE)="",VLOOKUP(D153,'Services - NHC'!$D$10:$F$72,3,FALSE)="[Select]"),"",VLOOKUP(D153,'Services - NHC'!$D$10:$F$72,3,FALSE))</f>
        <v>Internal</v>
      </c>
      <c r="G153" s="212"/>
      <c r="H153" s="210"/>
      <c r="I153" s="31"/>
    </row>
    <row r="154" spans="3:9" ht="12" customHeight="1" x14ac:dyDescent="0.2">
      <c r="C154" s="13"/>
      <c r="D154" s="241"/>
      <c r="E154" s="211" t="e">
        <f>#REF!</f>
        <v>#REF!</v>
      </c>
      <c r="F154" s="211" t="e">
        <f>#REF!</f>
        <v>#REF!</v>
      </c>
      <c r="G154" s="212"/>
      <c r="H154" s="213"/>
      <c r="I154" s="31"/>
    </row>
    <row r="155" spans="3:9" ht="12" customHeight="1" x14ac:dyDescent="0.2">
      <c r="C155" s="13"/>
      <c r="D155" s="241">
        <v>42</v>
      </c>
      <c r="E155" s="207" t="str">
        <f>IF(OR(VLOOKUP(D155,'Services - NHC'!$D$10:$F$72,2,FALSE)="",VLOOKUP(D155,'Services - NHC'!$D$10:$F$72,2,FALSE)="[Enter service]"),"",VLOOKUP(D155,'Services - NHC'!$D$10:$F$72,2,FALSE))</f>
        <v>Drainage</v>
      </c>
      <c r="F155" s="208" t="str">
        <f>IF(OR(VLOOKUP(D155,'Services - NHC'!$D$10:$F$72,3,FALSE)="",VLOOKUP(D155,'Services - NHC'!$D$10:$F$72,3,FALSE)="[Select]"),"",VLOOKUP(D155,'Services - NHC'!$D$10:$F$72,3,FALSE))</f>
        <v>Internal</v>
      </c>
      <c r="G155" s="212"/>
      <c r="H155" s="210"/>
      <c r="I155" s="31"/>
    </row>
    <row r="156" spans="3:9" ht="12" customHeight="1" x14ac:dyDescent="0.2">
      <c r="C156" s="13"/>
      <c r="D156" s="241"/>
      <c r="E156" s="211" t="e">
        <f>#REF!</f>
        <v>#REF!</v>
      </c>
      <c r="F156" s="211" t="e">
        <f>#REF!</f>
        <v>#REF!</v>
      </c>
      <c r="G156" s="212"/>
      <c r="H156" s="213"/>
      <c r="I156" s="31"/>
    </row>
    <row r="157" spans="3:9" ht="12" customHeight="1" x14ac:dyDescent="0.2">
      <c r="C157" s="13"/>
      <c r="D157" s="241">
        <v>43</v>
      </c>
      <c r="E157" s="207" t="str">
        <f>IF(OR(VLOOKUP(D157,'Services - NHC'!$D$10:$F$72,2,FALSE)="",VLOOKUP(D157,'Services - NHC'!$D$10:$F$72,2,FALSE)="[Enter service]"),"",VLOOKUP(D157,'Services - NHC'!$D$10:$F$72,2,FALSE))</f>
        <v>Agricultural Services</v>
      </c>
      <c r="F157" s="208" t="str">
        <f>IF(OR(VLOOKUP(D157,'Services - NHC'!$D$10:$F$72,3,FALSE)="",VLOOKUP(D157,'Services - NHC'!$D$10:$F$72,3,FALSE)="[Select]"),"",VLOOKUP(D157,'Services - NHC'!$D$10:$F$72,3,FALSE))</f>
        <v>Internal</v>
      </c>
      <c r="G157" s="212"/>
      <c r="H157" s="210"/>
      <c r="I157" s="31"/>
    </row>
    <row r="158" spans="3:9" ht="12" customHeight="1" x14ac:dyDescent="0.2">
      <c r="C158" s="13"/>
      <c r="D158" s="241"/>
      <c r="E158" s="211" t="e">
        <f>#REF!</f>
        <v>#REF!</v>
      </c>
      <c r="F158" s="211" t="e">
        <f>#REF!</f>
        <v>#REF!</v>
      </c>
      <c r="G158" s="212"/>
      <c r="H158" s="213"/>
      <c r="I158" s="31"/>
    </row>
    <row r="159" spans="3:9" ht="12" customHeight="1" x14ac:dyDescent="0.2">
      <c r="C159" s="13"/>
      <c r="D159" s="241">
        <v>44</v>
      </c>
      <c r="E159" s="207" t="str">
        <f>IF(OR(VLOOKUP(D159,'Services - NHC'!$D$10:$F$72,2,FALSE)="",VLOOKUP(D159,'Services - NHC'!$D$10:$F$72,2,FALSE)="[Enter service]"),"",VLOOKUP(D159,'Services - NHC'!$D$10:$F$72,2,FALSE))</f>
        <v>Sewerage</v>
      </c>
      <c r="F159" s="208" t="str">
        <f>IF(OR(VLOOKUP(D159,'Services - NHC'!$D$10:$F$72,3,FALSE)="",VLOOKUP(D159,'Services - NHC'!$D$10:$F$72,3,FALSE)="[Select]"),"",VLOOKUP(D159,'Services - NHC'!$D$10:$F$72,3,FALSE))</f>
        <v>Internal</v>
      </c>
      <c r="G159" s="212"/>
      <c r="H159" s="210"/>
      <c r="I159" s="31"/>
    </row>
    <row r="160" spans="3:9" ht="12" customHeight="1" x14ac:dyDescent="0.2">
      <c r="C160" s="13"/>
      <c r="D160" s="241"/>
      <c r="E160" s="211" t="str">
        <f t="shared" ref="E160" si="40">E159</f>
        <v>Sewerage</v>
      </c>
      <c r="F160" s="211" t="str">
        <f t="shared" ref="F160" si="41">F159</f>
        <v>Internal</v>
      </c>
      <c r="G160" s="212"/>
      <c r="H160" s="213"/>
      <c r="I160" s="31"/>
    </row>
    <row r="161" spans="3:9" ht="12" customHeight="1" x14ac:dyDescent="0.2">
      <c r="C161" s="13"/>
      <c r="D161" s="241"/>
      <c r="E161" s="211" t="e">
        <f>#REF!</f>
        <v>#REF!</v>
      </c>
      <c r="F161" s="211" t="e">
        <f>#REF!</f>
        <v>#REF!</v>
      </c>
      <c r="G161" s="212"/>
      <c r="H161" s="213"/>
      <c r="I161" s="31"/>
    </row>
    <row r="162" spans="3:9" ht="12" customHeight="1" x14ac:dyDescent="0.2">
      <c r="C162" s="13"/>
      <c r="D162" s="241">
        <v>45</v>
      </c>
      <c r="E162" s="207" t="str">
        <f>IF(OR(VLOOKUP(D162,'Services - NHC'!$D$10:$F$72,2,FALSE)="",VLOOKUP(D162,'Services - NHC'!$D$10:$F$72,2,FALSE)="[Enter service]"),"",VLOOKUP(D162,'Services - NHC'!$D$10:$F$72,2,FALSE))</f>
        <v>Waste Water Management</v>
      </c>
      <c r="F162" s="208" t="str">
        <f>IF(OR(VLOOKUP(D162,'Services - NHC'!$D$10:$F$72,3,FALSE)="",VLOOKUP(D162,'Services - NHC'!$D$10:$F$72,3,FALSE)="[Select]"),"",VLOOKUP(D162,'Services - NHC'!$D$10:$F$72,3,FALSE))</f>
        <v>Internal</v>
      </c>
      <c r="G162" s="212"/>
      <c r="H162" s="210"/>
      <c r="I162" s="31"/>
    </row>
    <row r="163" spans="3:9" ht="12" customHeight="1" x14ac:dyDescent="0.2">
      <c r="C163" s="13"/>
      <c r="D163" s="241"/>
      <c r="E163" s="211" t="e">
        <f>#REF!</f>
        <v>#REF!</v>
      </c>
      <c r="F163" s="211" t="e">
        <f>#REF!</f>
        <v>#REF!</v>
      </c>
      <c r="G163" s="212"/>
      <c r="H163" s="213"/>
      <c r="I163" s="31"/>
    </row>
    <row r="164" spans="3:9" ht="12" customHeight="1" x14ac:dyDescent="0.2">
      <c r="C164" s="13"/>
      <c r="D164" s="241">
        <v>46</v>
      </c>
      <c r="E164" s="207" t="str">
        <f>IF(OR(VLOOKUP(D164,'Services - NHC'!$D$10:$F$72,2,FALSE)="",VLOOKUP(D164,'Services - NHC'!$D$10:$F$72,2,FALSE)="[Enter service]"),"",VLOOKUP(D164,'Services - NHC'!$D$10:$F$72,2,FALSE))</f>
        <v>Decontamination of Soil</v>
      </c>
      <c r="F164" s="208" t="str">
        <f>IF(OR(VLOOKUP(D164,'Services - NHC'!$D$10:$F$72,3,FALSE)="",VLOOKUP(D164,'Services - NHC'!$D$10:$F$72,3,FALSE)="[Select]"),"",VLOOKUP(D164,'Services - NHC'!$D$10:$F$72,3,FALSE))</f>
        <v>Internal</v>
      </c>
      <c r="G164" s="212"/>
      <c r="H164" s="210"/>
      <c r="I164" s="31"/>
    </row>
    <row r="165" spans="3:9" ht="12" customHeight="1" x14ac:dyDescent="0.2">
      <c r="C165" s="13"/>
      <c r="D165" s="241"/>
      <c r="E165" s="211" t="e">
        <f>#REF!</f>
        <v>#REF!</v>
      </c>
      <c r="F165" s="211" t="e">
        <f>#REF!</f>
        <v>#REF!</v>
      </c>
      <c r="G165" s="212"/>
      <c r="H165" s="213"/>
      <c r="I165" s="31"/>
    </row>
    <row r="166" spans="3:9" ht="12" customHeight="1" x14ac:dyDescent="0.2">
      <c r="C166" s="13"/>
      <c r="D166" s="241">
        <v>47</v>
      </c>
      <c r="E166" s="207" t="str">
        <f>IF(OR(VLOOKUP(D166,'Services - NHC'!$D$10:$F$72,2,FALSE)="",VLOOKUP(D166,'Services - NHC'!$D$10:$F$72,2,FALSE)="[Enter service]"),"",VLOOKUP(D166,'Services - NHC'!$D$10:$F$72,2,FALSE))</f>
        <v>Administration</v>
      </c>
      <c r="F166" s="208" t="str">
        <f>IF(OR(VLOOKUP(D166,'Services - NHC'!$D$10:$F$72,3,FALSE)="",VLOOKUP(D166,'Services - NHC'!$D$10:$F$72,3,FALSE)="[Select]"),"",VLOOKUP(D166,'Services - NHC'!$D$10:$F$72,3,FALSE))</f>
        <v>Internal</v>
      </c>
      <c r="G166" s="212"/>
      <c r="H166" s="210"/>
      <c r="I166" s="31"/>
    </row>
    <row r="167" spans="3:9" ht="12" customHeight="1" x14ac:dyDescent="0.2">
      <c r="C167" s="13"/>
      <c r="D167" s="241"/>
      <c r="E167" s="211" t="e">
        <f>#REF!</f>
        <v>#REF!</v>
      </c>
      <c r="F167" s="211" t="e">
        <f>#REF!</f>
        <v>#REF!</v>
      </c>
      <c r="G167" s="212"/>
      <c r="H167" s="213"/>
      <c r="I167" s="31"/>
    </row>
    <row r="168" spans="3:9" ht="12" customHeight="1" x14ac:dyDescent="0.2">
      <c r="C168" s="13"/>
      <c r="D168" s="241"/>
      <c r="E168" s="211" t="e">
        <f t="shared" ref="E168" si="42">E167</f>
        <v>#REF!</v>
      </c>
      <c r="F168" s="211" t="e">
        <f t="shared" ref="F168" si="43">F167</f>
        <v>#REF!</v>
      </c>
      <c r="G168" s="212"/>
      <c r="H168" s="213"/>
      <c r="I168" s="31"/>
    </row>
    <row r="169" spans="3:9" ht="12" customHeight="1" x14ac:dyDescent="0.2">
      <c r="C169" s="13"/>
      <c r="D169" s="241">
        <v>48</v>
      </c>
      <c r="E169" s="207" t="str">
        <f>IF(OR(VLOOKUP(D169,'Services - NHC'!$D$10:$F$72,2,FALSE)="",VLOOKUP(D169,'Services - NHC'!$D$10:$F$72,2,FALSE)="[Enter service]"),"",VLOOKUP(D169,'Services - NHC'!$D$10:$F$72,2,FALSE))</f>
        <v>Community Development &amp; Planning</v>
      </c>
      <c r="F169" s="208" t="str">
        <f>IF(OR(VLOOKUP(D169,'Services - NHC'!$D$10:$F$72,3,FALSE)="",VLOOKUP(D169,'Services - NHC'!$D$10:$F$72,3,FALSE)="[Select]"),"",VLOOKUP(D169,'Services - NHC'!$D$10:$F$72,3,FALSE))</f>
        <v>Internal</v>
      </c>
      <c r="G169" s="212" t="s">
        <v>442</v>
      </c>
      <c r="H169" s="210"/>
      <c r="I169" s="31"/>
    </row>
    <row r="170" spans="3:9" ht="12" customHeight="1" x14ac:dyDescent="0.2">
      <c r="C170" s="13"/>
      <c r="D170" s="241"/>
      <c r="E170" s="211" t="str">
        <f t="shared" ref="E170:E175" si="44">E169</f>
        <v>Community Development &amp; Planning</v>
      </c>
      <c r="F170" s="211" t="str">
        <f t="shared" ref="F170:F175" si="45">F169</f>
        <v>Internal</v>
      </c>
      <c r="G170" s="212" t="s">
        <v>405</v>
      </c>
      <c r="H170" s="426"/>
      <c r="I170" s="31"/>
    </row>
    <row r="171" spans="3:9" ht="12" customHeight="1" x14ac:dyDescent="0.2">
      <c r="C171" s="13"/>
      <c r="D171" s="241"/>
      <c r="E171" s="211" t="str">
        <f t="shared" si="44"/>
        <v>Community Development &amp; Planning</v>
      </c>
      <c r="F171" s="211" t="str">
        <f t="shared" si="45"/>
        <v>Internal</v>
      </c>
      <c r="G171" s="212" t="s">
        <v>443</v>
      </c>
      <c r="H171" s="426">
        <v>0.99</v>
      </c>
      <c r="I171" s="31"/>
    </row>
    <row r="172" spans="3:9" ht="12" customHeight="1" x14ac:dyDescent="0.2">
      <c r="C172" s="13"/>
      <c r="D172" s="241"/>
      <c r="E172" s="211" t="str">
        <f t="shared" si="44"/>
        <v>Community Development &amp; Planning</v>
      </c>
      <c r="F172" s="211" t="str">
        <f t="shared" si="45"/>
        <v>Internal</v>
      </c>
      <c r="G172" s="212" t="s">
        <v>444</v>
      </c>
      <c r="H172" s="426"/>
      <c r="I172" s="31"/>
    </row>
    <row r="173" spans="3:9" ht="12" customHeight="1" x14ac:dyDescent="0.2">
      <c r="C173" s="13"/>
      <c r="D173" s="241"/>
      <c r="E173" s="211" t="str">
        <f t="shared" si="44"/>
        <v>Community Development &amp; Planning</v>
      </c>
      <c r="F173" s="211" t="str">
        <f t="shared" si="45"/>
        <v>Internal</v>
      </c>
      <c r="G173" s="212" t="s">
        <v>408</v>
      </c>
      <c r="H173" s="430"/>
      <c r="I173" s="31"/>
    </row>
    <row r="174" spans="3:9" ht="12" customHeight="1" x14ac:dyDescent="0.2">
      <c r="C174" s="13"/>
      <c r="D174" s="241"/>
      <c r="E174" s="211" t="str">
        <f t="shared" si="44"/>
        <v>Community Development &amp; Planning</v>
      </c>
      <c r="F174" s="211" t="str">
        <f t="shared" si="45"/>
        <v>Internal</v>
      </c>
      <c r="G174" s="212" t="s">
        <v>445</v>
      </c>
      <c r="H174" s="430">
        <v>1768.7931034482758</v>
      </c>
      <c r="I174" s="31"/>
    </row>
    <row r="175" spans="3:9" ht="12" customHeight="1" x14ac:dyDescent="0.2">
      <c r="C175" s="13"/>
      <c r="D175" s="241"/>
      <c r="E175" s="211" t="str">
        <f t="shared" si="44"/>
        <v>Community Development &amp; Planning</v>
      </c>
      <c r="F175" s="211" t="str">
        <f t="shared" si="45"/>
        <v>Internal</v>
      </c>
      <c r="G175" s="212" t="s">
        <v>446</v>
      </c>
      <c r="H175" s="430"/>
      <c r="I175" s="31"/>
    </row>
    <row r="176" spans="3:9" ht="12" customHeight="1" x14ac:dyDescent="0.2">
      <c r="C176" s="13"/>
      <c r="D176" s="241"/>
      <c r="E176" s="211" t="e">
        <f>#REF!</f>
        <v>#REF!</v>
      </c>
      <c r="F176" s="211" t="e">
        <f>#REF!</f>
        <v>#REF!</v>
      </c>
      <c r="G176" s="212"/>
      <c r="H176" s="213"/>
      <c r="I176" s="31"/>
    </row>
    <row r="177" spans="3:9" ht="12" customHeight="1" x14ac:dyDescent="0.2">
      <c r="C177" s="13"/>
      <c r="D177" s="241">
        <v>49</v>
      </c>
      <c r="E177" s="207" t="str">
        <f>IF(OR(VLOOKUP(D177,'Services - NHC'!$D$10:$F$72,2,FALSE)="",VLOOKUP(D177,'Services - NHC'!$D$10:$F$72,2,FALSE)="[Enter service]"),"",VLOOKUP(D177,'Services - NHC'!$D$10:$F$72,2,FALSE))</f>
        <v>Building Control</v>
      </c>
      <c r="F177" s="208" t="str">
        <f>IF(OR(VLOOKUP(D177,'Services - NHC'!$D$10:$F$72,3,FALSE)="",VLOOKUP(D177,'Services - NHC'!$D$10:$F$72,3,FALSE)="[Select]"),"",VLOOKUP(D177,'Services - NHC'!$D$10:$F$72,3,FALSE))</f>
        <v>Internal</v>
      </c>
      <c r="G177" s="212"/>
      <c r="H177" s="210"/>
      <c r="I177" s="31"/>
    </row>
    <row r="178" spans="3:9" ht="12" customHeight="1" x14ac:dyDescent="0.2">
      <c r="C178" s="13"/>
      <c r="D178" s="241"/>
      <c r="E178" s="211" t="e">
        <f>#REF!</f>
        <v>#REF!</v>
      </c>
      <c r="F178" s="211" t="e">
        <f>#REF!</f>
        <v>#REF!</v>
      </c>
      <c r="G178" s="212"/>
      <c r="H178" s="213"/>
      <c r="I178" s="31"/>
    </row>
    <row r="179" spans="3:9" ht="12" customHeight="1" x14ac:dyDescent="0.2">
      <c r="C179" s="13"/>
      <c r="D179" s="241">
        <v>50</v>
      </c>
      <c r="E179" s="207" t="str">
        <f>IF(OR(VLOOKUP(D179,'Services - NHC'!$D$10:$F$72,2,FALSE)="",VLOOKUP(D179,'Services - NHC'!$D$10:$F$72,2,FALSE)="[Enter service]"),"",VLOOKUP(D179,'Services - NHC'!$D$10:$F$72,2,FALSE))</f>
        <v>Tourism &amp; Area Promotion</v>
      </c>
      <c r="F179" s="208" t="str">
        <f>IF(OR(VLOOKUP(D179,'Services - NHC'!$D$10:$F$72,3,FALSE)="",VLOOKUP(D179,'Services - NHC'!$D$10:$F$72,3,FALSE)="[Select]"),"",VLOOKUP(D179,'Services - NHC'!$D$10:$F$72,3,FALSE))</f>
        <v>Internal</v>
      </c>
      <c r="G179" s="212"/>
      <c r="H179" s="210"/>
      <c r="I179" s="31"/>
    </row>
    <row r="180" spans="3:9" ht="12" customHeight="1" x14ac:dyDescent="0.2">
      <c r="C180" s="13"/>
      <c r="D180" s="241"/>
      <c r="E180" s="211" t="e">
        <f>#REF!</f>
        <v>#REF!</v>
      </c>
      <c r="F180" s="211" t="e">
        <f>#REF!</f>
        <v>#REF!</v>
      </c>
      <c r="G180" s="212"/>
      <c r="H180" s="213"/>
      <c r="I180" s="31"/>
    </row>
    <row r="181" spans="3:9" ht="12" customHeight="1" x14ac:dyDescent="0.2">
      <c r="C181" s="13"/>
      <c r="D181" s="241">
        <v>51</v>
      </c>
      <c r="E181" s="207" t="str">
        <f>IF(OR(VLOOKUP(D181,'Services - NHC'!$D$10:$F$72,2,FALSE)="",VLOOKUP(D181,'Services - NHC'!$D$10:$F$72,2,FALSE)="[Enter service]"),"",VLOOKUP(D181,'Services - NHC'!$D$10:$F$72,2,FALSE))</f>
        <v>Community Amenities</v>
      </c>
      <c r="F181" s="208" t="str">
        <f>IF(OR(VLOOKUP(D181,'Services - NHC'!$D$10:$F$72,3,FALSE)="",VLOOKUP(D181,'Services - NHC'!$D$10:$F$72,3,FALSE)="[Select]"),"",VLOOKUP(D181,'Services - NHC'!$D$10:$F$72,3,FALSE))</f>
        <v>Internal</v>
      </c>
      <c r="G181" s="212"/>
      <c r="H181" s="210"/>
      <c r="I181" s="31"/>
    </row>
    <row r="182" spans="3:9" ht="12" customHeight="1" x14ac:dyDescent="0.2">
      <c r="C182" s="13"/>
      <c r="D182" s="241"/>
      <c r="E182" s="211" t="e">
        <f>#REF!</f>
        <v>#REF!</v>
      </c>
      <c r="F182" s="211" t="e">
        <f>#REF!</f>
        <v>#REF!</v>
      </c>
      <c r="G182" s="212"/>
      <c r="H182" s="213"/>
      <c r="I182" s="31"/>
    </row>
    <row r="183" spans="3:9" ht="12" customHeight="1" x14ac:dyDescent="0.2">
      <c r="C183" s="13"/>
      <c r="D183" s="241">
        <v>52</v>
      </c>
      <c r="E183" s="207" t="str">
        <f>IF(OR(VLOOKUP(D183,'Services - NHC'!$D$10:$F$72,2,FALSE)="",VLOOKUP(D183,'Services - NHC'!$D$10:$F$72,2,FALSE)="[Enter service]"),"",VLOOKUP(D183,'Services - NHC'!$D$10:$F$72,2,FALSE))</f>
        <v>Air Transport</v>
      </c>
      <c r="F183" s="208" t="str">
        <f>IF(OR(VLOOKUP(D183,'Services - NHC'!$D$10:$F$72,3,FALSE)="",VLOOKUP(D183,'Services - NHC'!$D$10:$F$72,3,FALSE)="[Select]"),"",VLOOKUP(D183,'Services - NHC'!$D$10:$F$72,3,FALSE))</f>
        <v>Internal</v>
      </c>
      <c r="G183" s="212"/>
      <c r="H183" s="210"/>
      <c r="I183" s="31"/>
    </row>
    <row r="184" spans="3:9" ht="12" customHeight="1" x14ac:dyDescent="0.2">
      <c r="C184" s="13"/>
      <c r="D184" s="241"/>
      <c r="E184" s="211" t="e">
        <f>#REF!</f>
        <v>#REF!</v>
      </c>
      <c r="F184" s="211" t="e">
        <f>#REF!</f>
        <v>#REF!</v>
      </c>
      <c r="G184" s="212"/>
      <c r="H184" s="213"/>
      <c r="I184" s="31"/>
    </row>
    <row r="185" spans="3:9" ht="12" customHeight="1" x14ac:dyDescent="0.2">
      <c r="C185" s="13"/>
      <c r="D185" s="241">
        <v>53</v>
      </c>
      <c r="E185" s="207" t="str">
        <f>IF(OR(VLOOKUP(D185,'Services - NHC'!$D$10:$F$72,2,FALSE)="",VLOOKUP(D185,'Services - NHC'!$D$10:$F$72,2,FALSE)="[Enter service]"),"",VLOOKUP(D185,'Services - NHC'!$D$10:$F$72,2,FALSE))</f>
        <v>Markets &amp; Saleyards</v>
      </c>
      <c r="F185" s="208" t="str">
        <f>IF(OR(VLOOKUP(D185,'Services - NHC'!$D$10:$F$72,3,FALSE)="",VLOOKUP(D185,'Services - NHC'!$D$10:$F$72,3,FALSE)="[Select]"),"",VLOOKUP(D185,'Services - NHC'!$D$10:$F$72,3,FALSE))</f>
        <v>Internal</v>
      </c>
      <c r="G185" s="212"/>
      <c r="H185" s="210"/>
      <c r="I185" s="31"/>
    </row>
    <row r="186" spans="3:9" ht="12" customHeight="1" x14ac:dyDescent="0.2">
      <c r="C186" s="13"/>
      <c r="D186" s="241"/>
      <c r="E186" s="211" t="e">
        <f>#REF!</f>
        <v>#REF!</v>
      </c>
      <c r="F186" s="211" t="e">
        <f>#REF!</f>
        <v>#REF!</v>
      </c>
      <c r="G186" s="212"/>
      <c r="H186" s="213"/>
      <c r="I186" s="31"/>
    </row>
    <row r="187" spans="3:9" ht="12" customHeight="1" x14ac:dyDescent="0.2">
      <c r="C187" s="13"/>
      <c r="D187" s="241">
        <v>54</v>
      </c>
      <c r="E187" s="207" t="str">
        <f>IF(OR(VLOOKUP(D187,'Services - NHC'!$D$10:$F$72,2,FALSE)="",VLOOKUP(D187,'Services - NHC'!$D$10:$F$72,2,FALSE)="[Enter service]"),"",VLOOKUP(D187,'Services - NHC'!$D$10:$F$72,2,FALSE))</f>
        <v>Economic Affairs</v>
      </c>
      <c r="F187" s="208" t="str">
        <f>IF(OR(VLOOKUP(D187,'Services - NHC'!$D$10:$F$72,3,FALSE)="",VLOOKUP(D187,'Services - NHC'!$D$10:$F$72,3,FALSE)="[Select]"),"",VLOOKUP(D187,'Services - NHC'!$D$10:$F$72,3,FALSE))</f>
        <v>Internal</v>
      </c>
      <c r="G187" s="212"/>
      <c r="H187" s="210"/>
      <c r="I187" s="31"/>
    </row>
    <row r="188" spans="3:9" ht="12" customHeight="1" x14ac:dyDescent="0.2">
      <c r="C188" s="13"/>
      <c r="D188" s="241"/>
      <c r="E188" s="211" t="e">
        <f>#REF!</f>
        <v>#REF!</v>
      </c>
      <c r="F188" s="211" t="e">
        <f>#REF!</f>
        <v>#REF!</v>
      </c>
      <c r="G188" s="212"/>
      <c r="H188" s="213"/>
      <c r="I188" s="31"/>
    </row>
    <row r="189" spans="3:9" ht="12" customHeight="1" x14ac:dyDescent="0.2">
      <c r="C189" s="13"/>
      <c r="D189" s="241">
        <v>55</v>
      </c>
      <c r="E189" s="207" t="str">
        <f>IF(OR(VLOOKUP(D189,'Services - NHC'!$D$10:$F$72,2,FALSE)="",VLOOKUP(D189,'Services - NHC'!$D$10:$F$72,2,FALSE)="[Enter service]"),"",VLOOKUP(D189,'Services - NHC'!$D$10:$F$72,2,FALSE))</f>
        <v>Business Undertakings (Property)</v>
      </c>
      <c r="F189" s="208" t="str">
        <f>IF(OR(VLOOKUP(D189,'Services - NHC'!$D$10:$F$72,3,FALSE)="",VLOOKUP(D189,'Services - NHC'!$D$10:$F$72,3,FALSE)="[Select]"),"",VLOOKUP(D189,'Services - NHC'!$D$10:$F$72,3,FALSE))</f>
        <v>Internal</v>
      </c>
      <c r="G189" s="212"/>
      <c r="H189" s="210"/>
      <c r="I189" s="31"/>
    </row>
    <row r="190" spans="3:9" ht="12" customHeight="1" x14ac:dyDescent="0.2">
      <c r="C190" s="13"/>
      <c r="D190" s="241"/>
      <c r="E190" s="211" t="e">
        <f>#REF!</f>
        <v>#REF!</v>
      </c>
      <c r="F190" s="211" t="e">
        <f>#REF!</f>
        <v>#REF!</v>
      </c>
      <c r="G190" s="212"/>
      <c r="H190" s="213"/>
      <c r="I190" s="31"/>
    </row>
    <row r="191" spans="3:9" ht="12" customHeight="1" x14ac:dyDescent="0.2">
      <c r="C191" s="13"/>
      <c r="D191" s="241"/>
      <c r="E191" s="211" t="e">
        <f t="shared" ref="E191" si="46">E190</f>
        <v>#REF!</v>
      </c>
      <c r="F191" s="211" t="e">
        <f t="shared" ref="F191" si="47">F190</f>
        <v>#REF!</v>
      </c>
      <c r="G191" s="212"/>
      <c r="H191" s="213"/>
      <c r="I191" s="31"/>
    </row>
    <row r="192" spans="3:9" ht="12" customHeight="1" x14ac:dyDescent="0.2">
      <c r="C192" s="13"/>
      <c r="D192" s="241">
        <v>56</v>
      </c>
      <c r="E192" s="207" t="str">
        <f>IF(OR(VLOOKUP(D192,'Services - NHC'!$D$10:$F$72,2,FALSE)="",VLOOKUP(D192,'Services - NHC'!$D$10:$F$72,2,FALSE)="[Enter service]"),"",VLOOKUP(D192,'Services - NHC'!$D$10:$F$72,2,FALSE))</f>
        <v>Administration</v>
      </c>
      <c r="F192" s="208" t="str">
        <f>IF(OR(VLOOKUP(D192,'Services - NHC'!$D$10:$F$72,3,FALSE)="",VLOOKUP(D192,'Services - NHC'!$D$10:$F$72,3,FALSE)="[Select]"),"",VLOOKUP(D192,'Services - NHC'!$D$10:$F$72,3,FALSE))</f>
        <v>Internal</v>
      </c>
      <c r="G192" s="212"/>
      <c r="H192" s="210"/>
      <c r="I192" s="31"/>
    </row>
    <row r="193" spans="3:9" ht="12" customHeight="1" x14ac:dyDescent="0.2">
      <c r="C193" s="13"/>
      <c r="D193" s="241"/>
      <c r="E193" s="211" t="str">
        <f t="shared" ref="E193" si="48">E192</f>
        <v>Administration</v>
      </c>
      <c r="F193" s="211" t="str">
        <f t="shared" ref="F193" si="49">F192</f>
        <v>Internal</v>
      </c>
      <c r="G193" s="212"/>
      <c r="H193" s="213"/>
      <c r="I193" s="31"/>
    </row>
    <row r="194" spans="3:9" ht="12" customHeight="1" x14ac:dyDescent="0.2">
      <c r="C194" s="13"/>
      <c r="D194" s="241"/>
      <c r="E194" s="211" t="e">
        <f>#REF!</f>
        <v>#REF!</v>
      </c>
      <c r="F194" s="211" t="e">
        <f>#REF!</f>
        <v>#REF!</v>
      </c>
      <c r="G194" s="212"/>
      <c r="H194" s="213"/>
      <c r="I194" s="31"/>
    </row>
    <row r="195" spans="3:9" ht="12" customHeight="1" x14ac:dyDescent="0.2">
      <c r="C195" s="13"/>
      <c r="D195" s="241">
        <v>57</v>
      </c>
      <c r="E195" s="207" t="str">
        <f>IF(OR(VLOOKUP(D195,'Services - NHC'!$D$10:$F$72,2,FALSE)="",VLOOKUP(D195,'Services - NHC'!$D$10:$F$72,2,FALSE)="[Enter service]"),"",VLOOKUP(D195,'Services - NHC'!$D$10:$F$72,2,FALSE))</f>
        <v>Local Roads &amp; Bridges works</v>
      </c>
      <c r="F195" s="208" t="str">
        <f>IF(OR(VLOOKUP(D195,'Services - NHC'!$D$10:$F$72,3,FALSE)="",VLOOKUP(D195,'Services - NHC'!$D$10:$F$72,3,FALSE)="[Select]"),"",VLOOKUP(D195,'Services - NHC'!$D$10:$F$72,3,FALSE))</f>
        <v>Internal</v>
      </c>
      <c r="G195" s="212" t="s">
        <v>171</v>
      </c>
      <c r="H195" s="210"/>
      <c r="I195" s="31"/>
    </row>
    <row r="196" spans="3:9" ht="12" customHeight="1" x14ac:dyDescent="0.2">
      <c r="C196" s="13"/>
      <c r="D196" s="241"/>
      <c r="E196" s="211" t="str">
        <f t="shared" ref="E196:E201" si="50">E195</f>
        <v>Local Roads &amp; Bridges works</v>
      </c>
      <c r="F196" s="211" t="str">
        <f t="shared" ref="F196:F201" si="51">F195</f>
        <v>Internal</v>
      </c>
      <c r="G196" s="212" t="s">
        <v>408</v>
      </c>
      <c r="H196" s="430"/>
      <c r="I196" s="31"/>
    </row>
    <row r="197" spans="3:9" ht="12" customHeight="1" x14ac:dyDescent="0.2">
      <c r="C197" s="13"/>
      <c r="D197" s="241"/>
      <c r="E197" s="211" t="str">
        <f t="shared" si="50"/>
        <v>Local Roads &amp; Bridges works</v>
      </c>
      <c r="F197" s="211" t="str">
        <f t="shared" si="51"/>
        <v>Internal</v>
      </c>
      <c r="G197" s="212" t="s">
        <v>437</v>
      </c>
      <c r="H197" s="430">
        <v>25.776300506098067</v>
      </c>
      <c r="I197" s="31"/>
    </row>
    <row r="198" spans="3:9" ht="12" customHeight="1" x14ac:dyDescent="0.2">
      <c r="C198" s="13"/>
      <c r="D198" s="241"/>
      <c r="E198" s="211" t="str">
        <f t="shared" si="50"/>
        <v>Local Roads &amp; Bridges works</v>
      </c>
      <c r="F198" s="211" t="str">
        <f t="shared" si="51"/>
        <v>Internal</v>
      </c>
      <c r="G198" s="212" t="s">
        <v>438</v>
      </c>
      <c r="H198" s="430"/>
      <c r="I198" s="31"/>
    </row>
    <row r="199" spans="3:9" ht="12" customHeight="1" x14ac:dyDescent="0.2">
      <c r="C199" s="13"/>
      <c r="D199" s="241"/>
      <c r="E199" s="211" t="str">
        <f t="shared" si="50"/>
        <v>Local Roads &amp; Bridges works</v>
      </c>
      <c r="F199" s="211" t="str">
        <f t="shared" si="51"/>
        <v>Internal</v>
      </c>
      <c r="G199" s="212" t="s">
        <v>439</v>
      </c>
      <c r="H199" s="430"/>
      <c r="I199" s="31"/>
    </row>
    <row r="200" spans="3:9" ht="12" customHeight="1" x14ac:dyDescent="0.2">
      <c r="C200" s="13"/>
      <c r="D200" s="241"/>
      <c r="E200" s="211" t="str">
        <f t="shared" si="50"/>
        <v>Local Roads &amp; Bridges works</v>
      </c>
      <c r="F200" s="211" t="str">
        <f t="shared" si="51"/>
        <v>Internal</v>
      </c>
      <c r="G200" s="212" t="s">
        <v>440</v>
      </c>
      <c r="H200" s="430">
        <v>5.3290437831847433</v>
      </c>
      <c r="I200" s="31"/>
    </row>
    <row r="201" spans="3:9" ht="12" customHeight="1" x14ac:dyDescent="0.2">
      <c r="C201" s="13"/>
      <c r="D201" s="241"/>
      <c r="E201" s="211" t="str">
        <f t="shared" si="50"/>
        <v>Local Roads &amp; Bridges works</v>
      </c>
      <c r="F201" s="211" t="str">
        <f t="shared" si="51"/>
        <v>Internal</v>
      </c>
      <c r="G201" s="212" t="s">
        <v>441</v>
      </c>
      <c r="H201" s="430"/>
      <c r="I201" s="31"/>
    </row>
    <row r="202" spans="3:9" ht="12" customHeight="1" x14ac:dyDescent="0.2">
      <c r="C202" s="13"/>
      <c r="D202" s="241"/>
      <c r="E202" s="211" t="e">
        <f>#REF!</f>
        <v>#REF!</v>
      </c>
      <c r="F202" s="211" t="e">
        <f>#REF!</f>
        <v>#REF!</v>
      </c>
      <c r="G202" s="212"/>
      <c r="H202" s="213"/>
      <c r="I202" s="31"/>
    </row>
    <row r="203" spans="3:9" ht="12" customHeight="1" x14ac:dyDescent="0.2">
      <c r="C203" s="13"/>
      <c r="D203" s="241">
        <v>58</v>
      </c>
      <c r="E203" s="207" t="str">
        <f>IF(OR(VLOOKUP(D203,'Services - NHC'!$D$10:$F$72,2,FALSE)="",VLOOKUP(D203,'Services - NHC'!$D$10:$F$72,2,FALSE)="[Enter service]"),"",VLOOKUP(D203,'Services - NHC'!$D$10:$F$72,2,FALSE))</f>
        <v>Administration</v>
      </c>
      <c r="F203" s="208" t="str">
        <f>IF(OR(VLOOKUP(D203,'Services - NHC'!$D$10:$F$72,3,FALSE)="",VLOOKUP(D203,'Services - NHC'!$D$10:$F$72,3,FALSE)="[Select]"),"",VLOOKUP(D203,'Services - NHC'!$D$10:$F$72,3,FALSE))</f>
        <v>Internal</v>
      </c>
      <c r="G203" s="212"/>
      <c r="H203" s="210"/>
      <c r="I203" s="31"/>
    </row>
    <row r="204" spans="3:9" ht="12" customHeight="1" x14ac:dyDescent="0.2">
      <c r="C204" s="13"/>
      <c r="D204" s="241"/>
      <c r="E204" s="211" t="e">
        <f>#REF!</f>
        <v>#REF!</v>
      </c>
      <c r="F204" s="211" t="e">
        <f>#REF!</f>
        <v>#REF!</v>
      </c>
      <c r="G204" s="212"/>
      <c r="H204" s="213"/>
      <c r="I204" s="31"/>
    </row>
    <row r="205" spans="3:9" ht="12" customHeight="1" x14ac:dyDescent="0.2">
      <c r="C205" s="13"/>
      <c r="D205" s="241">
        <v>59</v>
      </c>
      <c r="E205" s="207" t="str">
        <f>IF(OR(VLOOKUP(D205,'Services - NHC'!$D$10:$F$72,2,FALSE)="",VLOOKUP(D205,'Services - NHC'!$D$10:$F$72,2,FALSE)="[Enter service]"),"",VLOOKUP(D205,'Services - NHC'!$D$10:$F$72,2,FALSE))</f>
        <v>Main Roads &amp; Bridges (State Roads)</v>
      </c>
      <c r="F205" s="208" t="str">
        <f>IF(OR(VLOOKUP(D205,'Services - NHC'!$D$10:$F$72,3,FALSE)="",VLOOKUP(D205,'Services - NHC'!$D$10:$F$72,3,FALSE)="[Select]"),"",VLOOKUP(D205,'Services - NHC'!$D$10:$F$72,3,FALSE))</f>
        <v>Internal</v>
      </c>
      <c r="G205" s="212"/>
      <c r="H205" s="210"/>
      <c r="I205" s="31"/>
    </row>
    <row r="206" spans="3:9" ht="12" customHeight="1" x14ac:dyDescent="0.2">
      <c r="C206" s="13"/>
      <c r="D206" s="241"/>
      <c r="E206" s="211" t="e">
        <f>#REF!</f>
        <v>#REF!</v>
      </c>
      <c r="F206" s="211" t="e">
        <f>#REF!</f>
        <v>#REF!</v>
      </c>
      <c r="G206" s="212"/>
      <c r="H206" s="213"/>
      <c r="I206" s="31"/>
    </row>
    <row r="207" spans="3:9" ht="12" customHeight="1" x14ac:dyDescent="0.2">
      <c r="C207" s="13"/>
      <c r="D207" s="241">
        <v>60</v>
      </c>
      <c r="E207" s="207" t="str">
        <f>IF(OR(VLOOKUP(D207,'Services - NHC'!$D$10:$F$72,2,FALSE)="",VLOOKUP(D207,'Services - NHC'!$D$10:$F$72,2,FALSE)="[Enter service]"),"",VLOOKUP(D207,'Services - NHC'!$D$10:$F$72,2,FALSE))</f>
        <v>National Highway System (Federal Roads)</v>
      </c>
      <c r="F207" s="208" t="str">
        <f>IF(OR(VLOOKUP(D207,'Services - NHC'!$D$10:$F$72,3,FALSE)="",VLOOKUP(D207,'Services - NHC'!$D$10:$F$72,3,FALSE)="[Select]"),"",VLOOKUP(D207,'Services - NHC'!$D$10:$F$72,3,FALSE))</f>
        <v>Internal</v>
      </c>
      <c r="G207" s="212"/>
      <c r="H207" s="210"/>
      <c r="I207" s="31"/>
    </row>
    <row r="208" spans="3:9" ht="12" customHeight="1" x14ac:dyDescent="0.2">
      <c r="C208" s="13"/>
      <c r="D208" s="241"/>
      <c r="E208" s="211" t="e">
        <f>#REF!</f>
        <v>#REF!</v>
      </c>
      <c r="F208" s="211" t="e">
        <f>#REF!</f>
        <v>#REF!</v>
      </c>
      <c r="G208" s="212"/>
      <c r="H208" s="213"/>
      <c r="I208" s="31"/>
    </row>
    <row r="209" spans="3:9" ht="12" customHeight="1" x14ac:dyDescent="0.2">
      <c r="C209" s="13"/>
      <c r="D209" s="241">
        <v>61</v>
      </c>
      <c r="E209" s="207" t="str">
        <f>IF(OR(VLOOKUP(D209,'Services - NHC'!$D$10:$F$72,2,FALSE)="",VLOOKUP(D209,'Services - NHC'!$D$10:$F$72,2,FALSE)="[Enter service]"),"",VLOOKUP(D209,'Services - NHC'!$D$10:$F$72,2,FALSE))</f>
        <v>Rates &amp; Charges (should equal VGC2 - 04999)</v>
      </c>
      <c r="F209" s="208" t="str">
        <f>IF(OR(VLOOKUP(D209,'Services - NHC'!$D$10:$F$72,3,FALSE)="",VLOOKUP(D209,'Services - NHC'!$D$10:$F$72,3,FALSE)="[Select]"),"",VLOOKUP(D209,'Services - NHC'!$D$10:$F$72,3,FALSE))</f>
        <v>Internal</v>
      </c>
      <c r="G209" s="212"/>
      <c r="H209" s="210"/>
      <c r="I209" s="31"/>
    </row>
    <row r="210" spans="3:9" ht="12" customHeight="1" x14ac:dyDescent="0.2">
      <c r="C210" s="13"/>
      <c r="D210" s="241"/>
      <c r="E210" s="211" t="e">
        <f>#REF!</f>
        <v>#REF!</v>
      </c>
      <c r="F210" s="211" t="e">
        <f>#REF!</f>
        <v>#REF!</v>
      </c>
      <c r="G210" s="212"/>
      <c r="H210" s="213"/>
      <c r="I210" s="31"/>
    </row>
    <row r="211" spans="3:9" ht="12" customHeight="1" x14ac:dyDescent="0.2">
      <c r="C211" s="13"/>
      <c r="D211" s="241">
        <v>62</v>
      </c>
      <c r="E211" s="207" t="str">
        <f>IF(OR(VLOOKUP(D211,'Services - NHC'!$D$10:$F$72,2,FALSE)="",VLOOKUP(D211,'Services - NHC'!$D$10:$F$72,2,FALSE)="[Enter service]"),"",VLOOKUP(D211,'Services - NHC'!$D$10:$F$72,2,FALSE))</f>
        <v xml:space="preserve">    - General Purpose Grants</v>
      </c>
      <c r="F211" s="208" t="str">
        <f>IF(OR(VLOOKUP(D211,'Services - NHC'!$D$10:$F$72,3,FALSE)="",VLOOKUP(D211,'Services - NHC'!$D$10:$F$72,3,FALSE)="[Select]"),"",VLOOKUP(D211,'Services - NHC'!$D$10:$F$72,3,FALSE))</f>
        <v>Internal</v>
      </c>
      <c r="G211" s="212"/>
      <c r="H211" s="210"/>
      <c r="I211" s="31"/>
    </row>
    <row r="212" spans="3:9" ht="12" customHeight="1" x14ac:dyDescent="0.2">
      <c r="C212" s="13"/>
      <c r="D212" s="241"/>
      <c r="E212" s="211" t="e">
        <f>#REF!</f>
        <v>#REF!</v>
      </c>
      <c r="F212" s="211" t="e">
        <f>#REF!</f>
        <v>#REF!</v>
      </c>
      <c r="G212" s="212"/>
      <c r="H212" s="213"/>
      <c r="I212" s="31"/>
    </row>
    <row r="213" spans="3:9" ht="12" customHeight="1" x14ac:dyDescent="0.2">
      <c r="C213" s="13"/>
      <c r="D213" s="241">
        <v>63</v>
      </c>
      <c r="E213" s="207" t="str">
        <f>IF(OR(VLOOKUP(D213,'Services - NHC'!$D$10:$F$72,2,FALSE)="",VLOOKUP(D213,'Services - NHC'!$D$10:$F$72,2,FALSE)="[Enter service]"),"",VLOOKUP(D213,'Services - NHC'!$D$10:$F$72,2,FALSE))</f>
        <v xml:space="preserve">    - Local Roads Funding</v>
      </c>
      <c r="F213" s="208" t="str">
        <f>IF(OR(VLOOKUP(D213,'Services - NHC'!$D$10:$F$72,3,FALSE)="",VLOOKUP(D213,'Services - NHC'!$D$10:$F$72,3,FALSE)="[Select]"),"",VLOOKUP(D213,'Services - NHC'!$D$10:$F$72,3,FALSE))</f>
        <v>Internal</v>
      </c>
      <c r="G213" s="212"/>
      <c r="H213" s="210"/>
      <c r="I213" s="31"/>
    </row>
    <row r="214" spans="3:9" ht="12" customHeight="1" x14ac:dyDescent="0.2">
      <c r="C214" s="13"/>
      <c r="D214" s="241"/>
      <c r="E214" s="211" t="e">
        <f>#REF!</f>
        <v>#REF!</v>
      </c>
      <c r="F214" s="211" t="e">
        <f>#REF!</f>
        <v>#REF!</v>
      </c>
      <c r="G214" s="212"/>
      <c r="H214" s="213"/>
      <c r="I214" s="31"/>
    </row>
    <row r="215" spans="3:9" ht="12" customHeight="1" x14ac:dyDescent="0.2">
      <c r="C215" s="13"/>
      <c r="D215" s="241"/>
      <c r="E215" s="211" t="e">
        <f t="shared" ref="E215:F215" si="52">E214</f>
        <v>#REF!</v>
      </c>
      <c r="F215" s="211" t="e">
        <f t="shared" si="52"/>
        <v>#REF!</v>
      </c>
      <c r="G215" s="212"/>
      <c r="H215" s="213"/>
      <c r="I215" s="31"/>
    </row>
    <row r="216" spans="3:9" x14ac:dyDescent="0.2">
      <c r="C216" s="13"/>
      <c r="D216" s="14"/>
      <c r="E216" s="214"/>
      <c r="F216" s="214"/>
      <c r="G216" s="214"/>
      <c r="H216" s="214"/>
      <c r="I216" s="31"/>
    </row>
    <row r="217" spans="3:9" ht="13.5" thickBot="1" x14ac:dyDescent="0.25">
      <c r="C217" s="32"/>
      <c r="D217" s="33"/>
      <c r="E217" s="215"/>
      <c r="F217" s="215"/>
      <c r="G217" s="215"/>
      <c r="H217" s="215"/>
      <c r="I217" s="116"/>
    </row>
    <row r="218" spans="3:9" x14ac:dyDescent="0.2">
      <c r="E218" s="1"/>
      <c r="F218" s="1"/>
      <c r="G218" s="1"/>
      <c r="H218" s="1"/>
    </row>
    <row r="219" spans="3:9" x14ac:dyDescent="0.2">
      <c r="E219" s="1"/>
      <c r="F219" s="1"/>
      <c r="G219" s="1"/>
      <c r="H219" s="1"/>
    </row>
    <row r="220" spans="3:9" x14ac:dyDescent="0.2">
      <c r="E220" s="1"/>
      <c r="F220" s="1"/>
      <c r="G220" s="1"/>
      <c r="H220" s="1"/>
    </row>
  </sheetData>
  <mergeCells count="2">
    <mergeCell ref="B4:E4"/>
    <mergeCell ref="E6:H6"/>
  </mergeCells>
  <phoneticPr fontId="0" type="noConversion"/>
  <pageMargins left="0.23622047244094491" right="0.23622047244094491" top="0.74803149606299213" bottom="0.74803149606299213" header="0.31496062992125984" footer="0.31496062992125984"/>
  <pageSetup paperSize="8" scale="46" orientation="portrait" r:id="rId1"/>
  <ignoredErrors>
    <ignoredError sqref="E18:F25 E26:F29 E30:F32 E33:F33 E34:F36 E37:F49 E50:F52 E53:F55 E56:F58 E59:F61 E62:F64 E65:F71 E72:F73 E74:F75 E76:F83 E84:F86 E87:F88 E89:F90 E91:F92 E93:F94 E95:F106 E107:F108 E109:F110 E111:F118 E119:F126 E127:F128 E129:F130 E131:F132 E133:F134 E135:F136 E137:F139 E140:F141 E142:F144 E145:F145 E146:F147 E148:F149 E150:F151 E152:F153 E154:F155 E156:F157 E158:F160 E161:F162 E163:F164 E165:F166 E167:F175 E176:F177 E178:F179 E180:F181 E182:F183 E184:F185 E186:F187 E188:F189 E190:F193 E194:F201 E202:F203 E204:F205 E206:F207 E208:F209 E210:F211 E212:F213 E214:F215"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5" tint="0.39997558519241921"/>
    <pageSetUpPr autoPageBreaks="0" fitToPage="1"/>
  </sheetPr>
  <dimension ref="A1:AA145"/>
  <sheetViews>
    <sheetView showGridLines="0" zoomScale="80" zoomScaleNormal="80" zoomScalePageLayoutView="80" workbookViewId="0">
      <pane xSplit="5" ySplit="9" topLeftCell="F10" activePane="bottomRight" state="frozen"/>
      <selection activeCell="C13" sqref="C13:N47"/>
      <selection pane="topRight" activeCell="C13" sqref="C13:N47"/>
      <selection pane="bottomLeft" activeCell="C13" sqref="C13:N47"/>
      <selection pane="bottomRight" activeCell="C13" sqref="C13:N47"/>
    </sheetView>
  </sheetViews>
  <sheetFormatPr defaultColWidth="10.83203125" defaultRowHeight="12.75" x14ac:dyDescent="0.2"/>
  <cols>
    <col min="1" max="1" width="2.83203125" style="3" customWidth="1"/>
    <col min="2" max="2" width="3.83203125" style="3" customWidth="1"/>
    <col min="3" max="3" width="2.83203125" style="3" customWidth="1"/>
    <col min="4" max="4" width="5.83203125" style="3" customWidth="1"/>
    <col min="5" max="5" width="71.33203125" style="3" bestFit="1" customWidth="1"/>
    <col min="6" max="6" width="26.1640625" style="4" customWidth="1"/>
    <col min="7" max="7" width="3.6640625" style="4" customWidth="1"/>
    <col min="8" max="12" width="21.1640625" style="4" customWidth="1"/>
    <col min="13" max="13" width="22.33203125" style="3" customWidth="1"/>
    <col min="14" max="14" width="17.83203125" style="3" customWidth="1"/>
    <col min="15" max="15" width="22.1640625" style="3" customWidth="1"/>
    <col min="16" max="16" width="21.1640625" style="3" customWidth="1"/>
    <col min="17" max="17" width="18.83203125" style="3" customWidth="1"/>
    <col min="18" max="18" width="19.83203125" style="3" customWidth="1"/>
    <col min="19" max="19" width="18.83203125" style="3" customWidth="1"/>
    <col min="20" max="20" width="4.1640625" style="3" customWidth="1"/>
    <col min="21" max="21" width="2.1640625" style="3" customWidth="1"/>
    <col min="22" max="22" width="13.1640625" style="3" bestFit="1" customWidth="1"/>
    <col min="23" max="23" width="4.1640625" style="3" customWidth="1"/>
    <col min="24" max="24" width="7.33203125" style="3" bestFit="1" customWidth="1"/>
    <col min="25" max="25" width="10.83203125" style="3"/>
    <col min="26" max="27" width="9.33203125" customWidth="1"/>
    <col min="28" max="16384" width="10.83203125" style="3"/>
  </cols>
  <sheetData>
    <row r="1" spans="1:26" ht="7.35" customHeight="1" x14ac:dyDescent="0.2"/>
    <row r="2" spans="1:26" s="42" customFormat="1" ht="18" x14ac:dyDescent="0.2">
      <c r="A2" s="39">
        <v>80</v>
      </c>
      <c r="B2" s="2" t="s">
        <v>215</v>
      </c>
      <c r="C2" s="40"/>
      <c r="D2" s="40"/>
      <c r="E2" s="40"/>
      <c r="F2" s="14"/>
      <c r="G2" s="41"/>
      <c r="H2" s="41"/>
      <c r="I2" s="41"/>
      <c r="J2" s="41"/>
      <c r="K2" s="41"/>
      <c r="L2" s="41"/>
      <c r="P2" s="40"/>
      <c r="Q2" s="40"/>
      <c r="R2" s="40"/>
      <c r="S2" s="40"/>
    </row>
    <row r="3" spans="1:26" s="42" customFormat="1" ht="16.350000000000001" customHeight="1" x14ac:dyDescent="0.2">
      <c r="A3" s="40"/>
      <c r="B3" s="43" t="str">
        <f>' Instructions'!C8</f>
        <v>Pyrenees (S)</v>
      </c>
      <c r="C3" s="40"/>
      <c r="D3" s="40"/>
      <c r="E3" s="40"/>
      <c r="F3" s="41"/>
      <c r="G3" s="41"/>
      <c r="H3" s="41"/>
      <c r="I3" s="41"/>
      <c r="J3" s="41"/>
      <c r="K3" s="41"/>
      <c r="L3" s="41"/>
      <c r="M3" s="41"/>
      <c r="P3" s="40"/>
      <c r="Q3" s="40"/>
      <c r="R3" s="40"/>
      <c r="S3" s="44"/>
      <c r="V3" s="22"/>
      <c r="W3" s="22"/>
      <c r="X3" s="22"/>
      <c r="Y3" s="22"/>
      <c r="Z3" s="22"/>
    </row>
    <row r="4" spans="1:26" ht="13.5" thickBot="1" x14ac:dyDescent="0.25">
      <c r="A4" s="6"/>
      <c r="B4" s="509"/>
      <c r="C4" s="509"/>
      <c r="D4" s="509"/>
      <c r="E4" s="509"/>
      <c r="F4" s="7"/>
      <c r="G4" s="7"/>
      <c r="H4" s="7"/>
      <c r="I4" s="7"/>
      <c r="J4" s="7"/>
      <c r="K4" s="7"/>
      <c r="L4" s="7"/>
      <c r="M4" s="6"/>
      <c r="N4" s="6"/>
      <c r="O4" s="6"/>
      <c r="P4" s="6"/>
      <c r="Q4" s="6"/>
      <c r="R4" s="6"/>
      <c r="S4" s="6"/>
      <c r="V4" s="22"/>
      <c r="W4" s="22"/>
      <c r="X4" s="22"/>
      <c r="Y4" s="22"/>
      <c r="Z4" s="22"/>
    </row>
    <row r="5" spans="1:26" x14ac:dyDescent="0.2">
      <c r="A5" s="6"/>
      <c r="B5" s="6"/>
      <c r="C5" s="9"/>
      <c r="D5" s="10"/>
      <c r="E5" s="10"/>
      <c r="F5" s="11"/>
      <c r="G5" s="11"/>
      <c r="H5" s="11"/>
      <c r="I5" s="11"/>
      <c r="J5" s="11"/>
      <c r="K5" s="11"/>
      <c r="L5" s="11"/>
      <c r="M5" s="10"/>
      <c r="N5" s="10"/>
      <c r="O5" s="10"/>
      <c r="P5" s="10"/>
      <c r="Q5" s="10"/>
      <c r="R5" s="10"/>
      <c r="S5" s="10"/>
      <c r="T5" s="12"/>
      <c r="V5" s="22"/>
      <c r="W5" s="22"/>
      <c r="X5" s="22"/>
      <c r="Y5" s="22"/>
      <c r="Z5" s="22"/>
    </row>
    <row r="6" spans="1:26" x14ac:dyDescent="0.2">
      <c r="A6" s="6"/>
      <c r="B6" s="6"/>
      <c r="C6" s="13"/>
      <c r="D6" s="18"/>
      <c r="E6" s="46"/>
      <c r="H6" s="515" t="s">
        <v>102</v>
      </c>
      <c r="I6" s="516"/>
      <c r="J6" s="516"/>
      <c r="K6" s="516"/>
      <c r="L6" s="516"/>
      <c r="M6" s="516"/>
      <c r="N6" s="516"/>
      <c r="O6" s="516"/>
      <c r="P6" s="516"/>
      <c r="Q6" s="516"/>
      <c r="R6" s="516"/>
      <c r="S6" s="517"/>
      <c r="T6" s="17"/>
    </row>
    <row r="7" spans="1:26" ht="6" customHeight="1" x14ac:dyDescent="0.2">
      <c r="A7" s="6"/>
      <c r="B7" s="6"/>
      <c r="C7" s="13"/>
      <c r="D7" s="18"/>
      <c r="F7" s="15"/>
      <c r="G7" s="15"/>
      <c r="H7" s="15"/>
      <c r="I7" s="15"/>
      <c r="J7" s="15"/>
      <c r="K7" s="15"/>
      <c r="L7" s="15"/>
      <c r="M7" s="14"/>
      <c r="N7" s="14"/>
      <c r="O7" s="14"/>
      <c r="P7" s="14"/>
      <c r="Q7" s="14"/>
      <c r="R7" s="14"/>
      <c r="S7" s="14"/>
      <c r="T7" s="17"/>
    </row>
    <row r="8" spans="1:26" ht="23.1" customHeight="1" x14ac:dyDescent="0.2">
      <c r="A8" s="6"/>
      <c r="B8" s="6"/>
      <c r="C8" s="13"/>
      <c r="D8" s="19"/>
      <c r="E8" s="101"/>
      <c r="F8" s="518" t="s">
        <v>153</v>
      </c>
      <c r="G8" s="15"/>
      <c r="H8" s="519" t="s">
        <v>104</v>
      </c>
      <c r="I8" s="518" t="s">
        <v>105</v>
      </c>
      <c r="J8" s="518" t="s">
        <v>106</v>
      </c>
      <c r="K8" s="518"/>
      <c r="L8" s="518"/>
      <c r="M8" s="518"/>
      <c r="N8" s="518"/>
      <c r="O8" s="518" t="s">
        <v>107</v>
      </c>
      <c r="P8" s="518"/>
      <c r="Q8" s="519" t="s">
        <v>108</v>
      </c>
      <c r="R8" s="519" t="s">
        <v>201</v>
      </c>
      <c r="S8" s="521" t="s">
        <v>109</v>
      </c>
      <c r="T8" s="20"/>
      <c r="U8" s="21"/>
      <c r="V8" s="21"/>
      <c r="W8" s="21"/>
    </row>
    <row r="9" spans="1:26" ht="30" customHeight="1" x14ac:dyDescent="0.2">
      <c r="A9" s="6"/>
      <c r="B9" s="6"/>
      <c r="C9" s="13"/>
      <c r="D9" s="19"/>
      <c r="E9" s="102" t="s">
        <v>130</v>
      </c>
      <c r="F9" s="518"/>
      <c r="G9" s="15"/>
      <c r="H9" s="520"/>
      <c r="I9" s="518"/>
      <c r="J9" s="217" t="s">
        <v>125</v>
      </c>
      <c r="K9" s="217" t="s">
        <v>126</v>
      </c>
      <c r="L9" s="217" t="s">
        <v>124</v>
      </c>
      <c r="M9" s="217" t="s">
        <v>127</v>
      </c>
      <c r="N9" s="217" t="s">
        <v>115</v>
      </c>
      <c r="O9" s="217" t="s">
        <v>116</v>
      </c>
      <c r="P9" s="217" t="s">
        <v>117</v>
      </c>
      <c r="Q9" s="520"/>
      <c r="R9" s="520"/>
      <c r="S9" s="521"/>
      <c r="T9" s="17"/>
      <c r="U9" s="22"/>
      <c r="V9" s="22"/>
      <c r="W9" s="22"/>
    </row>
    <row r="10" spans="1:26" ht="15.75" customHeight="1" x14ac:dyDescent="0.2">
      <c r="A10" s="6"/>
      <c r="B10" s="6"/>
      <c r="C10" s="13"/>
      <c r="D10" s="19"/>
      <c r="E10" s="229"/>
      <c r="F10" s="139"/>
      <c r="G10" s="15"/>
      <c r="H10" s="139" t="s">
        <v>208</v>
      </c>
      <c r="I10" s="139" t="s">
        <v>208</v>
      </c>
      <c r="J10" s="139" t="s">
        <v>208</v>
      </c>
      <c r="K10" s="139" t="s">
        <v>208</v>
      </c>
      <c r="L10" s="139" t="s">
        <v>208</v>
      </c>
      <c r="M10" s="139" t="s">
        <v>208</v>
      </c>
      <c r="N10" s="139" t="s">
        <v>208</v>
      </c>
      <c r="O10" s="139" t="s">
        <v>208</v>
      </c>
      <c r="P10" s="139" t="s">
        <v>208</v>
      </c>
      <c r="Q10" s="139" t="s">
        <v>208</v>
      </c>
      <c r="R10" s="139" t="s">
        <v>208</v>
      </c>
      <c r="S10" s="139" t="s">
        <v>208</v>
      </c>
      <c r="T10" s="17"/>
      <c r="U10" s="22"/>
      <c r="V10" s="22"/>
      <c r="W10" s="22"/>
    </row>
    <row r="11" spans="1:26" ht="6.75" customHeight="1" x14ac:dyDescent="0.2">
      <c r="A11" s="6"/>
      <c r="B11" s="6"/>
      <c r="C11" s="13"/>
      <c r="D11" s="19"/>
      <c r="E11" s="14"/>
      <c r="F11" s="15"/>
      <c r="G11" s="15"/>
      <c r="H11" s="14"/>
      <c r="I11" s="14"/>
      <c r="J11" s="14"/>
      <c r="K11" s="14"/>
      <c r="L11" s="14"/>
      <c r="M11" s="14"/>
      <c r="N11" s="14"/>
      <c r="O11" s="14"/>
      <c r="P11" s="14"/>
      <c r="Q11" s="14"/>
      <c r="R11" s="14"/>
      <c r="S11" s="16"/>
      <c r="T11" s="17"/>
    </row>
    <row r="12" spans="1:26" ht="12" customHeight="1" x14ac:dyDescent="0.2">
      <c r="A12" s="6"/>
      <c r="B12" s="6"/>
      <c r="C12" s="13"/>
      <c r="D12" s="19">
        <v>1</v>
      </c>
      <c r="E12" s="70" t="str">
        <f>IF(OR('Services - NHC'!E10="",'Services - NHC'!E10="[Enter service]"),"",'Services - NHC'!E10)</f>
        <v>Council Operations</v>
      </c>
      <c r="F12" s="71" t="str">
        <f>IF(OR('Services - NHC'!F10="",'Services - NHC'!F10="[Select]"),"",'Services - NHC'!F10)</f>
        <v>Internal</v>
      </c>
      <c r="G12" s="15"/>
      <c r="H12" s="218">
        <v>170</v>
      </c>
      <c r="I12" s="218">
        <v>172</v>
      </c>
      <c r="J12" s="218">
        <v>0</v>
      </c>
      <c r="K12" s="218">
        <v>0</v>
      </c>
      <c r="L12" s="218">
        <v>0</v>
      </c>
      <c r="M12" s="218">
        <v>0</v>
      </c>
      <c r="N12" s="218">
        <v>0</v>
      </c>
      <c r="O12" s="218">
        <v>40</v>
      </c>
      <c r="P12" s="218">
        <v>0</v>
      </c>
      <c r="Q12" s="218">
        <v>60</v>
      </c>
      <c r="R12" s="219"/>
      <c r="S12" s="380">
        <f>SUM(H12:R12)</f>
        <v>442</v>
      </c>
      <c r="T12" s="17"/>
    </row>
    <row r="13" spans="1:26" ht="12" customHeight="1" x14ac:dyDescent="0.2">
      <c r="A13" s="6"/>
      <c r="B13" s="6"/>
      <c r="C13" s="13"/>
      <c r="D13" s="19">
        <f>D12+1</f>
        <v>2</v>
      </c>
      <c r="E13" s="70" t="str">
        <f>IF(OR('Services - NHC'!E11="",'Services - NHC'!E11="[Enter service]"),"",'Services - NHC'!E11)</f>
        <v>Public Order and Safety</v>
      </c>
      <c r="F13" s="71" t="str">
        <f>IF(OR('Services - NHC'!F11="",'Services - NHC'!F11="[Select]"),"",'Services - NHC'!F11)</f>
        <v>Internal</v>
      </c>
      <c r="G13" s="15"/>
      <c r="H13" s="220">
        <v>5170</v>
      </c>
      <c r="I13" s="220">
        <v>126522</v>
      </c>
      <c r="J13" s="220">
        <v>19273</v>
      </c>
      <c r="K13" s="220">
        <v>0</v>
      </c>
      <c r="L13" s="220">
        <v>0</v>
      </c>
      <c r="M13" s="220">
        <v>0</v>
      </c>
      <c r="N13" s="220">
        <v>0</v>
      </c>
      <c r="O13" s="220">
        <v>40</v>
      </c>
      <c r="P13" s="220">
        <v>0</v>
      </c>
      <c r="Q13" s="220">
        <v>60</v>
      </c>
      <c r="R13" s="222"/>
      <c r="S13" s="381">
        <f t="shared" ref="S13:S74" si="0">SUM(H13:R13)</f>
        <v>151065</v>
      </c>
      <c r="T13" s="17"/>
    </row>
    <row r="14" spans="1:26" ht="12" customHeight="1" x14ac:dyDescent="0.2">
      <c r="A14" s="6"/>
      <c r="B14" s="6"/>
      <c r="C14" s="13"/>
      <c r="D14" s="19">
        <f t="shared" ref="D14:D74" si="1">D13+1</f>
        <v>3</v>
      </c>
      <c r="E14" s="70" t="str">
        <f>IF(OR('Services - NHC'!E12="",'Services - NHC'!E12="[Enter service]"),"",'Services - NHC'!E12)</f>
        <v>Financial &amp; Fiscal Affairs</v>
      </c>
      <c r="F14" s="71" t="str">
        <f>IF(OR('Services - NHC'!F12="",'Services - NHC'!F12="[Select]"),"",'Services - NHC'!F12)</f>
        <v>Internal</v>
      </c>
      <c r="G14" s="15"/>
      <c r="H14" s="220">
        <v>170</v>
      </c>
      <c r="I14" s="220">
        <v>172</v>
      </c>
      <c r="J14" s="220">
        <v>0</v>
      </c>
      <c r="K14" s="220">
        <v>0</v>
      </c>
      <c r="L14" s="220">
        <v>0</v>
      </c>
      <c r="M14" s="220">
        <v>0</v>
      </c>
      <c r="N14" s="220">
        <v>0</v>
      </c>
      <c r="O14" s="220">
        <v>40040</v>
      </c>
      <c r="P14" s="220">
        <v>0</v>
      </c>
      <c r="Q14" s="220">
        <v>130060</v>
      </c>
      <c r="R14" s="222"/>
      <c r="S14" s="381">
        <f t="shared" si="0"/>
        <v>170442</v>
      </c>
      <c r="T14" s="17"/>
    </row>
    <row r="15" spans="1:26" ht="12" customHeight="1" x14ac:dyDescent="0.2">
      <c r="A15" s="6"/>
      <c r="B15" s="6"/>
      <c r="C15" s="13"/>
      <c r="D15" s="19">
        <f t="shared" si="1"/>
        <v>4</v>
      </c>
      <c r="E15" s="70" t="str">
        <f>IF(OR('Services - NHC'!E13="",'Services - NHC'!E13="[Enter service]"),"",'Services - NHC'!E13)</f>
        <v>Natural Disaster Relief</v>
      </c>
      <c r="F15" s="71" t="str">
        <f>IF(OR('Services - NHC'!F13="",'Services - NHC'!F13="[Select]"),"",'Services - NHC'!F13)</f>
        <v>Internal</v>
      </c>
      <c r="G15" s="15"/>
      <c r="H15" s="220">
        <v>170</v>
      </c>
      <c r="I15" s="220">
        <v>172</v>
      </c>
      <c r="J15" s="220">
        <v>0</v>
      </c>
      <c r="K15" s="220">
        <v>0</v>
      </c>
      <c r="L15" s="220">
        <v>0</v>
      </c>
      <c r="M15" s="220">
        <v>0</v>
      </c>
      <c r="N15" s="220">
        <v>0</v>
      </c>
      <c r="O15" s="220">
        <v>40</v>
      </c>
      <c r="P15" s="220">
        <v>0</v>
      </c>
      <c r="Q15" s="220">
        <v>60</v>
      </c>
      <c r="R15" s="222"/>
      <c r="S15" s="381">
        <f t="shared" si="0"/>
        <v>442</v>
      </c>
      <c r="T15" s="17"/>
    </row>
    <row r="16" spans="1:26" ht="12" customHeight="1" x14ac:dyDescent="0.2">
      <c r="A16" s="6"/>
      <c r="B16" s="6"/>
      <c r="C16" s="13"/>
      <c r="D16" s="19">
        <f t="shared" si="1"/>
        <v>5</v>
      </c>
      <c r="E16" s="70" t="str">
        <f>IF(OR('Services - NHC'!E14="",'Services - NHC'!E14="[Enter service]"),"",'Services - NHC'!E14)</f>
        <v>General Operations</v>
      </c>
      <c r="F16" s="71" t="str">
        <f>IF(OR('Services - NHC'!F14="",'Services - NHC'!F14="[Select]"),"",'Services - NHC'!F14)</f>
        <v>Internal</v>
      </c>
      <c r="G16" s="15"/>
      <c r="H16" s="220">
        <v>0</v>
      </c>
      <c r="I16" s="220">
        <v>0</v>
      </c>
      <c r="J16" s="220">
        <v>0</v>
      </c>
      <c r="K16" s="220">
        <v>0</v>
      </c>
      <c r="L16" s="220">
        <v>0</v>
      </c>
      <c r="M16" s="220">
        <v>0</v>
      </c>
      <c r="N16" s="220">
        <v>0</v>
      </c>
      <c r="O16" s="220">
        <v>20000</v>
      </c>
      <c r="P16" s="220">
        <v>0</v>
      </c>
      <c r="Q16" s="220">
        <v>0</v>
      </c>
      <c r="R16" s="222"/>
      <c r="S16" s="381">
        <f t="shared" si="0"/>
        <v>20000</v>
      </c>
      <c r="T16" s="17"/>
    </row>
    <row r="17" spans="1:20" ht="12" customHeight="1" x14ac:dyDescent="0.2">
      <c r="A17" s="6"/>
      <c r="B17" s="6"/>
      <c r="C17" s="13"/>
      <c r="D17" s="19">
        <f t="shared" si="1"/>
        <v>6</v>
      </c>
      <c r="E17" s="70" t="str">
        <f>IF(OR('Services - NHC'!E15="",'Services - NHC'!E15="[Enter service]"),"",'Services - NHC'!E15)</f>
        <v>General Administration</v>
      </c>
      <c r="F17" s="71" t="str">
        <f>IF(OR('Services - NHC'!F15="",'Services - NHC'!F15="[Select]"),"",'Services - NHC'!F15)</f>
        <v>Internal</v>
      </c>
      <c r="G17" s="15"/>
      <c r="H17" s="220">
        <v>0</v>
      </c>
      <c r="I17" s="220">
        <v>0</v>
      </c>
      <c r="J17" s="220">
        <v>0</v>
      </c>
      <c r="K17" s="220">
        <v>0</v>
      </c>
      <c r="L17" s="220">
        <v>0</v>
      </c>
      <c r="M17" s="220">
        <v>0</v>
      </c>
      <c r="N17" s="220">
        <v>0</v>
      </c>
      <c r="O17" s="220">
        <v>0</v>
      </c>
      <c r="P17" s="220">
        <v>0</v>
      </c>
      <c r="Q17" s="220">
        <v>0</v>
      </c>
      <c r="R17" s="222"/>
      <c r="S17" s="381">
        <f t="shared" si="0"/>
        <v>0</v>
      </c>
      <c r="T17" s="17"/>
    </row>
    <row r="18" spans="1:20" ht="12" customHeight="1" x14ac:dyDescent="0.2">
      <c r="A18" s="6"/>
      <c r="B18" s="6"/>
      <c r="C18" s="13"/>
      <c r="D18" s="19">
        <f t="shared" si="1"/>
        <v>7</v>
      </c>
      <c r="E18" s="70" t="str">
        <f>IF(OR('Services - NHC'!E16="",'Services - NHC'!E16="[Enter service]"),"",'Services - NHC'!E16)</f>
        <v>Families &amp; Children</v>
      </c>
      <c r="F18" s="71" t="str">
        <f>IF(OR('Services - NHC'!F16="",'Services - NHC'!F16="[Select]"),"",'Services - NHC'!F16)</f>
        <v>Mixed</v>
      </c>
      <c r="G18" s="15"/>
      <c r="H18" s="220">
        <v>170</v>
      </c>
      <c r="I18" s="220">
        <v>1372</v>
      </c>
      <c r="J18" s="220">
        <v>0</v>
      </c>
      <c r="K18" s="220">
        <v>19000</v>
      </c>
      <c r="L18" s="220">
        <v>0</v>
      </c>
      <c r="M18" s="220">
        <v>0</v>
      </c>
      <c r="N18" s="220">
        <v>0</v>
      </c>
      <c r="O18" s="220">
        <v>40</v>
      </c>
      <c r="P18" s="220">
        <v>0</v>
      </c>
      <c r="Q18" s="220">
        <v>60</v>
      </c>
      <c r="R18" s="222"/>
      <c r="S18" s="381">
        <f t="shared" si="0"/>
        <v>20642</v>
      </c>
      <c r="T18" s="17"/>
    </row>
    <row r="19" spans="1:20" ht="12" customHeight="1" x14ac:dyDescent="0.2">
      <c r="A19" s="6"/>
      <c r="B19" s="6"/>
      <c r="C19" s="13"/>
      <c r="D19" s="19">
        <f t="shared" si="1"/>
        <v>8</v>
      </c>
      <c r="E19" s="70" t="str">
        <f>IF(OR('Services - NHC'!E17="",'Services - NHC'!E17="[Enter service]"),"",'Services - NHC'!E17)</f>
        <v>Community Health</v>
      </c>
      <c r="F19" s="71" t="str">
        <f>IF(OR('Services - NHC'!F17="",'Services - NHC'!F17="[Select]"),"",'Services - NHC'!F17)</f>
        <v>Internal</v>
      </c>
      <c r="G19" s="15"/>
      <c r="H19" s="220">
        <v>0</v>
      </c>
      <c r="I19" s="220">
        <v>0</v>
      </c>
      <c r="J19" s="220">
        <v>0</v>
      </c>
      <c r="K19" s="220">
        <v>0</v>
      </c>
      <c r="L19" s="220">
        <v>0</v>
      </c>
      <c r="M19" s="220">
        <v>0</v>
      </c>
      <c r="N19" s="220">
        <v>0</v>
      </c>
      <c r="O19" s="220">
        <v>0</v>
      </c>
      <c r="P19" s="220">
        <v>0</v>
      </c>
      <c r="Q19" s="220">
        <v>0</v>
      </c>
      <c r="R19" s="222"/>
      <c r="S19" s="381">
        <f t="shared" si="0"/>
        <v>0</v>
      </c>
      <c r="T19" s="17"/>
    </row>
    <row r="20" spans="1:20" ht="12" customHeight="1" x14ac:dyDescent="0.2">
      <c r="A20" s="6"/>
      <c r="B20" s="6"/>
      <c r="C20" s="13"/>
      <c r="D20" s="19">
        <f t="shared" si="1"/>
        <v>9</v>
      </c>
      <c r="E20" s="70" t="str">
        <f>IF(OR('Services - NHC'!E18="",'Services - NHC'!E18="[Enter service]"),"",'Services - NHC'!E18)</f>
        <v>Community Welfare Services</v>
      </c>
      <c r="F20" s="71" t="str">
        <f>IF(OR('Services - NHC'!F18="",'Services - NHC'!F18="[Select]"),"",'Services - NHC'!F18)</f>
        <v>Internal</v>
      </c>
      <c r="G20" s="15"/>
      <c r="H20" s="220">
        <v>255</v>
      </c>
      <c r="I20" s="220">
        <v>7458</v>
      </c>
      <c r="J20" s="220">
        <v>71728</v>
      </c>
      <c r="K20" s="220">
        <v>60000</v>
      </c>
      <c r="L20" s="220">
        <v>0</v>
      </c>
      <c r="M20" s="220">
        <v>0</v>
      </c>
      <c r="N20" s="220">
        <v>0</v>
      </c>
      <c r="O20" s="220">
        <v>60</v>
      </c>
      <c r="P20" s="220">
        <v>0</v>
      </c>
      <c r="Q20" s="220">
        <v>90</v>
      </c>
      <c r="R20" s="222"/>
      <c r="S20" s="381">
        <f t="shared" si="0"/>
        <v>139591</v>
      </c>
      <c r="T20" s="17"/>
    </row>
    <row r="21" spans="1:20" ht="12" customHeight="1" x14ac:dyDescent="0.2">
      <c r="A21" s="6"/>
      <c r="B21" s="6"/>
      <c r="C21" s="13"/>
      <c r="D21" s="19">
        <f t="shared" si="1"/>
        <v>10</v>
      </c>
      <c r="E21" s="70" t="str">
        <f>IF(OR('Services - NHC'!E19="",'Services - NHC'!E19="[Enter service]"),"",'Services - NHC'!E19)</f>
        <v>Education</v>
      </c>
      <c r="F21" s="71" t="str">
        <f>IF(OR('Services - NHC'!F19="",'Services - NHC'!F19="[Select]"),"",'Services - NHC'!F19)</f>
        <v>Internal</v>
      </c>
      <c r="G21" s="15"/>
      <c r="H21" s="220">
        <v>170</v>
      </c>
      <c r="I21" s="220">
        <v>172</v>
      </c>
      <c r="J21" s="220">
        <v>0</v>
      </c>
      <c r="K21" s="220">
        <v>0</v>
      </c>
      <c r="L21" s="220">
        <v>0</v>
      </c>
      <c r="M21" s="220">
        <v>0</v>
      </c>
      <c r="N21" s="220">
        <v>0</v>
      </c>
      <c r="O21" s="220">
        <v>40</v>
      </c>
      <c r="P21" s="220">
        <v>0</v>
      </c>
      <c r="Q21" s="220">
        <v>60</v>
      </c>
      <c r="R21" s="222"/>
      <c r="S21" s="381">
        <f t="shared" si="0"/>
        <v>442</v>
      </c>
      <c r="T21" s="17"/>
    </row>
    <row r="22" spans="1:20" ht="12" customHeight="1" x14ac:dyDescent="0.2">
      <c r="A22" s="6"/>
      <c r="B22" s="6"/>
      <c r="C22" s="13"/>
      <c r="D22" s="19">
        <f t="shared" si="1"/>
        <v>11</v>
      </c>
      <c r="E22" s="70" t="str">
        <f>IF(OR('Services - NHC'!E20="",'Services - NHC'!E20="[Enter service]"),"",'Services - NHC'!E20)</f>
        <v>Community Housing</v>
      </c>
      <c r="F22" s="71" t="str">
        <f>IF(OR('Services - NHC'!F20="",'Services - NHC'!F20="[Select]"),"",'Services - NHC'!F20)</f>
        <v>Internal</v>
      </c>
      <c r="G22" s="15"/>
      <c r="H22" s="220">
        <v>85</v>
      </c>
      <c r="I22" s="220">
        <v>86</v>
      </c>
      <c r="J22" s="220">
        <v>0</v>
      </c>
      <c r="K22" s="220">
        <v>0</v>
      </c>
      <c r="L22" s="220">
        <v>0</v>
      </c>
      <c r="M22" s="220">
        <v>0</v>
      </c>
      <c r="N22" s="220">
        <v>0</v>
      </c>
      <c r="O22" s="220">
        <v>20</v>
      </c>
      <c r="P22" s="220">
        <v>0</v>
      </c>
      <c r="Q22" s="220">
        <v>30</v>
      </c>
      <c r="R22" s="222"/>
      <c r="S22" s="381">
        <f t="shared" si="0"/>
        <v>221</v>
      </c>
      <c r="T22" s="17"/>
    </row>
    <row r="23" spans="1:20" ht="12" customHeight="1" x14ac:dyDescent="0.2">
      <c r="A23" s="6"/>
      <c r="B23" s="6"/>
      <c r="C23" s="13"/>
      <c r="D23" s="19">
        <f t="shared" si="1"/>
        <v>12</v>
      </c>
      <c r="E23" s="70" t="str">
        <f>IF(OR('Services - NHC'!E21="",'Services - NHC'!E21="[Enter service]"),"",'Services - NHC'!E21)</f>
        <v>Administration</v>
      </c>
      <c r="F23" s="71" t="str">
        <f>IF(OR('Services - NHC'!F21="",'Services - NHC'!F21="[Select]"),"",'Services - NHC'!F21)</f>
        <v>Internal</v>
      </c>
      <c r="G23" s="15"/>
      <c r="H23" s="220">
        <v>0</v>
      </c>
      <c r="I23" s="220">
        <v>0</v>
      </c>
      <c r="J23" s="220">
        <v>106500</v>
      </c>
      <c r="K23" s="220">
        <v>0</v>
      </c>
      <c r="L23" s="220">
        <v>0</v>
      </c>
      <c r="M23" s="220">
        <v>0</v>
      </c>
      <c r="N23" s="220">
        <v>0</v>
      </c>
      <c r="O23" s="220">
        <v>0</v>
      </c>
      <c r="P23" s="220">
        <v>0</v>
      </c>
      <c r="Q23" s="220">
        <v>0</v>
      </c>
      <c r="R23" s="222"/>
      <c r="S23" s="381">
        <f t="shared" si="0"/>
        <v>106500</v>
      </c>
      <c r="T23" s="17"/>
    </row>
    <row r="24" spans="1:20" ht="12" customHeight="1" x14ac:dyDescent="0.2">
      <c r="A24" s="6"/>
      <c r="B24" s="6"/>
      <c r="C24" s="13"/>
      <c r="D24" s="19">
        <f t="shared" si="1"/>
        <v>13</v>
      </c>
      <c r="E24" s="70" t="str">
        <f>IF(OR('Services - NHC'!E22="",'Services - NHC'!E22="[Enter service]"),"",'Services - NHC'!E22)</f>
        <v>Residential Care Services</v>
      </c>
      <c r="F24" s="71" t="str">
        <f>IF(OR('Services - NHC'!F22="",'Services - NHC'!F22="[Select]"),"",'Services - NHC'!F22)</f>
        <v>Internal</v>
      </c>
      <c r="G24" s="15"/>
      <c r="H24" s="220">
        <v>0</v>
      </c>
      <c r="I24" s="220">
        <v>0</v>
      </c>
      <c r="J24" s="220">
        <v>0</v>
      </c>
      <c r="K24" s="220">
        <v>0</v>
      </c>
      <c r="L24" s="220">
        <v>0</v>
      </c>
      <c r="M24" s="220">
        <v>0</v>
      </c>
      <c r="N24" s="220">
        <v>0</v>
      </c>
      <c r="O24" s="220">
        <v>0</v>
      </c>
      <c r="P24" s="220">
        <v>0</v>
      </c>
      <c r="Q24" s="220">
        <v>0</v>
      </c>
      <c r="R24" s="222"/>
      <c r="S24" s="381">
        <f t="shared" si="0"/>
        <v>0</v>
      </c>
      <c r="T24" s="17"/>
    </row>
    <row r="25" spans="1:20" ht="12" customHeight="1" x14ac:dyDescent="0.2">
      <c r="A25" s="6"/>
      <c r="B25" s="6"/>
      <c r="C25" s="13"/>
      <c r="D25" s="19">
        <f t="shared" si="1"/>
        <v>14</v>
      </c>
      <c r="E25" s="70" t="str">
        <f>IF(OR('Services - NHC'!E23="",'Services - NHC'!E23="[Enter service]"),"",'Services - NHC'!E23)</f>
        <v>Community Care Services</v>
      </c>
      <c r="F25" s="71" t="str">
        <f>IF(OR('Services - NHC'!F23="",'Services - NHC'!F23="[Select]"),"",'Services - NHC'!F23)</f>
        <v>Internal</v>
      </c>
      <c r="G25" s="15"/>
      <c r="H25" s="220">
        <v>255</v>
      </c>
      <c r="I25" s="220">
        <v>181183</v>
      </c>
      <c r="J25" s="220">
        <v>685133</v>
      </c>
      <c r="K25" s="220">
        <v>0</v>
      </c>
      <c r="L25" s="220">
        <v>0</v>
      </c>
      <c r="M25" s="220">
        <v>0</v>
      </c>
      <c r="N25" s="220">
        <v>0</v>
      </c>
      <c r="O25" s="220">
        <v>60</v>
      </c>
      <c r="P25" s="220">
        <v>0</v>
      </c>
      <c r="Q25" s="220">
        <v>90</v>
      </c>
      <c r="R25" s="222"/>
      <c r="S25" s="381">
        <f t="shared" si="0"/>
        <v>866721</v>
      </c>
      <c r="T25" s="17"/>
    </row>
    <row r="26" spans="1:20" ht="12" customHeight="1" x14ac:dyDescent="0.2">
      <c r="A26" s="6"/>
      <c r="B26" s="6"/>
      <c r="C26" s="13"/>
      <c r="D26" s="19">
        <f t="shared" si="1"/>
        <v>15</v>
      </c>
      <c r="E26" s="70" t="str">
        <f>IF(OR('Services - NHC'!E24="",'Services - NHC'!E24="[Enter service]"),"",'Services - NHC'!E24)</f>
        <v>Facilities</v>
      </c>
      <c r="F26" s="71" t="str">
        <f>IF(OR('Services - NHC'!F24="",'Services - NHC'!F24="[Select]"),"",'Services - NHC'!F24)</f>
        <v>Internal</v>
      </c>
      <c r="G26" s="15"/>
      <c r="H26" s="220">
        <v>85</v>
      </c>
      <c r="I26" s="220">
        <v>4186</v>
      </c>
      <c r="J26" s="220">
        <v>24358</v>
      </c>
      <c r="K26" s="220">
        <v>0</v>
      </c>
      <c r="L26" s="220">
        <v>0</v>
      </c>
      <c r="M26" s="220">
        <v>0</v>
      </c>
      <c r="N26" s="220">
        <v>0</v>
      </c>
      <c r="O26" s="220">
        <v>20</v>
      </c>
      <c r="P26" s="220">
        <v>0</v>
      </c>
      <c r="Q26" s="220">
        <v>30</v>
      </c>
      <c r="R26" s="222"/>
      <c r="S26" s="381">
        <f t="shared" si="0"/>
        <v>28679</v>
      </c>
      <c r="T26" s="17"/>
    </row>
    <row r="27" spans="1:20" ht="12" customHeight="1" x14ac:dyDescent="0.2">
      <c r="A27" s="6"/>
      <c r="B27" s="6"/>
      <c r="C27" s="13"/>
      <c r="D27" s="19">
        <f t="shared" si="1"/>
        <v>16</v>
      </c>
      <c r="E27" s="70" t="str">
        <f>IF(OR('Services - NHC'!E25="",'Services - NHC'!E25="[Enter service]"),"",'Services - NHC'!E25)</f>
        <v>Administration</v>
      </c>
      <c r="F27" s="71" t="str">
        <f>IF(OR('Services - NHC'!F25="",'Services - NHC'!F25="[Select]"),"",'Services - NHC'!F25)</f>
        <v>Internal</v>
      </c>
      <c r="G27" s="15"/>
      <c r="H27" s="220">
        <v>0</v>
      </c>
      <c r="I27" s="220">
        <v>0</v>
      </c>
      <c r="J27" s="220">
        <v>0</v>
      </c>
      <c r="K27" s="220">
        <v>0</v>
      </c>
      <c r="L27" s="220">
        <v>0</v>
      </c>
      <c r="M27" s="220">
        <v>0</v>
      </c>
      <c r="N27" s="220">
        <v>0</v>
      </c>
      <c r="O27" s="220">
        <v>0</v>
      </c>
      <c r="P27" s="220">
        <v>0</v>
      </c>
      <c r="Q27" s="220">
        <v>0</v>
      </c>
      <c r="R27" s="222"/>
      <c r="S27" s="381">
        <f t="shared" si="0"/>
        <v>0</v>
      </c>
      <c r="T27" s="17"/>
    </row>
    <row r="28" spans="1:20" ht="12" customHeight="1" x14ac:dyDescent="0.2">
      <c r="A28" s="6"/>
      <c r="B28" s="6"/>
      <c r="C28" s="13"/>
      <c r="D28" s="19">
        <f t="shared" si="1"/>
        <v>17</v>
      </c>
      <c r="E28" s="70" t="str">
        <f>IF(OR('Services - NHC'!E26="",'Services - NHC'!E26="[Enter service]"),"",'Services - NHC'!E26)</f>
        <v>Sports Grounds &amp; Facilities</v>
      </c>
      <c r="F28" s="71" t="str">
        <f>IF(OR('Services - NHC'!F26="",'Services - NHC'!F26="[Select]"),"",'Services - NHC'!F26)</f>
        <v>Mixed</v>
      </c>
      <c r="G28" s="15"/>
      <c r="H28" s="220">
        <v>1025</v>
      </c>
      <c r="I28" s="220">
        <v>29730</v>
      </c>
      <c r="J28" s="220">
        <v>0</v>
      </c>
      <c r="K28" s="220">
        <v>832000</v>
      </c>
      <c r="L28" s="220">
        <v>0</v>
      </c>
      <c r="M28" s="220">
        <v>500000</v>
      </c>
      <c r="N28" s="220">
        <v>0</v>
      </c>
      <c r="O28" s="220">
        <v>50100</v>
      </c>
      <c r="P28" s="220">
        <v>0</v>
      </c>
      <c r="Q28" s="220">
        <v>750</v>
      </c>
      <c r="R28" s="222"/>
      <c r="S28" s="381">
        <f t="shared" si="0"/>
        <v>1413605</v>
      </c>
      <c r="T28" s="17"/>
    </row>
    <row r="29" spans="1:20" ht="12" customHeight="1" x14ac:dyDescent="0.2">
      <c r="A29" s="6"/>
      <c r="B29" s="6"/>
      <c r="C29" s="13"/>
      <c r="D29" s="19">
        <f t="shared" si="1"/>
        <v>18</v>
      </c>
      <c r="E29" s="70" t="str">
        <f>IF(OR('Services - NHC'!E27="",'Services - NHC'!E27="[Enter service]"),"",'Services - NHC'!E27)</f>
        <v>Parks &amp; Reserves</v>
      </c>
      <c r="F29" s="71" t="str">
        <f>IF(OR('Services - NHC'!F27="",'Services - NHC'!F27="[Select]"),"",'Services - NHC'!F27)</f>
        <v>Internal</v>
      </c>
      <c r="G29" s="15"/>
      <c r="H29" s="220">
        <v>510</v>
      </c>
      <c r="I29" s="220">
        <v>32537</v>
      </c>
      <c r="J29" s="220">
        <v>0</v>
      </c>
      <c r="K29" s="220">
        <v>0</v>
      </c>
      <c r="L29" s="220">
        <v>0</v>
      </c>
      <c r="M29" s="220">
        <v>0</v>
      </c>
      <c r="N29" s="220">
        <v>0</v>
      </c>
      <c r="O29" s="220">
        <v>120</v>
      </c>
      <c r="P29" s="220">
        <v>0</v>
      </c>
      <c r="Q29" s="220">
        <v>180</v>
      </c>
      <c r="R29" s="222"/>
      <c r="S29" s="381">
        <f t="shared" si="0"/>
        <v>33347</v>
      </c>
      <c r="T29" s="17"/>
    </row>
    <row r="30" spans="1:20" ht="12" customHeight="1" x14ac:dyDescent="0.2">
      <c r="A30" s="6"/>
      <c r="B30" s="6"/>
      <c r="C30" s="13"/>
      <c r="D30" s="19">
        <f t="shared" si="1"/>
        <v>19</v>
      </c>
      <c r="E30" s="70" t="str">
        <f>IF(OR('Services - NHC'!E28="",'Services - NHC'!E28="[Enter service]"),"",'Services - NHC'!E28)</f>
        <v>Waterways, Lakes &amp; Beaches</v>
      </c>
      <c r="F30" s="71" t="str">
        <f>IF(OR('Services - NHC'!F28="",'Services - NHC'!F28="[Select]"),"",'Services - NHC'!F28)</f>
        <v>Internal</v>
      </c>
      <c r="G30" s="15"/>
      <c r="H30" s="220">
        <v>85</v>
      </c>
      <c r="I30" s="220">
        <v>86</v>
      </c>
      <c r="J30" s="220">
        <v>0</v>
      </c>
      <c r="K30" s="220">
        <v>0</v>
      </c>
      <c r="L30" s="220">
        <v>0</v>
      </c>
      <c r="M30" s="220">
        <v>0</v>
      </c>
      <c r="N30" s="220">
        <v>0</v>
      </c>
      <c r="O30" s="220">
        <v>20</v>
      </c>
      <c r="P30" s="220">
        <v>0</v>
      </c>
      <c r="Q30" s="220">
        <v>30</v>
      </c>
      <c r="R30" s="222"/>
      <c r="S30" s="381">
        <f t="shared" si="0"/>
        <v>221</v>
      </c>
      <c r="T30" s="17"/>
    </row>
    <row r="31" spans="1:20" ht="12" customHeight="1" x14ac:dyDescent="0.2">
      <c r="A31" s="6"/>
      <c r="B31" s="6"/>
      <c r="C31" s="13"/>
      <c r="D31" s="19">
        <f t="shared" si="1"/>
        <v>20</v>
      </c>
      <c r="E31" s="70" t="str">
        <f>IF(OR('Services - NHC'!E29="",'Services - NHC'!E29="[Enter service]"),"",'Services - NHC'!E29)</f>
        <v>Art Galleries</v>
      </c>
      <c r="F31" s="71" t="str">
        <f>IF(OR('Services - NHC'!F29="",'Services - NHC'!F29="[Select]"),"",'Services - NHC'!F29)</f>
        <v>Internal</v>
      </c>
      <c r="G31" s="15"/>
      <c r="H31" s="220">
        <v>0</v>
      </c>
      <c r="I31" s="220">
        <v>0</v>
      </c>
      <c r="J31" s="220">
        <v>0</v>
      </c>
      <c r="K31" s="220">
        <v>0</v>
      </c>
      <c r="L31" s="220">
        <v>0</v>
      </c>
      <c r="M31" s="220">
        <v>0</v>
      </c>
      <c r="N31" s="220">
        <v>0</v>
      </c>
      <c r="O31" s="220">
        <v>0</v>
      </c>
      <c r="P31" s="220">
        <v>0</v>
      </c>
      <c r="Q31" s="220">
        <v>0</v>
      </c>
      <c r="R31" s="222"/>
      <c r="S31" s="381">
        <f t="shared" si="0"/>
        <v>0</v>
      </c>
      <c r="T31" s="17"/>
    </row>
    <row r="32" spans="1:20" ht="12" customHeight="1" x14ac:dyDescent="0.2">
      <c r="A32" s="6"/>
      <c r="B32" s="6"/>
      <c r="C32" s="13"/>
      <c r="D32" s="19">
        <f t="shared" si="1"/>
        <v>21</v>
      </c>
      <c r="E32" s="70" t="str">
        <f>IF(OR('Services - NHC'!E30="",'Services - NHC'!E30="[Enter service]"),"",'Services - NHC'!E30)</f>
        <v>Museums and Cultural Heritage</v>
      </c>
      <c r="F32" s="71" t="str">
        <f>IF(OR('Services - NHC'!F30="",'Services - NHC'!F30="[Select]"),"",'Services - NHC'!F30)</f>
        <v>Internal</v>
      </c>
      <c r="G32" s="15"/>
      <c r="H32" s="220">
        <v>170</v>
      </c>
      <c r="I32" s="220">
        <v>172</v>
      </c>
      <c r="J32" s="220">
        <v>0</v>
      </c>
      <c r="K32" s="220">
        <v>0</v>
      </c>
      <c r="L32" s="220">
        <v>0</v>
      </c>
      <c r="M32" s="220">
        <v>0</v>
      </c>
      <c r="N32" s="220">
        <v>0</v>
      </c>
      <c r="O32" s="220">
        <v>40</v>
      </c>
      <c r="P32" s="220">
        <v>0</v>
      </c>
      <c r="Q32" s="220">
        <v>60</v>
      </c>
      <c r="R32" s="222"/>
      <c r="S32" s="381">
        <f t="shared" si="0"/>
        <v>442</v>
      </c>
      <c r="T32" s="17"/>
    </row>
    <row r="33" spans="1:20" ht="12" customHeight="1" x14ac:dyDescent="0.2">
      <c r="A33" s="6"/>
      <c r="B33" s="6"/>
      <c r="C33" s="13"/>
      <c r="D33" s="19">
        <f t="shared" si="1"/>
        <v>22</v>
      </c>
      <c r="E33" s="70" t="str">
        <f>IF(OR('Services - NHC'!E31="",'Services - NHC'!E31="[Enter service]"),"",'Services - NHC'!E31)</f>
        <v>Performing Arts Centres</v>
      </c>
      <c r="F33" s="71" t="str">
        <f>IF(OR('Services - NHC'!F31="",'Services - NHC'!F31="[Select]"),"",'Services - NHC'!F31)</f>
        <v>Internal</v>
      </c>
      <c r="G33" s="15"/>
      <c r="H33" s="220">
        <v>0</v>
      </c>
      <c r="I33" s="220">
        <v>0</v>
      </c>
      <c r="J33" s="220">
        <v>0</v>
      </c>
      <c r="K33" s="220">
        <v>0</v>
      </c>
      <c r="L33" s="220">
        <v>0</v>
      </c>
      <c r="M33" s="220">
        <v>0</v>
      </c>
      <c r="N33" s="220">
        <v>0</v>
      </c>
      <c r="O33" s="220">
        <v>0</v>
      </c>
      <c r="P33" s="220">
        <v>0</v>
      </c>
      <c r="Q33" s="220">
        <v>0</v>
      </c>
      <c r="R33" s="222"/>
      <c r="S33" s="381">
        <f t="shared" si="0"/>
        <v>0</v>
      </c>
      <c r="T33" s="17"/>
    </row>
    <row r="34" spans="1:20" ht="12" customHeight="1" x14ac:dyDescent="0.2">
      <c r="A34" s="6"/>
      <c r="B34" s="6"/>
      <c r="C34" s="13"/>
      <c r="D34" s="19">
        <f t="shared" si="1"/>
        <v>23</v>
      </c>
      <c r="E34" s="70" t="str">
        <f>IF(OR('Services - NHC'!E32="",'Services - NHC'!E32="[Enter service]"),"",'Services - NHC'!E32)</f>
        <v>Libraries</v>
      </c>
      <c r="F34" s="71" t="str">
        <f>IF(OR('Services - NHC'!F32="",'Services - NHC'!F32="[Select]"),"",'Services - NHC'!F32)</f>
        <v>Mixed</v>
      </c>
      <c r="G34" s="15"/>
      <c r="H34" s="220">
        <v>1970</v>
      </c>
      <c r="I34" s="220">
        <v>772</v>
      </c>
      <c r="J34" s="220">
        <v>113000</v>
      </c>
      <c r="K34" s="220">
        <v>0</v>
      </c>
      <c r="L34" s="220">
        <v>0</v>
      </c>
      <c r="M34" s="220">
        <v>0</v>
      </c>
      <c r="N34" s="220">
        <v>0</v>
      </c>
      <c r="O34" s="220">
        <v>40</v>
      </c>
      <c r="P34" s="220">
        <v>0</v>
      </c>
      <c r="Q34" s="220">
        <v>60</v>
      </c>
      <c r="R34" s="222"/>
      <c r="S34" s="381">
        <f t="shared" si="0"/>
        <v>115842</v>
      </c>
      <c r="T34" s="17"/>
    </row>
    <row r="35" spans="1:20" ht="12" customHeight="1" x14ac:dyDescent="0.2">
      <c r="A35" s="6"/>
      <c r="B35" s="6"/>
      <c r="C35" s="13"/>
      <c r="D35" s="19">
        <f t="shared" si="1"/>
        <v>24</v>
      </c>
      <c r="E35" s="70" t="str">
        <f>IF(OR('Services - NHC'!E33="",'Services - NHC'!E33="[Enter service]"),"",'Services - NHC'!E33)</f>
        <v>Public Centres &amp; Halls</v>
      </c>
      <c r="F35" s="71" t="str">
        <f>IF(OR('Services - NHC'!F33="",'Services - NHC'!F33="[Select]"),"",'Services - NHC'!F33)</f>
        <v>Internal</v>
      </c>
      <c r="G35" s="15"/>
      <c r="H35" s="220">
        <v>170</v>
      </c>
      <c r="I35" s="220">
        <v>8222</v>
      </c>
      <c r="J35" s="220">
        <v>0</v>
      </c>
      <c r="K35" s="220">
        <v>0</v>
      </c>
      <c r="L35" s="220">
        <v>0</v>
      </c>
      <c r="M35" s="220">
        <v>0</v>
      </c>
      <c r="N35" s="220">
        <v>0</v>
      </c>
      <c r="O35" s="220">
        <v>40</v>
      </c>
      <c r="P35" s="220">
        <v>0</v>
      </c>
      <c r="Q35" s="220">
        <v>60</v>
      </c>
      <c r="R35" s="222"/>
      <c r="S35" s="381">
        <f t="shared" si="0"/>
        <v>8492</v>
      </c>
      <c r="T35" s="17"/>
    </row>
    <row r="36" spans="1:20" ht="12" customHeight="1" x14ac:dyDescent="0.2">
      <c r="A36" s="6"/>
      <c r="B36" s="6"/>
      <c r="C36" s="13"/>
      <c r="D36" s="19">
        <f t="shared" si="1"/>
        <v>25</v>
      </c>
      <c r="E36" s="70" t="str">
        <f>IF(OR('Services - NHC'!E34="",'Services - NHC'!E34="[Enter service]"),"",'Services - NHC'!E34)</f>
        <v>Programs</v>
      </c>
      <c r="F36" s="71" t="str">
        <f>IF(OR('Services - NHC'!F34="",'Services - NHC'!F34="[Select]"),"",'Services - NHC'!F34)</f>
        <v>Internal</v>
      </c>
      <c r="G36" s="15"/>
      <c r="H36" s="220">
        <v>85</v>
      </c>
      <c r="I36" s="220">
        <v>86</v>
      </c>
      <c r="J36" s="220">
        <v>0</v>
      </c>
      <c r="K36" s="220">
        <v>0</v>
      </c>
      <c r="L36" s="220">
        <v>0</v>
      </c>
      <c r="M36" s="220">
        <v>0</v>
      </c>
      <c r="N36" s="220">
        <v>0</v>
      </c>
      <c r="O36" s="220">
        <v>20</v>
      </c>
      <c r="P36" s="220">
        <v>0</v>
      </c>
      <c r="Q36" s="220">
        <v>30</v>
      </c>
      <c r="R36" s="222"/>
      <c r="S36" s="381">
        <f t="shared" si="0"/>
        <v>221</v>
      </c>
      <c r="T36" s="17"/>
    </row>
    <row r="37" spans="1:20" ht="12" customHeight="1" x14ac:dyDescent="0.2">
      <c r="A37" s="6"/>
      <c r="B37" s="6"/>
      <c r="C37" s="13"/>
      <c r="D37" s="19">
        <f t="shared" si="1"/>
        <v>26</v>
      </c>
      <c r="E37" s="70" t="str">
        <f>IF(OR('Services - NHC'!E35="",'Services - NHC'!E35="[Enter service]"),"",'Services - NHC'!E35)</f>
        <v>Administration</v>
      </c>
      <c r="F37" s="71" t="str">
        <f>IF(OR('Services - NHC'!F35="",'Services - NHC'!F35="[Select]"),"",'Services - NHC'!F35)</f>
        <v>Internal</v>
      </c>
      <c r="G37" s="15"/>
      <c r="H37" s="220">
        <v>0</v>
      </c>
      <c r="I37" s="220">
        <v>0</v>
      </c>
      <c r="J37" s="220">
        <v>0</v>
      </c>
      <c r="K37" s="220">
        <v>0</v>
      </c>
      <c r="L37" s="220">
        <v>0</v>
      </c>
      <c r="M37" s="220">
        <v>0</v>
      </c>
      <c r="N37" s="220">
        <v>0</v>
      </c>
      <c r="O37" s="220">
        <v>0</v>
      </c>
      <c r="P37" s="220">
        <v>0</v>
      </c>
      <c r="Q37" s="220">
        <v>0</v>
      </c>
      <c r="R37" s="222"/>
      <c r="S37" s="381">
        <f t="shared" si="0"/>
        <v>0</v>
      </c>
      <c r="T37" s="17"/>
    </row>
    <row r="38" spans="1:20" ht="12" customHeight="1" x14ac:dyDescent="0.2">
      <c r="A38" s="6"/>
      <c r="B38" s="6"/>
      <c r="C38" s="13"/>
      <c r="D38" s="19">
        <f t="shared" si="1"/>
        <v>27</v>
      </c>
      <c r="E38" s="70" t="str">
        <f>IF(OR('Services - NHC'!E36="",'Services - NHC'!E36="[Enter service]"),"",'Services - NHC'!E36)</f>
        <v>Residential - General Waste</v>
      </c>
      <c r="F38" s="71" t="str">
        <f>IF(OR('Services - NHC'!F36="",'Services - NHC'!F36="[Select]"),"",'Services - NHC'!F36)</f>
        <v>External</v>
      </c>
      <c r="G38" s="15"/>
      <c r="H38" s="220">
        <v>255</v>
      </c>
      <c r="I38" s="220">
        <v>18758</v>
      </c>
      <c r="J38" s="220">
        <v>0</v>
      </c>
      <c r="K38" s="220">
        <v>0</v>
      </c>
      <c r="L38" s="220">
        <v>0</v>
      </c>
      <c r="M38" s="220">
        <v>0</v>
      </c>
      <c r="N38" s="220">
        <v>0</v>
      </c>
      <c r="O38" s="220">
        <v>60</v>
      </c>
      <c r="P38" s="220">
        <v>0</v>
      </c>
      <c r="Q38" s="220">
        <v>90</v>
      </c>
      <c r="R38" s="222"/>
      <c r="S38" s="381">
        <f t="shared" si="0"/>
        <v>19163</v>
      </c>
      <c r="T38" s="17"/>
    </row>
    <row r="39" spans="1:20" ht="12" customHeight="1" x14ac:dyDescent="0.2">
      <c r="A39" s="6"/>
      <c r="B39" s="6"/>
      <c r="C39" s="13"/>
      <c r="D39" s="19">
        <f t="shared" si="1"/>
        <v>28</v>
      </c>
      <c r="E39" s="70" t="str">
        <f>IF(OR('Services - NHC'!E37="",'Services - NHC'!E37="[Enter service]"),"",'Services - NHC'!E37)</f>
        <v>Residential - Recycled Waste</v>
      </c>
      <c r="F39" s="71" t="str">
        <f>IF(OR('Services - NHC'!F37="",'Services - NHC'!F37="[Select]"),"",'Services - NHC'!F37)</f>
        <v>External</v>
      </c>
      <c r="G39" s="15"/>
      <c r="H39" s="220">
        <v>170</v>
      </c>
      <c r="I39" s="220">
        <v>172</v>
      </c>
      <c r="J39" s="220">
        <v>0</v>
      </c>
      <c r="K39" s="220">
        <v>0</v>
      </c>
      <c r="L39" s="220">
        <v>0</v>
      </c>
      <c r="M39" s="220">
        <v>0</v>
      </c>
      <c r="N39" s="220">
        <v>0</v>
      </c>
      <c r="O39" s="220">
        <v>40</v>
      </c>
      <c r="P39" s="220">
        <v>0</v>
      </c>
      <c r="Q39" s="220">
        <v>60</v>
      </c>
      <c r="R39" s="222"/>
      <c r="S39" s="381">
        <f t="shared" si="0"/>
        <v>442</v>
      </c>
      <c r="T39" s="17"/>
    </row>
    <row r="40" spans="1:20" ht="12" customHeight="1" x14ac:dyDescent="0.2">
      <c r="A40" s="6"/>
      <c r="B40" s="6"/>
      <c r="C40" s="13"/>
      <c r="D40" s="19">
        <f t="shared" si="1"/>
        <v>29</v>
      </c>
      <c r="E40" s="70" t="str">
        <f>IF(OR('Services - NHC'!E38="",'Services - NHC'!E38="[Enter service]"),"",'Services - NHC'!E38)</f>
        <v>Commercial Waste Disposal</v>
      </c>
      <c r="F40" s="71" t="str">
        <f>IF(OR('Services - NHC'!F38="",'Services - NHC'!F38="[Select]"),"",'Services - NHC'!F38)</f>
        <v>External</v>
      </c>
      <c r="G40" s="15"/>
      <c r="H40" s="220">
        <v>85</v>
      </c>
      <c r="I40" s="220">
        <v>86</v>
      </c>
      <c r="J40" s="220">
        <v>0</v>
      </c>
      <c r="K40" s="220">
        <v>0</v>
      </c>
      <c r="L40" s="220">
        <v>0</v>
      </c>
      <c r="M40" s="220">
        <v>0</v>
      </c>
      <c r="N40" s="220">
        <v>0</v>
      </c>
      <c r="O40" s="220">
        <v>20</v>
      </c>
      <c r="P40" s="220">
        <v>0</v>
      </c>
      <c r="Q40" s="220">
        <v>30</v>
      </c>
      <c r="R40" s="222"/>
      <c r="S40" s="381">
        <f t="shared" si="0"/>
        <v>221</v>
      </c>
      <c r="T40" s="17"/>
    </row>
    <row r="41" spans="1:20" ht="12" customHeight="1" x14ac:dyDescent="0.2">
      <c r="A41" s="6"/>
      <c r="B41" s="6"/>
      <c r="C41" s="13"/>
      <c r="D41" s="19">
        <f t="shared" si="1"/>
        <v>30</v>
      </c>
      <c r="E41" s="70" t="str">
        <f>IF(OR('Services - NHC'!E39="",'Services - NHC'!E39="[Enter service]"),"",'Services - NHC'!E39)</f>
        <v>Administration</v>
      </c>
      <c r="F41" s="71" t="str">
        <f>IF(OR('Services - NHC'!F39="",'Services - NHC'!F39="[Select]"),"",'Services - NHC'!F39)</f>
        <v>Internal</v>
      </c>
      <c r="G41" s="15"/>
      <c r="H41" s="220">
        <v>0</v>
      </c>
      <c r="I41" s="220">
        <v>0</v>
      </c>
      <c r="J41" s="220">
        <v>0</v>
      </c>
      <c r="K41" s="220">
        <v>0</v>
      </c>
      <c r="L41" s="220">
        <v>0</v>
      </c>
      <c r="M41" s="220">
        <v>0</v>
      </c>
      <c r="N41" s="220">
        <v>0</v>
      </c>
      <c r="O41" s="220">
        <v>0</v>
      </c>
      <c r="P41" s="220">
        <v>0</v>
      </c>
      <c r="Q41" s="220">
        <v>0</v>
      </c>
      <c r="R41" s="222"/>
      <c r="S41" s="381">
        <f t="shared" si="0"/>
        <v>0</v>
      </c>
      <c r="T41" s="17"/>
    </row>
    <row r="42" spans="1:20" ht="12" customHeight="1" x14ac:dyDescent="0.2">
      <c r="A42" s="6"/>
      <c r="B42" s="6"/>
      <c r="C42" s="13"/>
      <c r="D42" s="19">
        <f t="shared" si="1"/>
        <v>31</v>
      </c>
      <c r="E42" s="70" t="str">
        <f>IF(OR('Services - NHC'!E40="",'Services - NHC'!E40="[Enter service]"),"",'Services - NHC'!E40)</f>
        <v>Footpaths</v>
      </c>
      <c r="F42" s="71" t="str">
        <f>IF(OR('Services - NHC'!F40="",'Services - NHC'!F40="[Select]"),"",'Services - NHC'!F40)</f>
        <v>Internal</v>
      </c>
      <c r="G42" s="15"/>
      <c r="H42" s="220">
        <v>255</v>
      </c>
      <c r="I42" s="220">
        <v>258</v>
      </c>
      <c r="J42" s="220">
        <v>0</v>
      </c>
      <c r="K42" s="220">
        <v>0</v>
      </c>
      <c r="L42" s="220">
        <v>0</v>
      </c>
      <c r="M42" s="220">
        <v>0</v>
      </c>
      <c r="N42" s="220">
        <v>0</v>
      </c>
      <c r="O42" s="220">
        <v>60</v>
      </c>
      <c r="P42" s="220">
        <v>0</v>
      </c>
      <c r="Q42" s="220">
        <v>90</v>
      </c>
      <c r="R42" s="222"/>
      <c r="S42" s="381">
        <f t="shared" si="0"/>
        <v>663</v>
      </c>
      <c r="T42" s="17"/>
    </row>
    <row r="43" spans="1:20" ht="12" customHeight="1" x14ac:dyDescent="0.2">
      <c r="A43" s="6"/>
      <c r="B43" s="6"/>
      <c r="C43" s="13"/>
      <c r="D43" s="19">
        <f t="shared" si="1"/>
        <v>32</v>
      </c>
      <c r="E43" s="70" t="str">
        <f>IF(OR('Services - NHC'!E41="",'Services - NHC'!E41="[Enter service]"),"",'Services - NHC'!E41)</f>
        <v>Kerbs &amp; Channels</v>
      </c>
      <c r="F43" s="71" t="str">
        <f>IF(OR('Services - NHC'!F41="",'Services - NHC'!F41="[Select]"),"",'Services - NHC'!F41)</f>
        <v>Internal</v>
      </c>
      <c r="G43" s="15"/>
      <c r="H43" s="220">
        <v>170</v>
      </c>
      <c r="I43" s="220">
        <v>172</v>
      </c>
      <c r="J43" s="220">
        <v>0</v>
      </c>
      <c r="K43" s="220">
        <v>0</v>
      </c>
      <c r="L43" s="220">
        <v>0</v>
      </c>
      <c r="M43" s="220">
        <v>0</v>
      </c>
      <c r="N43" s="220">
        <v>0</v>
      </c>
      <c r="O43" s="220">
        <v>40</v>
      </c>
      <c r="P43" s="220">
        <v>0</v>
      </c>
      <c r="Q43" s="220">
        <v>60</v>
      </c>
      <c r="R43" s="222"/>
      <c r="S43" s="381">
        <f t="shared" si="0"/>
        <v>442</v>
      </c>
      <c r="T43" s="17"/>
    </row>
    <row r="44" spans="1:20" ht="12" customHeight="1" x14ac:dyDescent="0.2">
      <c r="A44" s="6"/>
      <c r="B44" s="6"/>
      <c r="C44" s="13"/>
      <c r="D44" s="19">
        <f t="shared" si="1"/>
        <v>33</v>
      </c>
      <c r="E44" s="70" t="str">
        <f>IF(OR('Services - NHC'!E42="",'Services - NHC'!E42="[Enter service]"),"",'Services - NHC'!E42)</f>
        <v>Traffic Control</v>
      </c>
      <c r="F44" s="71" t="str">
        <f>IF(OR('Services - NHC'!F42="",'Services - NHC'!F42="[Select]"),"",'Services - NHC'!F42)</f>
        <v>Internal</v>
      </c>
      <c r="G44" s="15"/>
      <c r="H44" s="220">
        <v>510</v>
      </c>
      <c r="I44" s="220">
        <v>516</v>
      </c>
      <c r="J44" s="220">
        <v>9414</v>
      </c>
      <c r="K44" s="220">
        <v>0</v>
      </c>
      <c r="L44" s="220">
        <v>0</v>
      </c>
      <c r="M44" s="220">
        <v>0</v>
      </c>
      <c r="N44" s="220">
        <v>0</v>
      </c>
      <c r="O44" s="220">
        <v>120</v>
      </c>
      <c r="P44" s="220">
        <v>0</v>
      </c>
      <c r="Q44" s="220">
        <v>180</v>
      </c>
      <c r="R44" s="222"/>
      <c r="S44" s="381">
        <f t="shared" si="0"/>
        <v>10740</v>
      </c>
      <c r="T44" s="17"/>
    </row>
    <row r="45" spans="1:20" ht="12" customHeight="1" x14ac:dyDescent="0.2">
      <c r="A45" s="6"/>
      <c r="B45" s="6"/>
      <c r="C45" s="13"/>
      <c r="D45" s="19">
        <f t="shared" si="1"/>
        <v>34</v>
      </c>
      <c r="E45" s="70" t="str">
        <f>IF(OR('Services - NHC'!E43="",'Services - NHC'!E43="[Enter service]"),"",'Services - NHC'!E43)</f>
        <v>Parking Fines</v>
      </c>
      <c r="F45" s="71" t="str">
        <f>IF(OR('Services - NHC'!F43="",'Services - NHC'!F43="[Select]"),"",'Services - NHC'!F43)</f>
        <v>Internal</v>
      </c>
      <c r="G45" s="15"/>
      <c r="H45" s="220">
        <v>0</v>
      </c>
      <c r="I45" s="220">
        <v>0</v>
      </c>
      <c r="J45" s="220">
        <v>0</v>
      </c>
      <c r="K45" s="220">
        <v>0</v>
      </c>
      <c r="L45" s="220">
        <v>0</v>
      </c>
      <c r="M45" s="220">
        <v>0</v>
      </c>
      <c r="N45" s="220">
        <v>0</v>
      </c>
      <c r="O45" s="220">
        <v>0</v>
      </c>
      <c r="P45" s="220">
        <v>0</v>
      </c>
      <c r="Q45" s="220">
        <v>0</v>
      </c>
      <c r="R45" s="222"/>
      <c r="S45" s="381">
        <f t="shared" si="0"/>
        <v>0</v>
      </c>
      <c r="T45" s="17"/>
    </row>
    <row r="46" spans="1:20" ht="12" customHeight="1" x14ac:dyDescent="0.2">
      <c r="A46" s="6"/>
      <c r="B46" s="6"/>
      <c r="C46" s="13"/>
      <c r="D46" s="19">
        <f t="shared" si="1"/>
        <v>35</v>
      </c>
      <c r="E46" s="70" t="str">
        <f>IF(OR('Services - NHC'!E44="",'Services - NHC'!E44="[Enter service]"),"",'Services - NHC'!E44)</f>
        <v>Parking Facilities</v>
      </c>
      <c r="F46" s="71" t="str">
        <f>IF(OR('Services - NHC'!F44="",'Services - NHC'!F44="[Select]"),"",'Services - NHC'!F44)</f>
        <v>Internal</v>
      </c>
      <c r="G46" s="15"/>
      <c r="H46" s="220">
        <v>85</v>
      </c>
      <c r="I46" s="220">
        <v>86</v>
      </c>
      <c r="J46" s="220">
        <v>0</v>
      </c>
      <c r="K46" s="220">
        <v>0</v>
      </c>
      <c r="L46" s="220">
        <v>0</v>
      </c>
      <c r="M46" s="220">
        <v>0</v>
      </c>
      <c r="N46" s="220">
        <v>0</v>
      </c>
      <c r="O46" s="220">
        <v>20</v>
      </c>
      <c r="P46" s="220">
        <v>0</v>
      </c>
      <c r="Q46" s="220">
        <v>30</v>
      </c>
      <c r="R46" s="222"/>
      <c r="S46" s="381">
        <f t="shared" si="0"/>
        <v>221</v>
      </c>
      <c r="T46" s="17"/>
    </row>
    <row r="47" spans="1:20" ht="12" customHeight="1" x14ac:dyDescent="0.2">
      <c r="A47" s="6"/>
      <c r="B47" s="6"/>
      <c r="C47" s="13"/>
      <c r="D47" s="19">
        <f t="shared" si="1"/>
        <v>36</v>
      </c>
      <c r="E47" s="70" t="str">
        <f>IF(OR('Services - NHC'!E45="",'Services - NHC'!E45="[Enter service]"),"",'Services - NHC'!E45)</f>
        <v>Street Enhancements</v>
      </c>
      <c r="F47" s="71" t="str">
        <f>IF(OR('Services - NHC'!F45="",'Services - NHC'!F45="[Select]"),"",'Services - NHC'!F45)</f>
        <v>Internal</v>
      </c>
      <c r="G47" s="15"/>
      <c r="H47" s="220">
        <v>255</v>
      </c>
      <c r="I47" s="220">
        <v>258</v>
      </c>
      <c r="J47" s="220">
        <v>0</v>
      </c>
      <c r="K47" s="220">
        <v>0</v>
      </c>
      <c r="L47" s="220">
        <v>0</v>
      </c>
      <c r="M47" s="220">
        <v>0</v>
      </c>
      <c r="N47" s="220">
        <v>0</v>
      </c>
      <c r="O47" s="220">
        <v>60</v>
      </c>
      <c r="P47" s="220">
        <v>0</v>
      </c>
      <c r="Q47" s="220">
        <v>90</v>
      </c>
      <c r="R47" s="222"/>
      <c r="S47" s="381">
        <f t="shared" si="0"/>
        <v>663</v>
      </c>
      <c r="T47" s="17"/>
    </row>
    <row r="48" spans="1:20" ht="12" customHeight="1" x14ac:dyDescent="0.2">
      <c r="A48" s="6"/>
      <c r="B48" s="6"/>
      <c r="C48" s="13"/>
      <c r="D48" s="19">
        <f t="shared" si="1"/>
        <v>37</v>
      </c>
      <c r="E48" s="70" t="str">
        <f>IF(OR('Services - NHC'!E46="",'Services - NHC'!E46="[Enter service]"),"",'Services - NHC'!E46)</f>
        <v>Street Lighting</v>
      </c>
      <c r="F48" s="71" t="str">
        <f>IF(OR('Services - NHC'!F46="",'Services - NHC'!F46="[Select]"),"",'Services - NHC'!F46)</f>
        <v>Internal</v>
      </c>
      <c r="G48" s="15"/>
      <c r="H48" s="220">
        <v>85</v>
      </c>
      <c r="I48" s="220">
        <v>86</v>
      </c>
      <c r="J48" s="220">
        <v>0</v>
      </c>
      <c r="K48" s="220">
        <v>0</v>
      </c>
      <c r="L48" s="220">
        <v>0</v>
      </c>
      <c r="M48" s="220">
        <v>0</v>
      </c>
      <c r="N48" s="220">
        <v>0</v>
      </c>
      <c r="O48" s="220">
        <v>20</v>
      </c>
      <c r="P48" s="220">
        <v>0</v>
      </c>
      <c r="Q48" s="220">
        <v>30</v>
      </c>
      <c r="R48" s="222"/>
      <c r="S48" s="381">
        <f t="shared" si="0"/>
        <v>221</v>
      </c>
      <c r="T48" s="17"/>
    </row>
    <row r="49" spans="1:20" ht="12" customHeight="1" x14ac:dyDescent="0.2">
      <c r="A49" s="6"/>
      <c r="B49" s="6"/>
      <c r="C49" s="13"/>
      <c r="D49" s="19">
        <f t="shared" si="1"/>
        <v>38</v>
      </c>
      <c r="E49" s="70" t="str">
        <f>IF(OR('Services - NHC'!E47="",'Services - NHC'!E47="[Enter service]"),"",'Services - NHC'!E47)</f>
        <v>Street Cleaning</v>
      </c>
      <c r="F49" s="71" t="str">
        <f>IF(OR('Services - NHC'!F47="",'Services - NHC'!F47="[Select]"),"",'Services - NHC'!F47)</f>
        <v>Internal</v>
      </c>
      <c r="G49" s="15"/>
      <c r="H49" s="220">
        <v>170</v>
      </c>
      <c r="I49" s="220">
        <v>172</v>
      </c>
      <c r="J49" s="220">
        <v>0</v>
      </c>
      <c r="K49" s="220">
        <v>0</v>
      </c>
      <c r="L49" s="220">
        <v>0</v>
      </c>
      <c r="M49" s="220">
        <v>0</v>
      </c>
      <c r="N49" s="220">
        <v>0</v>
      </c>
      <c r="O49" s="220">
        <v>40</v>
      </c>
      <c r="P49" s="220">
        <v>0</v>
      </c>
      <c r="Q49" s="220">
        <v>60</v>
      </c>
      <c r="R49" s="222"/>
      <c r="S49" s="381">
        <f t="shared" si="0"/>
        <v>442</v>
      </c>
      <c r="T49" s="17"/>
    </row>
    <row r="50" spans="1:20" ht="12" customHeight="1" x14ac:dyDescent="0.2">
      <c r="A50" s="6"/>
      <c r="B50" s="6"/>
      <c r="C50" s="13"/>
      <c r="D50" s="19">
        <f t="shared" si="1"/>
        <v>39</v>
      </c>
      <c r="E50" s="70" t="str">
        <f>IF(OR('Services - NHC'!E48="",'Services - NHC'!E48="[Enter service]"),"",'Services - NHC'!E48)</f>
        <v>Administration</v>
      </c>
      <c r="F50" s="71" t="str">
        <f>IF(OR('Services - NHC'!F48="",'Services - NHC'!F48="[Select]"),"",'Services - NHC'!F48)</f>
        <v>Internal</v>
      </c>
      <c r="G50" s="15"/>
      <c r="H50" s="220">
        <v>0</v>
      </c>
      <c r="I50" s="220">
        <v>0</v>
      </c>
      <c r="J50" s="220">
        <v>0</v>
      </c>
      <c r="K50" s="220">
        <v>0</v>
      </c>
      <c r="L50" s="220">
        <v>0</v>
      </c>
      <c r="M50" s="220">
        <v>0</v>
      </c>
      <c r="N50" s="220">
        <v>0</v>
      </c>
      <c r="O50" s="220">
        <v>0</v>
      </c>
      <c r="P50" s="220">
        <v>0</v>
      </c>
      <c r="Q50" s="220">
        <v>0</v>
      </c>
      <c r="R50" s="222"/>
      <c r="S50" s="381">
        <f t="shared" si="0"/>
        <v>0</v>
      </c>
      <c r="T50" s="17"/>
    </row>
    <row r="51" spans="1:20" ht="12" customHeight="1" x14ac:dyDescent="0.2">
      <c r="A51" s="6"/>
      <c r="B51" s="6"/>
      <c r="C51" s="13"/>
      <c r="D51" s="19">
        <f t="shared" si="1"/>
        <v>40</v>
      </c>
      <c r="E51" s="70" t="str">
        <f>IF(OR('Services - NHC'!E49="",'Services - NHC'!E49="[Enter service]"),"",'Services - NHC'!E49)</f>
        <v>Protection of Biodiversity &amp; Habitat</v>
      </c>
      <c r="F51" s="71" t="str">
        <f>IF(OR('Services - NHC'!F49="",'Services - NHC'!F49="[Select]"),"",'Services - NHC'!F49)</f>
        <v>Internal</v>
      </c>
      <c r="G51" s="15"/>
      <c r="H51" s="220">
        <v>170</v>
      </c>
      <c r="I51" s="220">
        <v>172</v>
      </c>
      <c r="J51" s="220">
        <v>0</v>
      </c>
      <c r="K51" s="220">
        <v>48146</v>
      </c>
      <c r="L51" s="220">
        <v>0</v>
      </c>
      <c r="M51" s="220">
        <v>0</v>
      </c>
      <c r="N51" s="220">
        <v>0</v>
      </c>
      <c r="O51" s="220">
        <v>40</v>
      </c>
      <c r="P51" s="220">
        <v>0</v>
      </c>
      <c r="Q51" s="220">
        <v>60</v>
      </c>
      <c r="R51" s="222"/>
      <c r="S51" s="381">
        <f t="shared" si="0"/>
        <v>48588</v>
      </c>
      <c r="T51" s="17"/>
    </row>
    <row r="52" spans="1:20" ht="12" customHeight="1" x14ac:dyDescent="0.2">
      <c r="A52" s="6"/>
      <c r="B52" s="6"/>
      <c r="C52" s="13"/>
      <c r="D52" s="19">
        <f t="shared" si="1"/>
        <v>41</v>
      </c>
      <c r="E52" s="70" t="str">
        <f>IF(OR('Services - NHC'!E50="",'Services - NHC'!E50="[Enter service]"),"",'Services - NHC'!E50)</f>
        <v>Fire Protection</v>
      </c>
      <c r="F52" s="71" t="str">
        <f>IF(OR('Services - NHC'!F50="",'Services - NHC'!F50="[Select]"),"",'Services - NHC'!F50)</f>
        <v>Internal</v>
      </c>
      <c r="G52" s="15"/>
      <c r="H52" s="220">
        <v>170</v>
      </c>
      <c r="I52" s="220">
        <v>10172</v>
      </c>
      <c r="J52" s="220">
        <v>0</v>
      </c>
      <c r="K52" s="220">
        <v>0</v>
      </c>
      <c r="L52" s="220">
        <v>0</v>
      </c>
      <c r="M52" s="220">
        <v>0</v>
      </c>
      <c r="N52" s="220">
        <v>0</v>
      </c>
      <c r="O52" s="220">
        <v>40</v>
      </c>
      <c r="P52" s="220">
        <v>0</v>
      </c>
      <c r="Q52" s="220">
        <v>60</v>
      </c>
      <c r="R52" s="222"/>
      <c r="S52" s="381">
        <f t="shared" si="0"/>
        <v>10442</v>
      </c>
      <c r="T52" s="17"/>
    </row>
    <row r="53" spans="1:20" ht="12" customHeight="1" x14ac:dyDescent="0.2">
      <c r="A53" s="6"/>
      <c r="B53" s="6"/>
      <c r="C53" s="13"/>
      <c r="D53" s="19">
        <f t="shared" si="1"/>
        <v>42</v>
      </c>
      <c r="E53" s="70" t="str">
        <f>IF(OR('Services - NHC'!E51="",'Services - NHC'!E51="[Enter service]"),"",'Services - NHC'!E51)</f>
        <v>Drainage</v>
      </c>
      <c r="F53" s="71" t="str">
        <f>IF(OR('Services - NHC'!F51="",'Services - NHC'!F51="[Select]"),"",'Services - NHC'!F51)</f>
        <v>Internal</v>
      </c>
      <c r="G53" s="15"/>
      <c r="H53" s="220">
        <v>170</v>
      </c>
      <c r="I53" s="220">
        <v>672</v>
      </c>
      <c r="J53" s="220">
        <v>0</v>
      </c>
      <c r="K53" s="220">
        <v>0</v>
      </c>
      <c r="L53" s="220">
        <v>0</v>
      </c>
      <c r="M53" s="220">
        <v>0</v>
      </c>
      <c r="N53" s="220">
        <v>0</v>
      </c>
      <c r="O53" s="220">
        <v>40</v>
      </c>
      <c r="P53" s="220">
        <v>0</v>
      </c>
      <c r="Q53" s="220">
        <v>60</v>
      </c>
      <c r="R53" s="222"/>
      <c r="S53" s="381">
        <f t="shared" si="0"/>
        <v>942</v>
      </c>
      <c r="T53" s="17"/>
    </row>
    <row r="54" spans="1:20" ht="12" customHeight="1" x14ac:dyDescent="0.2">
      <c r="A54" s="6"/>
      <c r="B54" s="6"/>
      <c r="C54" s="13"/>
      <c r="D54" s="19">
        <f t="shared" si="1"/>
        <v>43</v>
      </c>
      <c r="E54" s="70" t="str">
        <f>IF(OR('Services - NHC'!E52="",'Services - NHC'!E52="[Enter service]"),"",'Services - NHC'!E52)</f>
        <v>Agricultural Services</v>
      </c>
      <c r="F54" s="71" t="str">
        <f>IF(OR('Services - NHC'!F52="",'Services - NHC'!F52="[Select]"),"",'Services - NHC'!F52)</f>
        <v>Internal</v>
      </c>
      <c r="G54" s="15"/>
      <c r="H54" s="220">
        <v>85</v>
      </c>
      <c r="I54" s="220">
        <v>86</v>
      </c>
      <c r="J54" s="220">
        <v>0</v>
      </c>
      <c r="K54" s="220">
        <v>0</v>
      </c>
      <c r="L54" s="220">
        <v>0</v>
      </c>
      <c r="M54" s="220">
        <v>0</v>
      </c>
      <c r="N54" s="220">
        <v>0</v>
      </c>
      <c r="O54" s="220">
        <v>20</v>
      </c>
      <c r="P54" s="220">
        <v>0</v>
      </c>
      <c r="Q54" s="220">
        <v>30</v>
      </c>
      <c r="R54" s="222"/>
      <c r="S54" s="381">
        <f t="shared" si="0"/>
        <v>221</v>
      </c>
      <c r="T54" s="17"/>
    </row>
    <row r="55" spans="1:20" ht="12" customHeight="1" x14ac:dyDescent="0.2">
      <c r="A55" s="6"/>
      <c r="B55" s="6"/>
      <c r="C55" s="13"/>
      <c r="D55" s="19">
        <f t="shared" si="1"/>
        <v>44</v>
      </c>
      <c r="E55" s="70" t="str">
        <f>IF(OR('Services - NHC'!E53="",'Services - NHC'!E53="[Enter service]"),"",'Services - NHC'!E53)</f>
        <v>Sewerage</v>
      </c>
      <c r="F55" s="71" t="str">
        <f>IF(OR('Services - NHC'!F53="",'Services - NHC'!F53="[Select]"),"",'Services - NHC'!F53)</f>
        <v>Internal</v>
      </c>
      <c r="G55" s="15"/>
      <c r="H55" s="220">
        <v>0</v>
      </c>
      <c r="I55" s="220">
        <v>0</v>
      </c>
      <c r="J55" s="220">
        <v>0</v>
      </c>
      <c r="K55" s="220">
        <v>0</v>
      </c>
      <c r="L55" s="220">
        <v>0</v>
      </c>
      <c r="M55" s="220">
        <v>0</v>
      </c>
      <c r="N55" s="220">
        <v>0</v>
      </c>
      <c r="O55" s="220">
        <v>0</v>
      </c>
      <c r="P55" s="220">
        <v>0</v>
      </c>
      <c r="Q55" s="220">
        <v>0</v>
      </c>
      <c r="R55" s="222"/>
      <c r="S55" s="381">
        <f t="shared" si="0"/>
        <v>0</v>
      </c>
      <c r="T55" s="17"/>
    </row>
    <row r="56" spans="1:20" ht="12" customHeight="1" x14ac:dyDescent="0.2">
      <c r="A56" s="6"/>
      <c r="B56" s="6"/>
      <c r="C56" s="13"/>
      <c r="D56" s="19">
        <f t="shared" si="1"/>
        <v>45</v>
      </c>
      <c r="E56" s="70" t="str">
        <f>IF(OR('Services - NHC'!E54="",'Services - NHC'!E54="[Enter service]"),"",'Services - NHC'!E54)</f>
        <v>Waste Water Management</v>
      </c>
      <c r="F56" s="71" t="str">
        <f>IF(OR('Services - NHC'!F54="",'Services - NHC'!F54="[Select]"),"",'Services - NHC'!F54)</f>
        <v>Internal</v>
      </c>
      <c r="G56" s="15"/>
      <c r="H56" s="220">
        <v>0</v>
      </c>
      <c r="I56" s="220">
        <v>0</v>
      </c>
      <c r="J56" s="220">
        <v>0</v>
      </c>
      <c r="K56" s="220">
        <v>0</v>
      </c>
      <c r="L56" s="220">
        <v>0</v>
      </c>
      <c r="M56" s="220">
        <v>0</v>
      </c>
      <c r="N56" s="220">
        <v>0</v>
      </c>
      <c r="O56" s="220">
        <v>0</v>
      </c>
      <c r="P56" s="220">
        <v>0</v>
      </c>
      <c r="Q56" s="220">
        <v>0</v>
      </c>
      <c r="R56" s="222"/>
      <c r="S56" s="381">
        <f t="shared" si="0"/>
        <v>0</v>
      </c>
      <c r="T56" s="17"/>
    </row>
    <row r="57" spans="1:20" ht="12" customHeight="1" x14ac:dyDescent="0.2">
      <c r="A57" s="6"/>
      <c r="B57" s="6"/>
      <c r="C57" s="13"/>
      <c r="D57" s="19">
        <f t="shared" si="1"/>
        <v>46</v>
      </c>
      <c r="E57" s="70" t="str">
        <f>IF(OR('Services - NHC'!E55="",'Services - NHC'!E55="[Enter service]"),"",'Services - NHC'!E55)</f>
        <v>Decontamination of Soil</v>
      </c>
      <c r="F57" s="71" t="str">
        <f>IF(OR('Services - NHC'!F55="",'Services - NHC'!F55="[Select]"),"",'Services - NHC'!F55)</f>
        <v>Internal</v>
      </c>
      <c r="G57" s="15"/>
      <c r="H57" s="220">
        <v>0</v>
      </c>
      <c r="I57" s="220">
        <v>0</v>
      </c>
      <c r="J57" s="220">
        <v>0</v>
      </c>
      <c r="K57" s="220">
        <v>0</v>
      </c>
      <c r="L57" s="220">
        <v>0</v>
      </c>
      <c r="M57" s="220">
        <v>0</v>
      </c>
      <c r="N57" s="220">
        <v>0</v>
      </c>
      <c r="O57" s="220">
        <v>0</v>
      </c>
      <c r="P57" s="220">
        <v>0</v>
      </c>
      <c r="Q57" s="220">
        <v>0</v>
      </c>
      <c r="R57" s="222"/>
      <c r="S57" s="381">
        <f t="shared" si="0"/>
        <v>0</v>
      </c>
      <c r="T57" s="17"/>
    </row>
    <row r="58" spans="1:20" ht="12" customHeight="1" x14ac:dyDescent="0.2">
      <c r="A58" s="6"/>
      <c r="B58" s="6"/>
      <c r="C58" s="13"/>
      <c r="D58" s="19">
        <f t="shared" si="1"/>
        <v>47</v>
      </c>
      <c r="E58" s="70" t="str">
        <f>IF(OR('Services - NHC'!E56="",'Services - NHC'!E56="[Enter service]"),"",'Services - NHC'!E56)</f>
        <v>Administration</v>
      </c>
      <c r="F58" s="71" t="str">
        <f>IF(OR('Services - NHC'!F56="",'Services - NHC'!F56="[Select]"),"",'Services - NHC'!F56)</f>
        <v>Internal</v>
      </c>
      <c r="G58" s="15"/>
      <c r="H58" s="220">
        <v>0</v>
      </c>
      <c r="I58" s="220">
        <v>3100</v>
      </c>
      <c r="J58" s="220">
        <v>0</v>
      </c>
      <c r="K58" s="220">
        <v>0</v>
      </c>
      <c r="L58" s="220">
        <v>0</v>
      </c>
      <c r="M58" s="220">
        <v>0</v>
      </c>
      <c r="N58" s="220">
        <v>0</v>
      </c>
      <c r="O58" s="220">
        <v>0</v>
      </c>
      <c r="P58" s="220">
        <v>0</v>
      </c>
      <c r="Q58" s="220">
        <v>0</v>
      </c>
      <c r="R58" s="222"/>
      <c r="S58" s="381">
        <f t="shared" si="0"/>
        <v>3100</v>
      </c>
      <c r="T58" s="17"/>
    </row>
    <row r="59" spans="1:20" ht="12" customHeight="1" x14ac:dyDescent="0.2">
      <c r="A59" s="6"/>
      <c r="B59" s="6"/>
      <c r="C59" s="13"/>
      <c r="D59" s="19">
        <f t="shared" si="1"/>
        <v>48</v>
      </c>
      <c r="E59" s="70" t="str">
        <f>IF(OR('Services - NHC'!E57="",'Services - NHC'!E57="[Enter service]"),"",'Services - NHC'!E57)</f>
        <v>Community Development &amp; Planning</v>
      </c>
      <c r="F59" s="71" t="str">
        <f>IF(OR('Services - NHC'!F57="",'Services - NHC'!F57="[Select]"),"",'Services - NHC'!F57)</f>
        <v>Internal</v>
      </c>
      <c r="G59" s="15"/>
      <c r="H59" s="220">
        <v>34925</v>
      </c>
      <c r="I59" s="220">
        <v>12430</v>
      </c>
      <c r="J59" s="220">
        <v>0</v>
      </c>
      <c r="K59" s="220">
        <v>0</v>
      </c>
      <c r="L59" s="220">
        <v>0</v>
      </c>
      <c r="M59" s="220">
        <v>0</v>
      </c>
      <c r="N59" s="220">
        <v>0</v>
      </c>
      <c r="O59" s="220">
        <v>100</v>
      </c>
      <c r="P59" s="220">
        <v>0</v>
      </c>
      <c r="Q59" s="220">
        <v>150</v>
      </c>
      <c r="R59" s="222"/>
      <c r="S59" s="381">
        <f t="shared" si="0"/>
        <v>47605</v>
      </c>
      <c r="T59" s="17"/>
    </row>
    <row r="60" spans="1:20" ht="12" customHeight="1" x14ac:dyDescent="0.2">
      <c r="A60" s="6"/>
      <c r="B60" s="6"/>
      <c r="C60" s="13"/>
      <c r="D60" s="19">
        <f t="shared" si="1"/>
        <v>49</v>
      </c>
      <c r="E60" s="70" t="str">
        <f>IF(OR('Services - NHC'!E58="",'Services - NHC'!E58="[Enter service]"),"",'Services - NHC'!E58)</f>
        <v>Building Control</v>
      </c>
      <c r="F60" s="71" t="str">
        <f>IF(OR('Services - NHC'!F58="",'Services - NHC'!F58="[Select]"),"",'Services - NHC'!F58)</f>
        <v>Internal</v>
      </c>
      <c r="G60" s="15"/>
      <c r="H60" s="220">
        <v>24170</v>
      </c>
      <c r="I60" s="220">
        <v>109922</v>
      </c>
      <c r="J60" s="220">
        <v>0</v>
      </c>
      <c r="K60" s="220">
        <v>0</v>
      </c>
      <c r="L60" s="220">
        <v>0</v>
      </c>
      <c r="M60" s="220">
        <v>0</v>
      </c>
      <c r="N60" s="220">
        <v>0</v>
      </c>
      <c r="O60" s="220">
        <v>40</v>
      </c>
      <c r="P60" s="220">
        <v>0</v>
      </c>
      <c r="Q60" s="220">
        <v>60</v>
      </c>
      <c r="R60" s="222"/>
      <c r="S60" s="381">
        <f t="shared" si="0"/>
        <v>134192</v>
      </c>
      <c r="T60" s="17"/>
    </row>
    <row r="61" spans="1:20" ht="12" customHeight="1" x14ac:dyDescent="0.2">
      <c r="A61" s="6"/>
      <c r="B61" s="6"/>
      <c r="C61" s="13"/>
      <c r="D61" s="19">
        <f t="shared" si="1"/>
        <v>50</v>
      </c>
      <c r="E61" s="70" t="str">
        <f>IF(OR('Services - NHC'!E59="",'Services - NHC'!E59="[Enter service]"),"",'Services - NHC'!E59)</f>
        <v>Tourism &amp; Area Promotion</v>
      </c>
      <c r="F61" s="71" t="str">
        <f>IF(OR('Services - NHC'!F59="",'Services - NHC'!F59="[Select]"),"",'Services - NHC'!F59)</f>
        <v>Internal</v>
      </c>
      <c r="G61" s="15"/>
      <c r="H61" s="220">
        <v>340</v>
      </c>
      <c r="I61" s="220">
        <v>241044</v>
      </c>
      <c r="J61" s="220">
        <v>0</v>
      </c>
      <c r="K61" s="220">
        <v>300</v>
      </c>
      <c r="L61" s="220">
        <v>0</v>
      </c>
      <c r="M61" s="220">
        <v>0</v>
      </c>
      <c r="N61" s="220">
        <v>0</v>
      </c>
      <c r="O61" s="220">
        <v>80</v>
      </c>
      <c r="P61" s="220">
        <v>0</v>
      </c>
      <c r="Q61" s="220">
        <v>420</v>
      </c>
      <c r="R61" s="222"/>
      <c r="S61" s="381">
        <f t="shared" si="0"/>
        <v>242184</v>
      </c>
      <c r="T61" s="17"/>
    </row>
    <row r="62" spans="1:20" ht="12" customHeight="1" x14ac:dyDescent="0.2">
      <c r="A62" s="6"/>
      <c r="B62" s="6"/>
      <c r="C62" s="13"/>
      <c r="D62" s="19">
        <f t="shared" si="1"/>
        <v>51</v>
      </c>
      <c r="E62" s="70" t="str">
        <f>IF(OR('Services - NHC'!E60="",'Services - NHC'!E60="[Enter service]"),"",'Services - NHC'!E60)</f>
        <v>Community Amenities</v>
      </c>
      <c r="F62" s="71" t="str">
        <f>IF(OR('Services - NHC'!F60="",'Services - NHC'!F60="[Select]"),"",'Services - NHC'!F60)</f>
        <v>Internal</v>
      </c>
      <c r="G62" s="15"/>
      <c r="H62" s="220">
        <v>255</v>
      </c>
      <c r="I62" s="220">
        <v>258</v>
      </c>
      <c r="J62" s="220">
        <v>0</v>
      </c>
      <c r="K62" s="220">
        <v>0</v>
      </c>
      <c r="L62" s="220">
        <v>0</v>
      </c>
      <c r="M62" s="220">
        <v>0</v>
      </c>
      <c r="N62" s="220">
        <v>0</v>
      </c>
      <c r="O62" s="220">
        <v>60</v>
      </c>
      <c r="P62" s="220">
        <v>0</v>
      </c>
      <c r="Q62" s="220">
        <v>90</v>
      </c>
      <c r="R62" s="222"/>
      <c r="S62" s="381">
        <f t="shared" si="0"/>
        <v>663</v>
      </c>
      <c r="T62" s="17"/>
    </row>
    <row r="63" spans="1:20" ht="12" customHeight="1" x14ac:dyDescent="0.2">
      <c r="A63" s="6"/>
      <c r="B63" s="6"/>
      <c r="C63" s="13"/>
      <c r="D63" s="19">
        <f t="shared" si="1"/>
        <v>52</v>
      </c>
      <c r="E63" s="70" t="str">
        <f>IF(OR('Services - NHC'!E61="",'Services - NHC'!E61="[Enter service]"),"",'Services - NHC'!E61)</f>
        <v>Air Transport</v>
      </c>
      <c r="F63" s="71" t="str">
        <f>IF(OR('Services - NHC'!F61="",'Services - NHC'!F61="[Select]"),"",'Services - NHC'!F61)</f>
        <v>Internal</v>
      </c>
      <c r="G63" s="15"/>
      <c r="H63" s="220">
        <v>0</v>
      </c>
      <c r="I63" s="220">
        <v>0</v>
      </c>
      <c r="J63" s="220">
        <v>0</v>
      </c>
      <c r="K63" s="220">
        <v>0</v>
      </c>
      <c r="L63" s="220">
        <v>0</v>
      </c>
      <c r="M63" s="220">
        <v>0</v>
      </c>
      <c r="N63" s="220">
        <v>0</v>
      </c>
      <c r="O63" s="220">
        <v>0</v>
      </c>
      <c r="P63" s="220">
        <v>0</v>
      </c>
      <c r="Q63" s="220">
        <v>0</v>
      </c>
      <c r="R63" s="222"/>
      <c r="S63" s="381">
        <f t="shared" si="0"/>
        <v>0</v>
      </c>
      <c r="T63" s="17"/>
    </row>
    <row r="64" spans="1:20" ht="12" customHeight="1" x14ac:dyDescent="0.2">
      <c r="A64" s="6"/>
      <c r="B64" s="6"/>
      <c r="C64" s="13"/>
      <c r="D64" s="19">
        <f t="shared" si="1"/>
        <v>53</v>
      </c>
      <c r="E64" s="70" t="str">
        <f>IF(OR('Services - NHC'!E62="",'Services - NHC'!E62="[Enter service]"),"",'Services - NHC'!E62)</f>
        <v>Markets &amp; Saleyards</v>
      </c>
      <c r="F64" s="71" t="str">
        <f>IF(OR('Services - NHC'!F62="",'Services - NHC'!F62="[Select]"),"",'Services - NHC'!F62)</f>
        <v>Internal</v>
      </c>
      <c r="G64" s="15"/>
      <c r="H64" s="220">
        <v>0</v>
      </c>
      <c r="I64" s="220">
        <v>0</v>
      </c>
      <c r="J64" s="220">
        <v>0</v>
      </c>
      <c r="K64" s="220">
        <v>0</v>
      </c>
      <c r="L64" s="220">
        <v>0</v>
      </c>
      <c r="M64" s="220">
        <v>0</v>
      </c>
      <c r="N64" s="220">
        <v>0</v>
      </c>
      <c r="O64" s="220">
        <v>0</v>
      </c>
      <c r="P64" s="220">
        <v>0</v>
      </c>
      <c r="Q64" s="220">
        <v>0</v>
      </c>
      <c r="R64" s="222"/>
      <c r="S64" s="381">
        <f t="shared" si="0"/>
        <v>0</v>
      </c>
      <c r="T64" s="17"/>
    </row>
    <row r="65" spans="1:20" ht="12" customHeight="1" x14ac:dyDescent="0.2">
      <c r="A65" s="6"/>
      <c r="B65" s="6"/>
      <c r="C65" s="13"/>
      <c r="D65" s="19">
        <f t="shared" si="1"/>
        <v>54</v>
      </c>
      <c r="E65" s="70" t="str">
        <f>IF(OR('Services - NHC'!E63="",'Services - NHC'!E63="[Enter service]"),"",'Services - NHC'!E63)</f>
        <v>Economic Affairs</v>
      </c>
      <c r="F65" s="71" t="str">
        <f>IF(OR('Services - NHC'!F63="",'Services - NHC'!F63="[Select]"),"",'Services - NHC'!F63)</f>
        <v>Internal</v>
      </c>
      <c r="G65" s="15"/>
      <c r="H65" s="220">
        <v>0</v>
      </c>
      <c r="I65" s="220">
        <v>0</v>
      </c>
      <c r="J65" s="220">
        <v>0</v>
      </c>
      <c r="K65" s="220">
        <v>0</v>
      </c>
      <c r="L65" s="220">
        <v>0</v>
      </c>
      <c r="M65" s="220">
        <v>0</v>
      </c>
      <c r="N65" s="220">
        <v>0</v>
      </c>
      <c r="O65" s="220">
        <v>0</v>
      </c>
      <c r="P65" s="220">
        <v>0</v>
      </c>
      <c r="Q65" s="220">
        <v>0</v>
      </c>
      <c r="R65" s="222"/>
      <c r="S65" s="381">
        <f t="shared" si="0"/>
        <v>0</v>
      </c>
      <c r="T65" s="17"/>
    </row>
    <row r="66" spans="1:20" ht="12" customHeight="1" x14ac:dyDescent="0.2">
      <c r="A66" s="6"/>
      <c r="B66" s="6"/>
      <c r="C66" s="13"/>
      <c r="D66" s="19">
        <f t="shared" si="1"/>
        <v>55</v>
      </c>
      <c r="E66" s="70" t="str">
        <f>IF(OR('Services - NHC'!E64="",'Services - NHC'!E64="[Enter service]"),"",'Services - NHC'!E64)</f>
        <v>Business Undertakings (Property)</v>
      </c>
      <c r="F66" s="71" t="str">
        <f>IF(OR('Services - NHC'!F64="",'Services - NHC'!F64="[Select]"),"",'Services - NHC'!F64)</f>
        <v>Internal</v>
      </c>
      <c r="G66" s="15"/>
      <c r="H66" s="220">
        <v>0</v>
      </c>
      <c r="I66" s="220">
        <v>0</v>
      </c>
      <c r="J66" s="220">
        <v>0</v>
      </c>
      <c r="K66" s="220">
        <v>0</v>
      </c>
      <c r="L66" s="220">
        <v>0</v>
      </c>
      <c r="M66" s="220">
        <v>0</v>
      </c>
      <c r="N66" s="220">
        <v>0</v>
      </c>
      <c r="O66" s="220">
        <v>0</v>
      </c>
      <c r="P66" s="220">
        <v>0</v>
      </c>
      <c r="Q66" s="220">
        <v>0</v>
      </c>
      <c r="R66" s="222"/>
      <c r="S66" s="381">
        <f t="shared" si="0"/>
        <v>0</v>
      </c>
      <c r="T66" s="17"/>
    </row>
    <row r="67" spans="1:20" ht="12" customHeight="1" x14ac:dyDescent="0.2">
      <c r="A67" s="6"/>
      <c r="B67" s="6"/>
      <c r="C67" s="13"/>
      <c r="D67" s="19">
        <f t="shared" si="1"/>
        <v>56</v>
      </c>
      <c r="E67" s="70" t="str">
        <f>IF(OR('Services - NHC'!E65="",'Services - NHC'!E65="[Enter service]"),"",'Services - NHC'!E65)</f>
        <v>Administration</v>
      </c>
      <c r="F67" s="71" t="str">
        <f>IF(OR('Services - NHC'!F65="",'Services - NHC'!F65="[Select]"),"",'Services - NHC'!F65)</f>
        <v>Internal</v>
      </c>
      <c r="G67" s="15"/>
      <c r="H67" s="220">
        <v>0</v>
      </c>
      <c r="I67" s="220">
        <v>11500</v>
      </c>
      <c r="J67" s="220">
        <v>0</v>
      </c>
      <c r="K67" s="220">
        <v>0</v>
      </c>
      <c r="L67" s="220">
        <v>0</v>
      </c>
      <c r="M67" s="220">
        <v>0</v>
      </c>
      <c r="N67" s="220">
        <v>0</v>
      </c>
      <c r="O67" s="220">
        <v>0</v>
      </c>
      <c r="P67" s="220">
        <v>0</v>
      </c>
      <c r="Q67" s="220">
        <v>0</v>
      </c>
      <c r="R67" s="222"/>
      <c r="S67" s="381">
        <f t="shared" si="0"/>
        <v>11500</v>
      </c>
      <c r="T67" s="17"/>
    </row>
    <row r="68" spans="1:20" ht="12" customHeight="1" x14ac:dyDescent="0.2">
      <c r="A68" s="6"/>
      <c r="B68" s="6"/>
      <c r="C68" s="13"/>
      <c r="D68" s="19">
        <f t="shared" si="1"/>
        <v>57</v>
      </c>
      <c r="E68" s="70" t="str">
        <f>IF(OR('Services - NHC'!E66="",'Services - NHC'!E66="[Enter service]"),"",'Services - NHC'!E66)</f>
        <v>Local Roads &amp; Bridges works</v>
      </c>
      <c r="F68" s="71" t="str">
        <f>IF(OR('Services - NHC'!F66="",'Services - NHC'!F66="[Select]"),"",'Services - NHC'!F66)</f>
        <v>Internal</v>
      </c>
      <c r="G68" s="15"/>
      <c r="H68" s="220">
        <v>2560</v>
      </c>
      <c r="I68" s="220">
        <v>1376</v>
      </c>
      <c r="J68" s="220">
        <v>0</v>
      </c>
      <c r="K68" s="220">
        <v>200000</v>
      </c>
      <c r="L68" s="220">
        <v>0</v>
      </c>
      <c r="M68" s="220">
        <v>3114244</v>
      </c>
      <c r="N68" s="220">
        <v>0</v>
      </c>
      <c r="O68" s="220">
        <v>320</v>
      </c>
      <c r="P68" s="220">
        <v>0</v>
      </c>
      <c r="Q68" s="220">
        <v>480</v>
      </c>
      <c r="R68" s="222"/>
      <c r="S68" s="381">
        <f t="shared" si="0"/>
        <v>3318980</v>
      </c>
      <c r="T68" s="17"/>
    </row>
    <row r="69" spans="1:20" ht="12" customHeight="1" x14ac:dyDescent="0.2">
      <c r="A69" s="6"/>
      <c r="B69" s="6"/>
      <c r="C69" s="13"/>
      <c r="D69" s="19">
        <f t="shared" si="1"/>
        <v>58</v>
      </c>
      <c r="E69" s="70" t="str">
        <f>IF(OR('Services - NHC'!E67="",'Services - NHC'!E67="[Enter service]"),"",'Services - NHC'!E67)</f>
        <v>Administration</v>
      </c>
      <c r="F69" s="71" t="str">
        <f>IF(OR('Services - NHC'!F67="",'Services - NHC'!F67="[Select]"),"",'Services - NHC'!F67)</f>
        <v>Internal</v>
      </c>
      <c r="G69" s="15"/>
      <c r="H69" s="220">
        <v>0</v>
      </c>
      <c r="I69" s="220">
        <v>0</v>
      </c>
      <c r="J69" s="220">
        <v>0</v>
      </c>
      <c r="K69" s="220">
        <v>0</v>
      </c>
      <c r="L69" s="220">
        <v>0</v>
      </c>
      <c r="M69" s="220">
        <v>0</v>
      </c>
      <c r="N69" s="220">
        <v>0</v>
      </c>
      <c r="O69" s="220">
        <v>0</v>
      </c>
      <c r="P69" s="220">
        <v>0</v>
      </c>
      <c r="Q69" s="220">
        <v>0</v>
      </c>
      <c r="R69" s="222"/>
      <c r="S69" s="381">
        <f t="shared" si="0"/>
        <v>0</v>
      </c>
      <c r="T69" s="17"/>
    </row>
    <row r="70" spans="1:20" ht="12" customHeight="1" x14ac:dyDescent="0.2">
      <c r="A70" s="6"/>
      <c r="B70" s="6"/>
      <c r="C70" s="13"/>
      <c r="D70" s="19">
        <f t="shared" si="1"/>
        <v>59</v>
      </c>
      <c r="E70" s="70" t="str">
        <f>IF(OR('Services - NHC'!E68="",'Services - NHC'!E68="[Enter service]"),"",'Services - NHC'!E68)</f>
        <v>Main Roads &amp; Bridges (State Roads)</v>
      </c>
      <c r="F70" s="71" t="str">
        <f>IF(OR('Services - NHC'!F68="",'Services - NHC'!F68="[Select]"),"",'Services - NHC'!F68)</f>
        <v>Internal</v>
      </c>
      <c r="G70" s="15"/>
      <c r="H70" s="220">
        <v>0</v>
      </c>
      <c r="I70" s="220">
        <v>0</v>
      </c>
      <c r="J70" s="220">
        <v>0</v>
      </c>
      <c r="K70" s="220">
        <v>0</v>
      </c>
      <c r="L70" s="220">
        <v>0</v>
      </c>
      <c r="M70" s="220">
        <v>0</v>
      </c>
      <c r="N70" s="220">
        <v>0</v>
      </c>
      <c r="O70" s="220">
        <v>0</v>
      </c>
      <c r="P70" s="220">
        <v>0</v>
      </c>
      <c r="Q70" s="220">
        <v>0</v>
      </c>
      <c r="R70" s="222"/>
      <c r="S70" s="381">
        <f t="shared" si="0"/>
        <v>0</v>
      </c>
      <c r="T70" s="17"/>
    </row>
    <row r="71" spans="1:20" ht="12" customHeight="1" x14ac:dyDescent="0.2">
      <c r="A71" s="6"/>
      <c r="B71" s="6"/>
      <c r="C71" s="13"/>
      <c r="D71" s="19">
        <f t="shared" si="1"/>
        <v>60</v>
      </c>
      <c r="E71" s="70" t="str">
        <f>IF(OR('Services - NHC'!E69="",'Services - NHC'!E69="[Enter service]"),"",'Services - NHC'!E69)</f>
        <v>National Highway System (Federal Roads)</v>
      </c>
      <c r="F71" s="71" t="str">
        <f>IF(OR('Services - NHC'!F69="",'Services - NHC'!F69="[Select]"),"",'Services - NHC'!F69)</f>
        <v>Internal</v>
      </c>
      <c r="G71" s="15"/>
      <c r="H71" s="220">
        <v>0</v>
      </c>
      <c r="I71" s="220">
        <v>0</v>
      </c>
      <c r="J71" s="220">
        <v>0</v>
      </c>
      <c r="K71" s="220">
        <v>0</v>
      </c>
      <c r="L71" s="220">
        <v>0</v>
      </c>
      <c r="M71" s="220">
        <v>0</v>
      </c>
      <c r="N71" s="220">
        <v>0</v>
      </c>
      <c r="O71" s="220">
        <v>0</v>
      </c>
      <c r="P71" s="220">
        <v>0</v>
      </c>
      <c r="Q71" s="220">
        <v>0</v>
      </c>
      <c r="R71" s="222"/>
      <c r="S71" s="381">
        <f t="shared" si="0"/>
        <v>0</v>
      </c>
      <c r="T71" s="17"/>
    </row>
    <row r="72" spans="1:20" ht="12" customHeight="1" x14ac:dyDescent="0.2">
      <c r="A72" s="6"/>
      <c r="B72" s="6"/>
      <c r="C72" s="13"/>
      <c r="D72" s="19">
        <f t="shared" si="1"/>
        <v>61</v>
      </c>
      <c r="E72" s="70" t="str">
        <f>IF(OR('Services - NHC'!E70="",'Services - NHC'!E70="[Enter service]"),"",'Services - NHC'!E70)</f>
        <v>Rates &amp; Charges (should equal VGC2 - 04999)</v>
      </c>
      <c r="F72" s="71" t="str">
        <f>IF(OR('Services - NHC'!F70="",'Services - NHC'!F70="[Select]"),"",'Services - NHC'!F70)</f>
        <v>Internal</v>
      </c>
      <c r="G72" s="15"/>
      <c r="H72" s="220">
        <v>0</v>
      </c>
      <c r="I72" s="220">
        <v>0</v>
      </c>
      <c r="J72" s="220">
        <v>0</v>
      </c>
      <c r="K72" s="220">
        <v>0</v>
      </c>
      <c r="L72" s="220">
        <v>0</v>
      </c>
      <c r="M72" s="220">
        <v>0</v>
      </c>
      <c r="N72" s="220">
        <v>0</v>
      </c>
      <c r="O72" s="220">
        <v>0</v>
      </c>
      <c r="P72" s="220">
        <v>0</v>
      </c>
      <c r="Q72" s="220">
        <v>68500</v>
      </c>
      <c r="R72" s="222">
        <v>8907145</v>
      </c>
      <c r="S72" s="381">
        <f t="shared" si="0"/>
        <v>8975645</v>
      </c>
      <c r="T72" s="17"/>
    </row>
    <row r="73" spans="1:20" ht="12" customHeight="1" x14ac:dyDescent="0.2">
      <c r="A73" s="6"/>
      <c r="B73" s="6"/>
      <c r="C73" s="13"/>
      <c r="D73" s="19">
        <f t="shared" si="1"/>
        <v>62</v>
      </c>
      <c r="E73" s="70" t="str">
        <f>IF(OR('Services - NHC'!E71="",'Services - NHC'!E71="[Enter service]"),"",'Services - NHC'!E71)</f>
        <v xml:space="preserve">    - General Purpose Grants</v>
      </c>
      <c r="F73" s="71" t="str">
        <f>IF(OR('Services - NHC'!F71="",'Services - NHC'!F71="[Select]"),"",'Services - NHC'!F71)</f>
        <v>Internal</v>
      </c>
      <c r="G73" s="15"/>
      <c r="H73" s="220">
        <v>0</v>
      </c>
      <c r="I73" s="220">
        <v>0</v>
      </c>
      <c r="J73" s="220">
        <v>0</v>
      </c>
      <c r="K73" s="220">
        <v>0</v>
      </c>
      <c r="L73" s="220">
        <v>2870731</v>
      </c>
      <c r="M73" s="220">
        <v>0</v>
      </c>
      <c r="N73" s="220">
        <v>0</v>
      </c>
      <c r="O73" s="220">
        <v>0</v>
      </c>
      <c r="P73" s="220">
        <v>0</v>
      </c>
      <c r="Q73" s="220">
        <v>0</v>
      </c>
      <c r="R73" s="222"/>
      <c r="S73" s="381">
        <f t="shared" si="0"/>
        <v>2870731</v>
      </c>
      <c r="T73" s="17"/>
    </row>
    <row r="74" spans="1:20" ht="12" customHeight="1" x14ac:dyDescent="0.2">
      <c r="A74" s="6"/>
      <c r="B74" s="6"/>
      <c r="C74" s="13"/>
      <c r="D74" s="19">
        <f t="shared" si="1"/>
        <v>63</v>
      </c>
      <c r="E74" s="70" t="str">
        <f>IF(OR('Services - NHC'!E72="",'Services - NHC'!E72="[Enter service]"),"",'Services - NHC'!E72)</f>
        <v xml:space="preserve">    - Local Roads Funding</v>
      </c>
      <c r="F74" s="71" t="str">
        <f>IF(OR('Services - NHC'!F72="",'Services - NHC'!F72="[Select]"),"",'Services - NHC'!F72)</f>
        <v>Internal</v>
      </c>
      <c r="G74" s="15"/>
      <c r="H74" s="220">
        <v>0</v>
      </c>
      <c r="I74" s="220">
        <v>0</v>
      </c>
      <c r="J74" s="220">
        <v>0</v>
      </c>
      <c r="K74" s="220">
        <v>0</v>
      </c>
      <c r="L74" s="220">
        <v>2022591</v>
      </c>
      <c r="M74" s="220">
        <v>0</v>
      </c>
      <c r="N74" s="220">
        <v>0</v>
      </c>
      <c r="O74" s="220">
        <v>0</v>
      </c>
      <c r="P74" s="220">
        <v>0</v>
      </c>
      <c r="Q74" s="220">
        <v>0</v>
      </c>
      <c r="R74" s="222"/>
      <c r="S74" s="381">
        <f t="shared" si="0"/>
        <v>2022591</v>
      </c>
      <c r="T74" s="17"/>
    </row>
    <row r="75" spans="1:20" ht="12" customHeight="1" thickBot="1" x14ac:dyDescent="0.25">
      <c r="A75" s="6"/>
      <c r="B75" s="6"/>
      <c r="C75" s="13"/>
      <c r="D75" s="14"/>
      <c r="E75" s="78" t="s">
        <v>122</v>
      </c>
      <c r="F75" s="79"/>
      <c r="G75" s="15"/>
      <c r="H75" s="223"/>
      <c r="I75" s="223"/>
      <c r="J75" s="223"/>
      <c r="K75" s="223"/>
      <c r="L75" s="223"/>
      <c r="M75" s="223"/>
      <c r="N75" s="223"/>
      <c r="O75" s="223"/>
      <c r="P75" s="223"/>
      <c r="Q75" s="224"/>
      <c r="R75" s="225"/>
      <c r="S75" s="381">
        <f t="shared" ref="S75" si="2">SUM(H75:R75)</f>
        <v>0</v>
      </c>
      <c r="T75" s="17"/>
    </row>
    <row r="76" spans="1:20" s="28" customFormat="1" ht="12" customHeight="1" thickTop="1" x14ac:dyDescent="0.2">
      <c r="A76" s="23"/>
      <c r="B76" s="23"/>
      <c r="C76" s="24"/>
      <c r="D76" s="14"/>
      <c r="E76" s="50" t="s">
        <v>121</v>
      </c>
      <c r="F76" s="51"/>
      <c r="G76" s="15"/>
      <c r="H76" s="226">
        <f t="shared" ref="H76:R76" si="3">+SUM(H12:H75)</f>
        <v>75600</v>
      </c>
      <c r="I76" s="226">
        <f t="shared" si="3"/>
        <v>804396</v>
      </c>
      <c r="J76" s="226">
        <f t="shared" si="3"/>
        <v>1029406</v>
      </c>
      <c r="K76" s="226">
        <f t="shared" si="3"/>
        <v>1159446</v>
      </c>
      <c r="L76" s="226">
        <f t="shared" si="3"/>
        <v>4893322</v>
      </c>
      <c r="M76" s="226">
        <f t="shared" si="3"/>
        <v>3614244</v>
      </c>
      <c r="N76" s="226">
        <f t="shared" si="3"/>
        <v>0</v>
      </c>
      <c r="O76" s="226">
        <f t="shared" si="3"/>
        <v>112000</v>
      </c>
      <c r="P76" s="226">
        <f t="shared" si="3"/>
        <v>0</v>
      </c>
      <c r="Q76" s="226">
        <f t="shared" si="3"/>
        <v>202400</v>
      </c>
      <c r="R76" s="226">
        <f t="shared" si="3"/>
        <v>8907145</v>
      </c>
      <c r="S76" s="228">
        <f>SUM(H76:R76)</f>
        <v>20797959</v>
      </c>
      <c r="T76" s="27"/>
    </row>
    <row r="77" spans="1:20" ht="12.6" customHeight="1" thickBot="1" x14ac:dyDescent="0.25">
      <c r="A77" s="6"/>
      <c r="B77" s="6"/>
      <c r="C77" s="32"/>
      <c r="D77" s="33"/>
      <c r="E77" s="34"/>
      <c r="F77" s="35"/>
      <c r="G77" s="35"/>
      <c r="H77" s="35"/>
      <c r="I77" s="35"/>
      <c r="J77" s="35"/>
      <c r="K77" s="35"/>
      <c r="L77" s="35"/>
      <c r="M77" s="33"/>
      <c r="N77" s="36"/>
      <c r="O77" s="36"/>
      <c r="P77" s="36"/>
      <c r="Q77" s="36"/>
      <c r="R77" s="36"/>
      <c r="S77" s="36"/>
      <c r="T77" s="37"/>
    </row>
    <row r="78" spans="1:20" x14ac:dyDescent="0.2">
      <c r="A78" s="6"/>
      <c r="B78" s="6"/>
      <c r="C78" s="6"/>
      <c r="D78" s="6"/>
      <c r="E78" s="6"/>
      <c r="F78" s="7"/>
      <c r="G78" s="7"/>
      <c r="H78" s="7"/>
      <c r="I78" s="7"/>
      <c r="J78" s="7"/>
      <c r="K78" s="7"/>
      <c r="L78" s="7"/>
      <c r="M78" s="6"/>
      <c r="N78" s="38"/>
      <c r="O78" s="38"/>
      <c r="P78" s="38"/>
      <c r="Q78" s="38"/>
      <c r="R78" s="38"/>
      <c r="S78" s="38"/>
    </row>
    <row r="79" spans="1:20" x14ac:dyDescent="0.2">
      <c r="F79" s="3"/>
      <c r="G79" s="3"/>
      <c r="H79" s="3"/>
      <c r="I79" s="3"/>
      <c r="J79" s="3"/>
      <c r="K79" s="3"/>
      <c r="L79" s="3"/>
      <c r="S79" s="6"/>
    </row>
    <row r="80" spans="1:20" ht="13.5" thickBot="1" x14ac:dyDescent="0.25">
      <c r="F80" s="3"/>
      <c r="G80" s="3"/>
      <c r="H80" s="3"/>
      <c r="I80" s="3"/>
      <c r="J80" s="3"/>
      <c r="K80" s="3"/>
      <c r="L80" s="3"/>
    </row>
    <row r="81" spans="3:12" x14ac:dyDescent="0.2">
      <c r="C81" s="331"/>
      <c r="D81" s="332"/>
      <c r="E81" s="332"/>
      <c r="F81" s="11"/>
      <c r="G81" s="11"/>
      <c r="H81" s="47"/>
      <c r="I81" s="3"/>
      <c r="J81" s="3"/>
      <c r="K81" s="3"/>
      <c r="L81" s="3"/>
    </row>
    <row r="82" spans="3:12" x14ac:dyDescent="0.2">
      <c r="C82" s="333"/>
      <c r="D82" s="16"/>
      <c r="E82" s="334" t="s">
        <v>300</v>
      </c>
      <c r="F82" s="15"/>
      <c r="G82" s="15"/>
      <c r="H82" s="31"/>
    </row>
    <row r="83" spans="3:12" x14ac:dyDescent="0.2">
      <c r="C83" s="333"/>
      <c r="D83" s="16"/>
      <c r="E83" s="3" t="s">
        <v>304</v>
      </c>
      <c r="F83" s="15" t="s">
        <v>297</v>
      </c>
      <c r="G83" s="335"/>
      <c r="H83" s="17"/>
    </row>
    <row r="84" spans="3:12" x14ac:dyDescent="0.2">
      <c r="C84" s="333"/>
      <c r="D84" s="16"/>
      <c r="E84" s="336" t="s">
        <v>299</v>
      </c>
      <c r="F84" s="337"/>
      <c r="G84" s="338"/>
      <c r="H84" s="17"/>
    </row>
    <row r="85" spans="3:12" x14ac:dyDescent="0.2">
      <c r="C85" s="333"/>
      <c r="D85" s="16"/>
      <c r="E85" s="336" t="s">
        <v>299</v>
      </c>
      <c r="F85" s="337"/>
      <c r="G85" s="338"/>
      <c r="H85" s="17"/>
    </row>
    <row r="86" spans="3:12" x14ac:dyDescent="0.2">
      <c r="C86" s="333"/>
      <c r="D86" s="16"/>
      <c r="E86" s="336" t="s">
        <v>299</v>
      </c>
      <c r="F86" s="337"/>
      <c r="G86" s="338"/>
      <c r="H86" s="17"/>
    </row>
    <row r="87" spans="3:12" x14ac:dyDescent="0.2">
      <c r="C87" s="333"/>
      <c r="D87" s="16"/>
      <c r="E87" s="336" t="s">
        <v>299</v>
      </c>
      <c r="F87" s="337"/>
      <c r="G87" s="338"/>
      <c r="H87" s="17"/>
    </row>
    <row r="88" spans="3:12" x14ac:dyDescent="0.2">
      <c r="C88" s="333"/>
      <c r="D88" s="16"/>
      <c r="E88" s="336" t="s">
        <v>299</v>
      </c>
      <c r="F88" s="337"/>
      <c r="G88" s="338"/>
      <c r="H88" s="17"/>
    </row>
    <row r="89" spans="3:12" x14ac:dyDescent="0.2">
      <c r="C89" s="333"/>
      <c r="D89" s="16"/>
      <c r="E89" s="336" t="s">
        <v>299</v>
      </c>
      <c r="F89" s="337"/>
      <c r="G89" s="338"/>
      <c r="H89" s="17"/>
    </row>
    <row r="90" spans="3:12" x14ac:dyDescent="0.2">
      <c r="C90" s="333"/>
      <c r="D90" s="16"/>
      <c r="E90" s="336" t="s">
        <v>299</v>
      </c>
      <c r="F90" s="337"/>
      <c r="G90" s="338"/>
      <c r="H90" s="17"/>
    </row>
    <row r="91" spans="3:12" x14ac:dyDescent="0.2">
      <c r="C91" s="333"/>
      <c r="D91" s="16"/>
      <c r="E91" s="336" t="s">
        <v>299</v>
      </c>
      <c r="F91" s="337"/>
      <c r="G91" s="338"/>
      <c r="H91" s="17"/>
    </row>
    <row r="92" spans="3:12" x14ac:dyDescent="0.2">
      <c r="C92" s="333"/>
      <c r="D92" s="16"/>
      <c r="E92" s="336" t="s">
        <v>299</v>
      </c>
      <c r="F92" s="337"/>
      <c r="G92" s="338"/>
      <c r="H92" s="17"/>
    </row>
    <row r="93" spans="3:12" x14ac:dyDescent="0.2">
      <c r="C93" s="333"/>
      <c r="D93" s="16"/>
      <c r="E93" s="336" t="s">
        <v>299</v>
      </c>
      <c r="F93" s="337"/>
      <c r="G93" s="338"/>
      <c r="H93" s="17"/>
    </row>
    <row r="94" spans="3:12" x14ac:dyDescent="0.2">
      <c r="C94" s="333"/>
      <c r="D94" s="16"/>
      <c r="E94" s="336" t="s">
        <v>299</v>
      </c>
      <c r="F94" s="337"/>
      <c r="G94" s="338"/>
      <c r="H94" s="17"/>
    </row>
    <row r="95" spans="3:12" x14ac:dyDescent="0.2">
      <c r="C95" s="333"/>
      <c r="D95" s="16"/>
      <c r="E95" s="336" t="s">
        <v>299</v>
      </c>
      <c r="F95" s="337"/>
      <c r="G95" s="338"/>
      <c r="H95" s="17"/>
    </row>
    <row r="96" spans="3:12" x14ac:dyDescent="0.2">
      <c r="C96" s="333"/>
      <c r="D96" s="16"/>
      <c r="E96" s="336" t="s">
        <v>299</v>
      </c>
      <c r="F96" s="337"/>
      <c r="G96" s="338"/>
      <c r="H96" s="17"/>
    </row>
    <row r="97" spans="3:8" x14ac:dyDescent="0.2">
      <c r="C97" s="333"/>
      <c r="D97" s="16"/>
      <c r="E97" s="339" t="s">
        <v>121</v>
      </c>
      <c r="F97" s="340">
        <f>SUM(F84:F96)</f>
        <v>0</v>
      </c>
      <c r="G97" s="340"/>
      <c r="H97" s="17"/>
    </row>
    <row r="98" spans="3:8" x14ac:dyDescent="0.2">
      <c r="C98" s="333"/>
      <c r="D98" s="16"/>
      <c r="E98" s="339"/>
      <c r="F98" s="341"/>
      <c r="G98" s="341"/>
      <c r="H98" s="17"/>
    </row>
    <row r="99" spans="3:8" x14ac:dyDescent="0.2">
      <c r="C99" s="333"/>
      <c r="D99" s="16"/>
      <c r="E99" s="339" t="s">
        <v>301</v>
      </c>
      <c r="F99" s="342">
        <f>S75</f>
        <v>0</v>
      </c>
      <c r="G99" s="342"/>
      <c r="H99" s="17"/>
    </row>
    <row r="100" spans="3:8" x14ac:dyDescent="0.2">
      <c r="C100" s="333"/>
      <c r="D100" s="16"/>
      <c r="E100" s="30" t="s">
        <v>249</v>
      </c>
      <c r="F100" s="350">
        <f>F97-F99</f>
        <v>0</v>
      </c>
      <c r="G100" s="342"/>
      <c r="H100" s="17"/>
    </row>
    <row r="101" spans="3:8" ht="14.25" x14ac:dyDescent="0.2">
      <c r="C101" s="333"/>
      <c r="D101" s="16"/>
      <c r="E101" s="344" t="s">
        <v>298</v>
      </c>
      <c r="F101" s="353" t="str">
        <f>IF(F100="","",IF(F100=0,"OK","ISSUE"))</f>
        <v>OK</v>
      </c>
      <c r="G101" s="343"/>
      <c r="H101" s="17"/>
    </row>
    <row r="102" spans="3:8" x14ac:dyDescent="0.2">
      <c r="C102" s="333"/>
      <c r="D102" s="16"/>
      <c r="G102" s="345"/>
      <c r="H102" s="17"/>
    </row>
    <row r="103" spans="3:8" ht="13.5" thickBot="1" x14ac:dyDescent="0.25">
      <c r="C103" s="346"/>
      <c r="D103" s="347"/>
      <c r="E103" s="347"/>
      <c r="F103" s="348"/>
      <c r="G103" s="348"/>
      <c r="H103" s="349"/>
    </row>
    <row r="145" ht="13.5" customHeight="1" x14ac:dyDescent="0.2"/>
  </sheetData>
  <mergeCells count="10">
    <mergeCell ref="H6:S6"/>
    <mergeCell ref="B4:E4"/>
    <mergeCell ref="F8:F9"/>
    <mergeCell ref="H8:H9"/>
    <mergeCell ref="I8:I9"/>
    <mergeCell ref="J8:N8"/>
    <mergeCell ref="O8:P8"/>
    <mergeCell ref="Q8:Q9"/>
    <mergeCell ref="R8:R9"/>
    <mergeCell ref="S8:S9"/>
  </mergeCells>
  <phoneticPr fontId="0" type="noConversion"/>
  <conditionalFormatting sqref="G101:G102 F100:F101">
    <cfRule type="cellIs" dxfId="43" priority="1" operator="equal">
      <formula>"OK"</formula>
    </cfRule>
    <cfRule type="cellIs" dxfId="42" priority="2" operator="equal">
      <formula>"ISSUE"</formula>
    </cfRule>
  </conditionalFormatting>
  <pageMargins left="0.23622047244094491" right="0.23622047244094491" top="0.74803149606299213" bottom="0.74803149606299213" header="0.31496062992125984" footer="0.31496062992125984"/>
  <pageSetup paperSize="8"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22</vt:i4>
      </vt:variant>
    </vt:vector>
  </HeadingPairs>
  <TitlesOfParts>
    <vt:vector size="43" baseType="lpstr">
      <vt:lpstr> Instructions</vt:lpstr>
      <vt:lpstr>Base Summary 2015-16</vt:lpstr>
      <vt:lpstr>Services - Base - OPTIONAL</vt:lpstr>
      <vt:lpstr>Revenue - Base - OPTIONAL</vt:lpstr>
      <vt:lpstr>Expenditure - Base - OPTIONAL</vt:lpstr>
      <vt:lpstr>Assets - Base - OPTIONAL</vt:lpstr>
      <vt:lpstr>Services - NHC</vt:lpstr>
      <vt:lpstr>Outputs - NHC</vt:lpstr>
      <vt:lpstr>Revenue - NHC</vt:lpstr>
      <vt:lpstr>Expenditure- NHC</vt:lpstr>
      <vt:lpstr>Assets - NHC</vt:lpstr>
      <vt:lpstr>Services - WHC</vt:lpstr>
      <vt:lpstr>Outputs - WHC</vt:lpstr>
      <vt:lpstr>Revenue - WHC</vt:lpstr>
      <vt:lpstr>Expenditure - WHC</vt:lpstr>
      <vt:lpstr>Assets - WHC</vt:lpstr>
      <vt:lpstr>Analysis</vt:lpstr>
      <vt:lpstr>Calculating the higher cap</vt:lpstr>
      <vt:lpstr>Certification Statement</vt:lpstr>
      <vt:lpstr> Instructions (Print friendly)</vt:lpstr>
      <vt:lpstr>Contact Information</vt:lpstr>
      <vt:lpstr>' Instructions'!Print_Area</vt:lpstr>
      <vt:lpstr>' Instructions (Print friendly)'!Print_Area</vt:lpstr>
      <vt:lpstr>Analysis!Print_Area</vt:lpstr>
      <vt:lpstr>'Assets - Base - OPTIONAL'!Print_Area</vt:lpstr>
      <vt:lpstr>'Assets - NHC'!Print_Area</vt:lpstr>
      <vt:lpstr>'Assets - WHC'!Print_Area</vt:lpstr>
      <vt:lpstr>'Base Summary 2015-16'!Print_Area</vt:lpstr>
      <vt:lpstr>'Calculating the higher cap'!Print_Area</vt:lpstr>
      <vt:lpstr>'Certification Statement'!Print_Area</vt:lpstr>
      <vt:lpstr>'Contact Information'!Print_Area</vt:lpstr>
      <vt:lpstr>'Expenditure - Base - OPTIONAL'!Print_Area</vt:lpstr>
      <vt:lpstr>'Expenditure - WHC'!Print_Area</vt:lpstr>
      <vt:lpstr>'Expenditure- NHC'!Print_Area</vt:lpstr>
      <vt:lpstr>'Outputs - NHC'!Print_Area</vt:lpstr>
      <vt:lpstr>'Outputs - WHC'!Print_Area</vt:lpstr>
      <vt:lpstr>'Revenue - Base - OPTIONAL'!Print_Area</vt:lpstr>
      <vt:lpstr>'Revenue - NHC'!Print_Area</vt:lpstr>
      <vt:lpstr>'Revenue - WHC'!Print_Area</vt:lpstr>
      <vt:lpstr>'Services - Base - OPTIONAL'!Print_Area</vt:lpstr>
      <vt:lpstr>'Services - NHC'!Print_Area</vt:lpstr>
      <vt:lpstr>'Services - WHC'!Print_Area</vt:lpstr>
      <vt:lpstr>' Instructions (Print friendly)'!Print_Titles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Liam Jackson</cp:lastModifiedBy>
  <cp:lastPrinted>2016-03-29T03:00:19Z</cp:lastPrinted>
  <dcterms:created xsi:type="dcterms:W3CDTF">2015-06-02T11:43:08Z</dcterms:created>
  <dcterms:modified xsi:type="dcterms:W3CDTF">2016-05-29T23:42:15Z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1558749765</vt:i4>
  </property>
  <property fmtid="{D5CDD505-2E9C-101B-9397-08002B2CF9AE}" pid="3" name="_NewReviewCycle">
    <vt:lpwstr/>
  </property>
  <property fmtid="{D5CDD505-2E9C-101B-9397-08002B2CF9AE}" pid="4" name="_EmailSubject">
    <vt:lpwstr>Baseline template - potential data anomaly</vt:lpwstr>
  </property>
  <property fmtid="{D5CDD505-2E9C-101B-9397-08002B2CF9AE}" pid="5" name="_AuthorEmail">
    <vt:lpwstr>Paul.Brumby@pyrenees.vic.gov.au</vt:lpwstr>
  </property>
  <property fmtid="{D5CDD505-2E9C-101B-9397-08002B2CF9AE}" pid="6" name="_AuthorEmailDisplayName">
    <vt:lpwstr>Paul Brumby</vt:lpwstr>
  </property>
  <property fmtid="{D5CDD505-2E9C-101B-9397-08002B2CF9AE}" pid="7" name="_PreviousAdHocReviewCycleID">
    <vt:i4>1361649751</vt:i4>
  </property>
  <property fmtid="{D5CDD505-2E9C-101B-9397-08002B2CF9AE}" pid="8" name="_ReviewingToolsShownOnce">
    <vt:lpwstr/>
  </property>
</Properties>
</file>